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3.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4.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5.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6.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7.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8.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9.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0.xml" ContentType="application/vnd.openxmlformats-officedocument.themeOverrid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11.xml" ContentType="application/vnd.openxmlformats-officedocument.themeOverrid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2.xml" ContentType="application/vnd.openxmlformats-officedocument.themeOverrid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3.xml" ContentType="application/vnd.openxmlformats-officedocument.themeOverrid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4.xml" ContentType="application/vnd.openxmlformats-officedocument.themeOverrid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theme/themeOverride15.xml" ContentType="application/vnd.openxmlformats-officedocument.themeOverrid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theme/themeOverride16.xml" ContentType="application/vnd.openxmlformats-officedocument.themeOverrid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theme/themeOverride17.xml" ContentType="application/vnd.openxmlformats-officedocument.themeOverrid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heme/themeOverride18.xml" ContentType="application/vnd.openxmlformats-officedocument.themeOverrid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theme/themeOverride19.xml" ContentType="application/vnd.openxmlformats-officedocument.themeOverrid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theme/themeOverride20.xml" ContentType="application/vnd.openxmlformats-officedocument.themeOverrid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theme/themeOverride21.xml" ContentType="application/vnd.openxmlformats-officedocument.themeOverrid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theme/themeOverride22.xml" ContentType="application/vnd.openxmlformats-officedocument.themeOverrid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theme/themeOverride23.xml" ContentType="application/vnd.openxmlformats-officedocument.themeOverrid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theme/themeOverride24.xml" ContentType="application/vnd.openxmlformats-officedocument.themeOverrid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theme/themeOverride25.xml" ContentType="application/vnd.openxmlformats-officedocument.themeOverrid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theme/themeOverride26.xml" ContentType="application/vnd.openxmlformats-officedocument.themeOverrid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theme/themeOverride27.xml" ContentType="application/vnd.openxmlformats-officedocument.themeOverrid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theme/themeOverride28.xml" ContentType="application/vnd.openxmlformats-officedocument.themeOverrid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theme/themeOverride29.xml" ContentType="application/vnd.openxmlformats-officedocument.themeOverrid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theme/themeOverride30.xml" ContentType="application/vnd.openxmlformats-officedocument.themeOverrid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theme/themeOverride31.xml" ContentType="application/vnd.openxmlformats-officedocument.themeOverrid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theme/themeOverride32.xml" ContentType="application/vnd.openxmlformats-officedocument.themeOverrid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theme/themeOverride33.xml" ContentType="application/vnd.openxmlformats-officedocument.themeOverrid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amsuni-my.sharepoint.com/personal/max_boog_student_uva_nl/Documents/2024/Master Thesis/"/>
    </mc:Choice>
  </mc:AlternateContent>
  <xr:revisionPtr revIDLastSave="6" documentId="8_{F19FDB31-E286-47AE-B228-5B9B3B876033}" xr6:coauthVersionLast="47" xr6:coauthVersionMax="47" xr10:uidLastSave="{CCBA39AE-1085-1744-AD10-1EF879D36815}"/>
  <bookViews>
    <workbookView xWindow="0" yWindow="500" windowWidth="46300" windowHeight="25420" activeTab="1" xr2:uid="{ABB83EBC-317A-924B-A8F6-F082EB3F10D6}"/>
  </bookViews>
  <sheets>
    <sheet name="Introduction &amp; Instructions" sheetId="2" r:id="rId1"/>
    <sheet name="Maturity Assessment" sheetId="3" r:id="rId2"/>
    <sheet name="Results (Totals)" sheetId="8" r:id="rId3"/>
    <sheet name="Recommendations (Totals)" sheetId="7" r:id="rId4"/>
    <sheet name="Tables" sheetId="5" state="hidden" r:id="rId5"/>
    <sheet name="Data" sheetId="4" state="hidden" r:id="rId6"/>
    <sheet name="Maturity Model" sheetId="9" state="hidden" r:id="rId7"/>
    <sheet name="Maturity Framework" sheetId="10" state="hidden" r:id="rId8"/>
  </sheets>
  <definedNames>
    <definedName name="_xlnm._FilterDatabase" localSheetId="5" hidden="1">Data!$J$52:$S$52</definedName>
    <definedName name="_xlnm._FilterDatabase" localSheetId="1" hidden="1">'Maturity Assessment'!$C$7:$J$190</definedName>
    <definedName name="_xlnm._FilterDatabase" localSheetId="6" hidden="1">'Maturity Model'!$A$1:$D$184</definedName>
    <definedName name="_xlnm._FilterDatabase" localSheetId="3" hidden="1">'Recommendations (Totals)'!$B$4:$G$4</definedName>
    <definedName name="_xlnm._FilterDatabase" localSheetId="2" hidden="1">'Results (Totals)'!$S$64:$S$73</definedName>
    <definedName name="ModelNames">Models[ModelName]</definedName>
    <definedName name="SelectedModelID">MATCH('Maturity Assessment'!$C$3,ModelNames,0)</definedName>
    <definedName name="Slicer_Domain">#N/A</definedName>
    <definedName name="ValidAll">Tables!$A$2:$A$5</definedName>
    <definedName name="ValidNA">Tables!$B$3:$B$5</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7" l="1" a="1"/>
  <c r="G5" i="7" s="1"/>
  <c r="C7" i="7" a="1"/>
  <c r="C7" i="7" s="1"/>
  <c r="D7" i="7" a="1"/>
  <c r="D7" i="7" s="1"/>
  <c r="E7" i="7" a="1"/>
  <c r="E7" i="7" s="1"/>
  <c r="F7" i="7" a="1"/>
  <c r="F7" i="7" s="1"/>
  <c r="G7" i="7" a="1"/>
  <c r="G7" i="7" s="1"/>
  <c r="D8" i="7" a="1"/>
  <c r="D8" i="7" s="1"/>
  <c r="E8" i="7" a="1"/>
  <c r="E8" i="7" s="1"/>
  <c r="F8" i="7" a="1"/>
  <c r="F8" i="7" s="1"/>
  <c r="G8" i="7" a="1"/>
  <c r="G8" i="7" s="1"/>
  <c r="C9" i="7" a="1"/>
  <c r="C9" i="7" s="1"/>
  <c r="D9" i="7" a="1"/>
  <c r="D9" i="7" s="1"/>
  <c r="E9" i="7" a="1"/>
  <c r="E9" i="7" s="1"/>
  <c r="F9" i="7" a="1"/>
  <c r="F9" i="7" s="1"/>
  <c r="C10" i="7" a="1"/>
  <c r="C10" i="7" s="1"/>
  <c r="D10" i="7" a="1"/>
  <c r="D10" i="7" s="1"/>
  <c r="E10" i="7" a="1"/>
  <c r="E10" i="7" s="1"/>
  <c r="F10" i="7" a="1"/>
  <c r="F10" i="7" s="1"/>
  <c r="C11" i="7" a="1"/>
  <c r="C11" i="7" s="1"/>
  <c r="D11" i="7" a="1"/>
  <c r="D11" i="7" s="1"/>
  <c r="E11" i="7" a="1"/>
  <c r="E11" i="7" s="1"/>
  <c r="F11" i="7" a="1"/>
  <c r="F11" i="7" s="1"/>
  <c r="C12" i="7" a="1"/>
  <c r="C12" i="7" s="1"/>
  <c r="D12" i="7" a="1"/>
  <c r="D12" i="7" s="1"/>
  <c r="E12" i="7" a="1"/>
  <c r="E12" i="7" s="1"/>
  <c r="F12" i="7" a="1"/>
  <c r="F12" i="7" s="1"/>
  <c r="C13" i="7" a="1"/>
  <c r="C13" i="7" s="1"/>
  <c r="D13" i="7" a="1"/>
  <c r="D13" i="7" s="1"/>
  <c r="E13" i="7" a="1"/>
  <c r="E13" i="7" s="1"/>
  <c r="F13" i="7" a="1"/>
  <c r="F13" i="7" s="1"/>
  <c r="C6" i="7" a="1"/>
  <c r="C6" i="7" s="1"/>
  <c r="D6" i="7" a="1"/>
  <c r="D6" i="7" s="1"/>
  <c r="E6" i="7" a="1"/>
  <c r="E6" i="7" s="1"/>
  <c r="F6" i="7" a="1"/>
  <c r="F6" i="7" s="1"/>
  <c r="F5" i="7" a="1"/>
  <c r="F5" i="7" s="1"/>
  <c r="E5" i="7" a="1"/>
  <c r="E5" i="7" s="1"/>
  <c r="D5" i="7" a="1"/>
  <c r="D5" i="7" s="1"/>
  <c r="C5" i="7" a="1"/>
  <c r="C5" i="7" s="1"/>
  <c r="L53" i="4" l="1"/>
  <c r="T53" i="4"/>
  <c r="T54" i="4"/>
  <c r="T61" i="4"/>
  <c r="T57" i="4"/>
  <c r="T59" i="4"/>
  <c r="T58" i="4"/>
  <c r="T55" i="4"/>
  <c r="T56" i="4"/>
  <c r="T60" i="4"/>
  <c r="R53" i="4"/>
  <c r="R54" i="4"/>
  <c r="R61" i="4"/>
  <c r="R57" i="4"/>
  <c r="R59" i="4"/>
  <c r="R58" i="4"/>
  <c r="R55" i="4"/>
  <c r="R56" i="4"/>
  <c r="R60" i="4"/>
  <c r="P53" i="4"/>
  <c r="P61" i="4"/>
  <c r="P57" i="4"/>
  <c r="P59" i="4"/>
  <c r="P58" i="4"/>
  <c r="P55" i="4"/>
  <c r="P56" i="4"/>
  <c r="P60" i="4"/>
  <c r="N53" i="4"/>
  <c r="N54" i="4"/>
  <c r="N61" i="4"/>
  <c r="N57" i="4"/>
  <c r="N59" i="4"/>
  <c r="N58" i="4"/>
  <c r="N55" i="4"/>
  <c r="N56" i="4"/>
  <c r="N60" i="4"/>
  <c r="L54" i="4"/>
  <c r="L61" i="4"/>
  <c r="L57" i="4"/>
  <c r="L59" i="4"/>
  <c r="L58" i="4"/>
  <c r="L55" i="4"/>
  <c r="L56" i="4"/>
  <c r="L60" i="4"/>
  <c r="F2" i="4" l="1"/>
  <c r="F3" i="4"/>
  <c r="F10" i="4"/>
  <c r="F6" i="4"/>
  <c r="F8" i="4"/>
  <c r="F7" i="4"/>
  <c r="F4" i="4"/>
  <c r="F5" i="4"/>
  <c r="E2" i="4"/>
  <c r="E3" i="4"/>
  <c r="E10" i="4"/>
  <c r="E6" i="4"/>
  <c r="E8" i="4"/>
  <c r="E7" i="4"/>
  <c r="E4" i="4"/>
  <c r="E5" i="4"/>
  <c r="D2" i="4"/>
  <c r="D3" i="4"/>
  <c r="D10" i="4"/>
  <c r="D6" i="4"/>
  <c r="D8" i="4"/>
  <c r="D7" i="4"/>
  <c r="D4" i="4"/>
  <c r="D5" i="4"/>
  <c r="C2" i="4"/>
  <c r="C3" i="4"/>
  <c r="C10" i="4"/>
  <c r="C6" i="4"/>
  <c r="C8" i="4"/>
  <c r="C7" i="4"/>
  <c r="C4" i="4"/>
  <c r="C5" i="4"/>
  <c r="B2" i="4"/>
  <c r="B3" i="4"/>
  <c r="B10" i="4"/>
  <c r="B6" i="4"/>
  <c r="B8" i="4"/>
  <c r="B7" i="4"/>
  <c r="B4" i="4"/>
  <c r="B5" i="4"/>
  <c r="C9" i="4" l="1"/>
  <c r="D9" i="4"/>
  <c r="E9" i="4"/>
  <c r="F9" i="4"/>
  <c r="B9" i="4"/>
  <c r="B11" i="4" l="1"/>
  <c r="F11" i="4"/>
  <c r="E11" i="4"/>
  <c r="D11" i="4"/>
  <c r="C11" i="4"/>
  <c r="G11" i="4" l="1"/>
  <c r="B15" i="4" l="1"/>
  <c r="C15" i="4"/>
  <c r="D15" i="4"/>
  <c r="E15" i="4"/>
  <c r="F15" i="4"/>
  <c r="B16" i="4"/>
  <c r="C16" i="4"/>
  <c r="D16" i="4"/>
  <c r="E16" i="4"/>
  <c r="F16" i="4"/>
  <c r="B23" i="4"/>
  <c r="C23" i="4"/>
  <c r="D23" i="4"/>
  <c r="E23" i="4"/>
  <c r="F23" i="4"/>
  <c r="B19" i="4"/>
  <c r="C19" i="4"/>
  <c r="D19" i="4"/>
  <c r="E19" i="4"/>
  <c r="F19" i="4"/>
  <c r="B21" i="4"/>
  <c r="C21" i="4"/>
  <c r="D21" i="4"/>
  <c r="E21" i="4"/>
  <c r="F21" i="4"/>
  <c r="B20" i="4"/>
  <c r="C20" i="4"/>
  <c r="D20" i="4"/>
  <c r="E20" i="4"/>
  <c r="F20" i="4"/>
  <c r="B17" i="4"/>
  <c r="C17" i="4"/>
  <c r="D17" i="4"/>
  <c r="E17" i="4"/>
  <c r="F17" i="4"/>
  <c r="B18" i="4"/>
  <c r="C18" i="4"/>
  <c r="D18" i="4"/>
  <c r="E18" i="4"/>
  <c r="F18" i="4"/>
  <c r="F22" i="4"/>
  <c r="E22" i="4"/>
  <c r="D22" i="4"/>
  <c r="C22" i="4"/>
  <c r="B22" i="4"/>
  <c r="B27" i="4"/>
  <c r="C27" i="4"/>
  <c r="D27" i="4"/>
  <c r="E27" i="4"/>
  <c r="F27" i="4"/>
  <c r="B28" i="4"/>
  <c r="C28" i="4"/>
  <c r="D28" i="4"/>
  <c r="E28" i="4"/>
  <c r="F28" i="4"/>
  <c r="B35" i="4"/>
  <c r="C35" i="4"/>
  <c r="D35" i="4"/>
  <c r="E35" i="4"/>
  <c r="F35" i="4"/>
  <c r="B31" i="4"/>
  <c r="C31" i="4"/>
  <c r="D31" i="4"/>
  <c r="E31" i="4"/>
  <c r="F31" i="4"/>
  <c r="B33" i="4"/>
  <c r="C33" i="4"/>
  <c r="D33" i="4"/>
  <c r="E33" i="4"/>
  <c r="F33" i="4"/>
  <c r="B32" i="4"/>
  <c r="C32" i="4"/>
  <c r="D32" i="4"/>
  <c r="E32" i="4"/>
  <c r="F32" i="4"/>
  <c r="B29" i="4"/>
  <c r="C29" i="4"/>
  <c r="D29" i="4"/>
  <c r="P142" i="8" s="1"/>
  <c r="E29" i="4"/>
  <c r="F29" i="4"/>
  <c r="B30" i="4"/>
  <c r="C30" i="4"/>
  <c r="D30" i="4"/>
  <c r="E30" i="4"/>
  <c r="F30" i="4"/>
  <c r="F34" i="4"/>
  <c r="E34" i="4"/>
  <c r="D34" i="4"/>
  <c r="C34" i="4"/>
  <c r="B34" i="4"/>
  <c r="G145" i="3" a="1"/>
  <c r="G145" i="3" s="1"/>
  <c r="G146" i="3" a="1"/>
  <c r="G146" i="3" s="1"/>
  <c r="G147" i="3" a="1"/>
  <c r="G147" i="3" s="1"/>
  <c r="G148" i="3" a="1"/>
  <c r="G148" i="3" s="1"/>
  <c r="G149" i="3" a="1"/>
  <c r="G149" i="3" s="1"/>
  <c r="G150" i="3" a="1"/>
  <c r="G150" i="3" s="1"/>
  <c r="G151" i="3" a="1"/>
  <c r="G151" i="3" s="1"/>
  <c r="G152" i="3" a="1"/>
  <c r="G152" i="3" s="1"/>
  <c r="G153" i="3" a="1"/>
  <c r="G153" i="3" s="1"/>
  <c r="G154" i="3" a="1"/>
  <c r="G154" i="3" s="1"/>
  <c r="G155" i="3" a="1"/>
  <c r="G155" i="3" s="1"/>
  <c r="G156" i="3" a="1"/>
  <c r="G156" i="3" s="1"/>
  <c r="G157" i="3" a="1"/>
  <c r="G157" i="3" s="1"/>
  <c r="G158" i="3" a="1"/>
  <c r="G158" i="3" s="1"/>
  <c r="G159" i="3" a="1"/>
  <c r="G159" i="3" s="1"/>
  <c r="G160" i="3" a="1"/>
  <c r="G160" i="3" s="1"/>
  <c r="G161" i="3" a="1"/>
  <c r="G161" i="3" s="1"/>
  <c r="G162" i="3" a="1"/>
  <c r="G162" i="3" s="1"/>
  <c r="G163" i="3" a="1"/>
  <c r="G163" i="3" s="1"/>
  <c r="G164" i="3" a="1"/>
  <c r="G164" i="3" s="1"/>
  <c r="G165" i="3" a="1"/>
  <c r="G165" i="3" s="1"/>
  <c r="G166" i="3" a="1"/>
  <c r="G166" i="3" s="1"/>
  <c r="G167" i="3" a="1"/>
  <c r="G167" i="3" s="1"/>
  <c r="G168" i="3" a="1"/>
  <c r="G168" i="3" s="1"/>
  <c r="G169" i="3" a="1"/>
  <c r="G169" i="3" s="1"/>
  <c r="G170" i="3" a="1"/>
  <c r="G170" i="3" s="1"/>
  <c r="G171" i="3" a="1"/>
  <c r="G171" i="3" s="1"/>
  <c r="G172" i="3" a="1"/>
  <c r="G172"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173" i="3" a="1"/>
  <c r="G173" i="3" s="1"/>
  <c r="G174" i="3" a="1"/>
  <c r="G174" i="3" s="1"/>
  <c r="G175" i="3" a="1"/>
  <c r="G175" i="3" s="1"/>
  <c r="G176" i="3" a="1"/>
  <c r="G176" i="3" s="1"/>
  <c r="G177" i="3" a="1"/>
  <c r="G177" i="3" s="1"/>
  <c r="G178" i="3" a="1"/>
  <c r="G178" i="3" s="1"/>
  <c r="G179" i="3" a="1"/>
  <c r="G179" i="3" s="1"/>
  <c r="G180" i="3" a="1"/>
  <c r="G180" i="3" s="1"/>
  <c r="G181" i="3" a="1"/>
  <c r="G181" i="3" s="1"/>
  <c r="G182" i="3" a="1"/>
  <c r="G182" i="3" s="1"/>
  <c r="G183" i="3" a="1"/>
  <c r="G183" i="3" s="1"/>
  <c r="G184" i="3" a="1"/>
  <c r="G184" i="3" s="1"/>
  <c r="G185" i="3" a="1"/>
  <c r="G185" i="3" s="1"/>
  <c r="G186" i="3" a="1"/>
  <c r="G186" i="3" s="1"/>
  <c r="G187" i="3" a="1"/>
  <c r="G187" i="3" s="1"/>
  <c r="G188" i="3" a="1"/>
  <c r="G188" i="3" s="1"/>
  <c r="G189" i="3" a="1"/>
  <c r="G189" i="3" s="1"/>
  <c r="G190" i="3" a="1"/>
  <c r="G190" i="3" s="1"/>
  <c r="G85" i="3" a="1"/>
  <c r="G85" i="3" s="1"/>
  <c r="G86" i="3" a="1"/>
  <c r="G86" i="3" s="1"/>
  <c r="G87" i="3" a="1"/>
  <c r="G87" i="3" s="1"/>
  <c r="G88" i="3" a="1"/>
  <c r="G88" i="3" s="1"/>
  <c r="G89" i="3" a="1"/>
  <c r="G89" i="3" s="1"/>
  <c r="G90" i="3" a="1"/>
  <c r="G90" i="3" s="1"/>
  <c r="G91" i="3" a="1"/>
  <c r="G91" i="3" s="1"/>
  <c r="G92" i="3" a="1"/>
  <c r="G92" i="3" s="1"/>
  <c r="G93" i="3" a="1"/>
  <c r="G93" i="3" s="1"/>
  <c r="G94" i="3" a="1"/>
  <c r="G94" i="3" s="1"/>
  <c r="G95" i="3" a="1"/>
  <c r="G95" i="3" s="1"/>
  <c r="G127" i="3" a="1"/>
  <c r="G127" i="3" s="1"/>
  <c r="G128" i="3" a="1"/>
  <c r="G128" i="3" s="1"/>
  <c r="G129" i="3" a="1"/>
  <c r="G129" i="3" s="1"/>
  <c r="G130" i="3" a="1"/>
  <c r="G130" i="3" s="1"/>
  <c r="G131" i="3" a="1"/>
  <c r="G131" i="3" s="1"/>
  <c r="G132" i="3" a="1"/>
  <c r="G132" i="3" s="1"/>
  <c r="G133" i="3" a="1"/>
  <c r="G133" i="3" s="1"/>
  <c r="G134" i="3" a="1"/>
  <c r="G134" i="3" s="1"/>
  <c r="G135" i="3" a="1"/>
  <c r="G135" i="3" s="1"/>
  <c r="G136" i="3" a="1"/>
  <c r="G136" i="3" s="1"/>
  <c r="G137" i="3" a="1"/>
  <c r="G137" i="3" s="1"/>
  <c r="G138" i="3" a="1"/>
  <c r="G138" i="3" s="1"/>
  <c r="G139" i="3" a="1"/>
  <c r="G139" i="3" s="1"/>
  <c r="G140" i="3" a="1"/>
  <c r="G140" i="3" s="1"/>
  <c r="G141" i="3" a="1"/>
  <c r="G141" i="3" s="1"/>
  <c r="G142" i="3" a="1"/>
  <c r="G142" i="3" s="1"/>
  <c r="G143" i="3" a="1"/>
  <c r="G143"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23" i="3" a="1"/>
  <c r="G123" i="3" s="1"/>
  <c r="G124" i="3" a="1"/>
  <c r="G124" i="3" s="1"/>
  <c r="G125" i="3" a="1"/>
  <c r="G125" i="3" s="1"/>
  <c r="G126" i="3" a="1"/>
  <c r="G126"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144" i="3" a="1"/>
  <c r="G144" i="3" s="1"/>
  <c r="X153" i="8" l="1"/>
  <c r="C153" i="8"/>
  <c r="K142" i="8"/>
  <c r="C142" i="8"/>
  <c r="W153" i="8"/>
  <c r="Q142" i="8"/>
  <c r="H153" i="8"/>
  <c r="D153" i="8"/>
  <c r="L142" i="8"/>
  <c r="R153" i="8"/>
  <c r="B142" i="8"/>
  <c r="I27" i="4"/>
  <c r="V153" i="8"/>
  <c r="R142" i="8"/>
  <c r="I153" i="8"/>
  <c r="E153" i="8"/>
  <c r="B164" i="8"/>
  <c r="D142" i="8"/>
  <c r="M55" i="4"/>
  <c r="Q59" i="4"/>
  <c r="K57" i="4"/>
  <c r="K60" i="4"/>
  <c r="Q58" i="4"/>
  <c r="K59" i="4"/>
  <c r="O61" i="4"/>
  <c r="S53" i="4"/>
  <c r="K56" i="4"/>
  <c r="O58" i="4"/>
  <c r="M61" i="4"/>
  <c r="Q53" i="4"/>
  <c r="S56" i="4"/>
  <c r="Q56" i="4"/>
  <c r="K55" i="4"/>
  <c r="O59" i="4"/>
  <c r="S61" i="4"/>
  <c r="M54" i="4"/>
  <c r="O56" i="4"/>
  <c r="M59" i="4"/>
  <c r="Q61" i="4"/>
  <c r="K54" i="4"/>
  <c r="U142" i="8"/>
  <c r="U153" i="8"/>
  <c r="F45" i="4"/>
  <c r="S58" i="4"/>
  <c r="Q153" i="8"/>
  <c r="M56" i="4"/>
  <c r="W142" i="8"/>
  <c r="I142" i="8"/>
  <c r="F44" i="4"/>
  <c r="S57" i="4"/>
  <c r="O142" i="8"/>
  <c r="J142" i="8"/>
  <c r="P153" i="8"/>
  <c r="F164" i="8"/>
  <c r="M60" i="4"/>
  <c r="V142" i="8"/>
  <c r="L153" i="8"/>
  <c r="O153" i="8"/>
  <c r="E164" i="8"/>
  <c r="H142" i="8"/>
  <c r="O60" i="4"/>
  <c r="S55" i="4"/>
  <c r="M58" i="4"/>
  <c r="Q57" i="4"/>
  <c r="K61" i="4"/>
  <c r="O53" i="4"/>
  <c r="K153" i="8"/>
  <c r="N153" i="8"/>
  <c r="D164" i="8"/>
  <c r="F142" i="8"/>
  <c r="Q60" i="4"/>
  <c r="Q55" i="4"/>
  <c r="K58" i="4"/>
  <c r="O57" i="4"/>
  <c r="S54" i="4"/>
  <c r="M53" i="4"/>
  <c r="X142" i="8"/>
  <c r="B153" i="8"/>
  <c r="N142" i="8"/>
  <c r="T153" i="8"/>
  <c r="T142" i="8"/>
  <c r="J153" i="8"/>
  <c r="F153" i="8"/>
  <c r="C164" i="8"/>
  <c r="E142" i="8"/>
  <c r="S60" i="4"/>
  <c r="O55" i="4"/>
  <c r="S59" i="4"/>
  <c r="M57" i="4"/>
  <c r="Q54" i="4"/>
  <c r="K53" i="4"/>
  <c r="F47" i="4"/>
  <c r="F48" i="4"/>
  <c r="F41" i="4"/>
  <c r="F46" i="4"/>
  <c r="G22" i="4"/>
  <c r="W72" i="8" s="1"/>
  <c r="G35" i="4"/>
  <c r="V73" i="8" s="1"/>
  <c r="G19" i="4"/>
  <c r="W69" i="8" s="1"/>
  <c r="G16" i="4"/>
  <c r="W66" i="8" s="1"/>
  <c r="G17" i="4"/>
  <c r="W67" i="8" s="1"/>
  <c r="G21" i="4"/>
  <c r="W71" i="8" s="1"/>
  <c r="G29" i="4"/>
  <c r="V67" i="8" s="1"/>
  <c r="G18" i="4"/>
  <c r="W68" i="8" s="1"/>
  <c r="G32" i="4"/>
  <c r="V70" i="8" s="1"/>
  <c r="G28" i="4"/>
  <c r="G23" i="4"/>
  <c r="W73" i="8" s="1"/>
  <c r="G34" i="4"/>
  <c r="V72" i="8" s="1"/>
  <c r="G33" i="4"/>
  <c r="V71" i="8" s="1"/>
  <c r="G20" i="4"/>
  <c r="W70" i="8" s="1"/>
  <c r="G27" i="4"/>
  <c r="G31" i="4"/>
  <c r="V69" i="8" s="1"/>
  <c r="G30" i="4"/>
  <c r="V68" i="8" s="1"/>
  <c r="G15" i="4"/>
  <c r="W65" i="8" s="1"/>
  <c r="I15" i="4"/>
  <c r="I32" i="4"/>
  <c r="I16" i="4"/>
  <c r="I30" i="4"/>
  <c r="I19" i="4"/>
  <c r="I33" i="4"/>
  <c r="I22" i="4"/>
  <c r="I28" i="4"/>
  <c r="I17" i="4"/>
  <c r="I31" i="4"/>
  <c r="I20" i="4"/>
  <c r="I34" i="4"/>
  <c r="B43" i="4"/>
  <c r="I23" i="4"/>
  <c r="I29" i="4"/>
  <c r="I18" i="4"/>
  <c r="I21" i="4"/>
  <c r="I35" i="4"/>
  <c r="F43" i="4"/>
  <c r="F40" i="4"/>
  <c r="F42" i="4"/>
  <c r="F36" i="4"/>
  <c r="D36" i="4"/>
  <c r="C42" i="4"/>
  <c r="E46" i="4"/>
  <c r="B44" i="4"/>
  <c r="D41" i="4"/>
  <c r="E43" i="4"/>
  <c r="B42" i="4"/>
  <c r="D46" i="4"/>
  <c r="C41" i="4"/>
  <c r="D43" i="4"/>
  <c r="C46" i="4"/>
  <c r="E48" i="4"/>
  <c r="B41" i="4"/>
  <c r="B47" i="4"/>
  <c r="B24" i="4"/>
  <c r="C43" i="4"/>
  <c r="E45" i="4"/>
  <c r="B46" i="4"/>
  <c r="D48" i="4"/>
  <c r="E36" i="4"/>
  <c r="C47" i="4"/>
  <c r="C24" i="4"/>
  <c r="D45" i="4"/>
  <c r="C48" i="4"/>
  <c r="E40" i="4"/>
  <c r="D47" i="4"/>
  <c r="D24" i="4"/>
  <c r="C45" i="4"/>
  <c r="E44" i="4"/>
  <c r="B48" i="4"/>
  <c r="D40" i="4"/>
  <c r="B36" i="4"/>
  <c r="E24" i="4"/>
  <c r="E47" i="4"/>
  <c r="E42" i="4"/>
  <c r="B45" i="4"/>
  <c r="D44" i="4"/>
  <c r="C40" i="4"/>
  <c r="C36" i="4"/>
  <c r="F24" i="4"/>
  <c r="D42" i="4"/>
  <c r="C44" i="4"/>
  <c r="E41" i="4"/>
  <c r="B40" i="4"/>
  <c r="H30" i="4" l="1"/>
  <c r="X68" i="8" s="1"/>
  <c r="H28" i="4"/>
  <c r="X66" i="8" s="1"/>
  <c r="V66" i="8"/>
  <c r="V65" i="8"/>
  <c r="H27" i="4"/>
  <c r="X65" i="8" s="1"/>
  <c r="H35" i="4"/>
  <c r="X73" i="8" s="1"/>
  <c r="H31" i="4"/>
  <c r="X69" i="8" s="1"/>
  <c r="H29" i="4"/>
  <c r="X67" i="8" s="1"/>
  <c r="H33" i="4"/>
  <c r="X71" i="8" s="1"/>
  <c r="H32" i="4"/>
  <c r="X70" i="8" s="1"/>
  <c r="H34" i="4"/>
  <c r="X72" i="8" s="1"/>
  <c r="J32" i="4"/>
  <c r="J27" i="4"/>
  <c r="J31" i="4"/>
  <c r="J28" i="4"/>
  <c r="J33" i="4"/>
  <c r="J29" i="4"/>
  <c r="J35" i="4"/>
  <c r="J34" i="4"/>
  <c r="J30" i="4"/>
  <c r="B37" i="4"/>
  <c r="C37" i="4"/>
  <c r="E37" i="4"/>
  <c r="F37" i="4"/>
  <c r="D37" i="4"/>
  <c r="G24" i="4"/>
  <c r="J4" i="8" s="1"/>
  <c r="G36" i="4"/>
  <c r="I4" i="8" s="1"/>
  <c r="J36" i="4" l="1"/>
  <c r="X4" i="8" s="1"/>
  <c r="G37" i="4"/>
  <c r="C4"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<sst xmlns="http://schemas.openxmlformats.org/spreadsheetml/2006/main" count="2949" uniqueCount="941">
  <si>
    <t>Maturity Assessment</t>
  </si>
  <si>
    <t>Identity &amp; Access Management</t>
  </si>
  <si>
    <t>Control ID</t>
  </si>
  <si>
    <t>Control Description</t>
  </si>
  <si>
    <t>C-IAM-01</t>
  </si>
  <si>
    <t xml:space="preserve">Mechanisms exist to uniquely identify and centrally Authenticate, Authorize and Audit (AAA) organizational users and processes acting on behalf of organizational users. </t>
  </si>
  <si>
    <t>C-IAM-02</t>
  </si>
  <si>
    <t>Mechanisms exist to uniquely identify and centrally Authenticate, Authorize and Audit (AAA) third-party users and processes that provide services to the organization.</t>
  </si>
  <si>
    <t>C-IAM-03</t>
  </si>
  <si>
    <t>Mechanisms exist to uniquely identify and centrally Authenticate, Authorize and Audit (AAA) devices before establishing a connection using bidirectional authentication that is cryptographically- based and replay resistant.</t>
  </si>
  <si>
    <t>C-IAM-04</t>
  </si>
  <si>
    <t>Mechanisms exist to identify and authenticate third-party systems and services.</t>
  </si>
  <si>
    <t>C-IAM-05</t>
  </si>
  <si>
    <t xml:space="preserve">Mechanisms exist to utilize Multi-Factor Authentication (MFA) to authenticate network access for privileged accounts. </t>
  </si>
  <si>
    <t>C-IAM-06</t>
  </si>
  <si>
    <t xml:space="preserve">Mechanisms exist to utilize Multi-Factor Authentication (MFA) to authenticate network access for non-privileged accounts. </t>
  </si>
  <si>
    <t>C-IAM-07</t>
  </si>
  <si>
    <t xml:space="preserve">Mechanisms exist to revoke user access rights following changes in personnel roles and duties, if no longer necessary or permitted. </t>
  </si>
  <si>
    <t>C-IAM-08</t>
  </si>
  <si>
    <t>Mechanisms exist to revoke user access rights in a timely manner, upon termination of employment or contract.</t>
  </si>
  <si>
    <t>C-IAM-09</t>
  </si>
  <si>
    <t>Mechanisms exist to enforce a Role-Based Access Control (RBAC) policy over users and resources that applies need-to-know and fine-grained access control for sensitive/regulated data access.</t>
  </si>
  <si>
    <t>C-IAM-10</t>
  </si>
  <si>
    <t>Mechanisms exist to govern naming standards for usernames and systems.</t>
  </si>
  <si>
    <t>C-IAM-11</t>
  </si>
  <si>
    <t>Mechanisms exist to uniquely manage privileged accounts to identify the account as a privileged user or service.</t>
  </si>
  <si>
    <t>C-IAM-12</t>
  </si>
  <si>
    <t>Mechanisms exist to enforce complexity, length and lifespan considerations to ensure strong criteria for password-based authentication.</t>
  </si>
  <si>
    <t>C-IAM-13</t>
  </si>
  <si>
    <t>Mechanisms exist to ensure default authenticators are changed as part of account creation or system installation.</t>
  </si>
  <si>
    <t>C-IAM-14</t>
  </si>
  <si>
    <t>Mechanisms exist to protect and store passwords via a password manager tool.</t>
  </si>
  <si>
    <t>C-IAM-15</t>
  </si>
  <si>
    <t>Mechanisms exist to provide a transparent authentication (e.g., Single Sign-On (SSO)) capability to the organization's systems and services.</t>
  </si>
  <si>
    <t>C-IAM-16</t>
  </si>
  <si>
    <t>Mechanisms exist to proactively govern account management of individual, group, system, service, application, guest and temporary accounts.</t>
  </si>
  <si>
    <t>C-IAM-17</t>
  </si>
  <si>
    <t>Mechanisms exist to restrict and control privileged access (PAM) rights for users and services.</t>
  </si>
  <si>
    <t>C-IAM-18</t>
  </si>
  <si>
    <t>Mechanisms exist to periodically review the privileges assigned to individuals and service accounts to validate the need for such privileges and reassign or remove unnecessary privileges as necessary.</t>
  </si>
  <si>
    <t>C-IAM-19</t>
  </si>
  <si>
    <t xml:space="preserve">Mechanisms exist to utilize the concept of least privilege, allowing only authorized access to processes necessary to accomplish assigned tasks in accordance with organizational business functions. </t>
  </si>
  <si>
    <t>C-IAM-20</t>
  </si>
  <si>
    <t>Mechanisms exist to enforce a limit for consecutive invalid login attempts by a user during an organization-defined time period and automatically locks the account when the maximum number of unsuccessful attempts is exceeded.</t>
  </si>
  <si>
    <t>C-IAM-21</t>
  </si>
  <si>
    <t>Mechanisms exist to ensure management approvals are required for new accounts or changes in permissions to existing accounts.</t>
  </si>
  <si>
    <t>C-IAM-22</t>
  </si>
  <si>
    <t>Mechanisms exist to ensure the separation of duties principle when implementing information system access.</t>
  </si>
  <si>
    <t>C-IAM-23</t>
  </si>
  <si>
    <t>Mechanisms exist to treat all users and devices as potential threats and prevent access to data and resources until the users can be properly authenticated and their access authorized (Zero-Trust).</t>
  </si>
  <si>
    <t>C-IAM-24</t>
  </si>
  <si>
    <t xml:space="preserve">Mechanisms exist to limit privileges to change software code within software libraries. </t>
  </si>
  <si>
    <t>C-IAM-25</t>
  </si>
  <si>
    <t>IAM-03
IAM-09
IAM-10
IAM-11</t>
  </si>
  <si>
    <t>Mechanisms exist to assess IAM policies in cloud deployments for excessive privileges or misconfigurations that could lead to privilege escalation risks.</t>
  </si>
  <si>
    <t>C-IAM-26</t>
  </si>
  <si>
    <t>IAM-16</t>
  </si>
  <si>
    <t>Mechanisms exist to enforce an IAM data perimeter that restricts the origin of API calls using IP allowlists, device restrictions, or other contextual access controls to prevent unauthorized use of stolen credentials or session tokens.</t>
  </si>
  <si>
    <t>C-IAM-27</t>
  </si>
  <si>
    <t>IAM-07
IAM-10</t>
  </si>
  <si>
    <t>Mechanisms exist to implement a Just-In-Time (JIT) access system that provisions time-limited, session-based access to cloud deployments, ensuring requests adhere to policy guidelines and require out-of-band approvals for highly privileged access.</t>
  </si>
  <si>
    <t>C-IAM-28</t>
  </si>
  <si>
    <t>IAM-11</t>
  </si>
  <si>
    <t>Mechanisms exist to enforce least privilege for serverless functions, ensuring they do not have excessive or administrative privileges.</t>
  </si>
  <si>
    <t>C-IAM-29</t>
  </si>
  <si>
    <t>Mechanisms exist to enforce resource constraints on serverless functions and prevent privilege escalation entitlements.</t>
  </si>
  <si>
    <t>C-BCM-01</t>
  </si>
  <si>
    <t>Mechanisms exist to coordinate contingency plan development with internal and external elements responsible for related plans.</t>
  </si>
  <si>
    <t>C-BCM-02</t>
  </si>
  <si>
    <t>Mechanisms exist to incorporate simulated events into contingency training to facilitate effective response by personnel in crisis situations.</t>
  </si>
  <si>
    <t>C-BCM-03</t>
  </si>
  <si>
    <t>Mechanisms exist to contractually require external service providers to have contingency plans that meet organizational contingency requirements.</t>
  </si>
  <si>
    <t>C-BCM-04</t>
  </si>
  <si>
    <t>Mechanisms exist to create recurring backups of data, software and/or system images, as well as verify the integrity of these backups, to ensure the availability of the data to satisfying Recovery Time Objectives (RTOs) and Recovery Point Objectives (RPOs).</t>
  </si>
  <si>
    <t>C-BCM-05</t>
  </si>
  <si>
    <t xml:space="preserve">Mechanisms exist to routinely test backups that verify the reliability of the backup process, as well as the integrity and availability of the data. </t>
  </si>
  <si>
    <t>C-BCM-06</t>
  </si>
  <si>
    <t>Cryptographic mechanisms exist to prevent the unauthorized disclosure and/or modification of backup information.</t>
  </si>
  <si>
    <t>C-BCM-07</t>
  </si>
  <si>
    <t xml:space="preserve">Mechanisms exist to utilize sampling of available backups to test recovery capabilities as part of business continuity plan testing. </t>
  </si>
  <si>
    <t>C-BCM-08</t>
  </si>
  <si>
    <t>Mechanisms exist to maintain a failover system, which is not collocated with the primary system, application and/or service, which can be activated with little-to-no loss of information or disruption to operations.</t>
  </si>
  <si>
    <t>C-BCM-09</t>
  </si>
  <si>
    <t>Mechanisms exist to implement real-time or near-real-time failover capability to maintain availability of critical systems, applications and/or services.</t>
  </si>
  <si>
    <t>C-BCM-10</t>
  </si>
  <si>
    <t>Mechanisms exist to facilitate the implementation of capacity management controls to ensure optimal system performance to meet expected and anticipated future capacity requirements.</t>
  </si>
  <si>
    <t>C-BCM-11</t>
  </si>
  <si>
    <t xml:space="preserve">Mechanisms exist to conduct capacity planning so that necessary capacity for information processing, telecommunications and environmental support will exist during contingency operations. </t>
  </si>
  <si>
    <t>C-BCM-12</t>
  </si>
  <si>
    <t>BCR-02
BCR-03</t>
  </si>
  <si>
    <t>Mechanisms exist to ensure some workloads are immutable and run using autoscaling instead of long-running instances to reduce dwell time and improve resiliency.</t>
  </si>
  <si>
    <t>C-BCM-13</t>
  </si>
  <si>
    <t>BCR-02
BCR-03
BCR-11</t>
  </si>
  <si>
    <t>Mechanisms exist to configure autoscaling for compute resources across multiple zones to improve resiliency against failures.</t>
  </si>
  <si>
    <t>C-BCM-14</t>
  </si>
  <si>
    <t>BCR-08</t>
  </si>
  <si>
    <t>Mechanisms exist to take regular snapshots of storage volumes associated with virtual machines/instances and databases to reduce data loss.</t>
  </si>
  <si>
    <t>C-BCM-15</t>
  </si>
  <si>
    <t>Mechanisms exist to enforce object storage lifecycle policies and automated backups to protect against data loss from user or application errors.</t>
  </si>
  <si>
    <t>C-BCM-16</t>
  </si>
  <si>
    <t>Mechanisms exist to ensure most compute workloads, including instances, VMs, and containers, use autoscaling to enhance resiliency and optimize resource allocation.</t>
  </si>
  <si>
    <t>C-BCM-17</t>
  </si>
  <si>
    <t>Mechanisms exist to assess and implement cross-region data replication for cloud applications that store critical data in object storage or cloud databases.</t>
  </si>
  <si>
    <t>C-BCM-18</t>
  </si>
  <si>
    <t>BCR-09
BCR-10</t>
  </si>
  <si>
    <t>Mechanisms exist to implement chaos engineering practices by injecting controlled faults into cloud environments to test resiliency.</t>
  </si>
  <si>
    <t>C-BCM-19</t>
  </si>
  <si>
    <t xml:space="preserve">Automated mechanisms exist to protect against or limit the effects of denial of service (DoS / DDoS) attacks. </t>
  </si>
  <si>
    <t>C-BCM-20</t>
  </si>
  <si>
    <t>IVS-02</t>
  </si>
  <si>
    <t>Mechanisms exist to ensure compute resources, including instances, virtual machines (VMs), and containers, are placed behind a load balancer with restrictive security group rules to prevent direct attacks, and are hosted in private subnets where supported by the cloud provider.</t>
  </si>
  <si>
    <t>C-CM-01</t>
  </si>
  <si>
    <t>Mechanisms exist to prohibit unauthorized changes, unless organization-approved change requests are received.</t>
  </si>
  <si>
    <t>C-CM-02</t>
  </si>
  <si>
    <t>Mechanisms exist to appropriately test and document proposed changes in a non-production environment before changes are implemented in a production environment.</t>
  </si>
  <si>
    <t>C-CM-03</t>
  </si>
  <si>
    <t>Automated mechanisms exist to implement remediation actions upon the detection of unauthorized baseline configurations change(s).</t>
  </si>
  <si>
    <t>C-CM-04</t>
  </si>
  <si>
    <t>Mechanisms exist to analyze proposed changes for potential security impacts, prior to the implementation of the change.</t>
  </si>
  <si>
    <t>C-CM-05</t>
  </si>
  <si>
    <t>Mechanisms exist to enforce configuration restrictions in an effort to restrict the ability of users to conduct unauthorized changes.</t>
  </si>
  <si>
    <t>C-CM-06</t>
  </si>
  <si>
    <t>Mechanisms exist to perform after-the-fact reviews of configuration change logs to discover any unauthorized changes.</t>
  </si>
  <si>
    <t>C-CM-07</t>
  </si>
  <si>
    <t>Mechanisms exist to ensure stakeholders are made aware of and understand the impact of proposed changes.</t>
  </si>
  <si>
    <t>C-CM-08</t>
  </si>
  <si>
    <t>Automated mechanisms exist to identify unauthorized deviations from an approved baseline and implement automated resiliency actions to remediate the unauthorized change.</t>
  </si>
  <si>
    <t>C-CM-09</t>
  </si>
  <si>
    <t xml:space="preserve">Automated mechanisms exist to prohibit software installations without explicitly assigned privileged status. </t>
  </si>
  <si>
    <t>C-CM-10</t>
  </si>
  <si>
    <t xml:space="preserve">Mechanisms exist to generate an alert when new software is detected. </t>
  </si>
  <si>
    <t>C-CM-11</t>
  </si>
  <si>
    <t>Mechanisms exist to define, document, approve and enforce access restrictions associated with changes to systems.</t>
  </si>
  <si>
    <t>C-CM-12</t>
  </si>
  <si>
    <t>Mechanisms exist to require system developers and integrators to create and execute a Security Testing and Evaluation (ST&amp;E) plan, or similar process, to identify and remediate flaws during development and prior to release to production.</t>
  </si>
  <si>
    <t>C-CM-13</t>
  </si>
  <si>
    <t xml:space="preserve">Mechanisms exist to identify critical system components and functions by performing a criticality analysis for critical systems, system components or services at pre-defined decision points in the Secure Development Life Cycle (SDLC). </t>
  </si>
  <si>
    <t>C-CM-14</t>
  </si>
  <si>
    <t>Mechanisms exist to ensure changes to systems follow a controlled Secure Development Life Cycle (SDLC).</t>
  </si>
  <si>
    <t>C-CM-15</t>
  </si>
  <si>
    <t>Mechanisms exist to facilitate the implementation of industry-recognized cybersecurity &amp; data privacy practices in the specification, design, development, implementation and modification of systems and services.</t>
  </si>
  <si>
    <t>C-CM-16</t>
  </si>
  <si>
    <t xml:space="preserve">Mechanisms exist to implement security functions as a layered structure minimizing interactions between layers of the design and avoiding any dependence by lower layers on the functionality or correctness of higher layers. </t>
  </si>
  <si>
    <t>C-CM-17</t>
  </si>
  <si>
    <t>Mechanisms exist to utilize at least one (1) malware detection tool to identify if any known malware exists in the final binaries of the product or security update.</t>
  </si>
  <si>
    <t>C-CM-18</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</si>
  <si>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</si>
  <si>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C-CM-19</t>
  </si>
  <si>
    <t xml:space="preserve">Mechanisms exist to develop applications based on secure coding principles. </t>
  </si>
  <si>
    <t>C-CM-20</t>
  </si>
  <si>
    <t>Mechanisms exist to manage separate development, testing and operational environments to reduce the risks of unauthorized access or changes to the operational environment and to ensure no impact to production systems.</t>
  </si>
  <si>
    <t>C-CM-21</t>
  </si>
  <si>
    <t>AIS-01</t>
  </si>
  <si>
    <t>Mechanisms exist to integrate static application security testing (SAST) and software composition analysis (SCA) into CI/CD pipelines to detect application-level security defects.</t>
  </si>
  <si>
    <t>C-CM-22</t>
  </si>
  <si>
    <t>AIS-04</t>
  </si>
  <si>
    <t>Mechanisms exist to automatically block builds in CI/CD pipelines when critical or high-severity vulnerabilities are detected, with security teams validating false positives where necessary.</t>
  </si>
  <si>
    <t>C-CM-23</t>
  </si>
  <si>
    <t>CCC-03
IVS-01</t>
  </si>
  <si>
    <t>Mechanisms exist to assess Infrastructure as Code (IaC) templates for security and policy violations within CI/CD pipelines before deployment into production.</t>
  </si>
  <si>
    <t>C-TPRM-01</t>
  </si>
  <si>
    <t>Mechanisms exist to periodically assess supply chain risks associated with systems, system components and services.</t>
  </si>
  <si>
    <t>C-TPRM-02</t>
  </si>
  <si>
    <t>Mechanisms exist to obtain cloud technologies from different suppliers to minimize supply chain risk.</t>
  </si>
  <si>
    <t>C-TPRM-03</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</si>
  <si>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</si>
  <si>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C-TPRM-04</t>
  </si>
  <si>
    <t>Mechanisms exist to maintain a current, accurate and complete list of External Service Providers (ESPs) that can potentially impact the Confidentiality, Integrity, Availability and/or Safety (CIAS) of the organization's systems, applications, services and data.</t>
  </si>
  <si>
    <t>C-TPRM-05</t>
  </si>
  <si>
    <t>Mechanisms exist to identify, prioritize and assess suppliers and partners of critical systems, components and services using a supply chain risk assessment process relative to their importance in supporting the delivery of high-value services.</t>
  </si>
  <si>
    <t>C-TPRM-06</t>
  </si>
  <si>
    <t>Mechanisms exist to utilize tailored acquisition strategies, contract tools and procurement methods for the purchase of unique systems, system components or services.</t>
  </si>
  <si>
    <t>C-TPRM-07</t>
  </si>
  <si>
    <t>Mechanisms exist to require contractual requirements for cybersecurity &amp; data privacy requirements with third-parties, reflecting the organization's needs to protect its systems, processes and data.</t>
  </si>
  <si>
    <t>C-TPRM-08</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</si>
  <si>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</si>
  <si>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C-TPRM-09</t>
  </si>
  <si>
    <t>Mechanisms exist to include "break clauses" within contracts for failure to meet contract criteria for cybersecurity and/or data privacy controls.</t>
  </si>
  <si>
    <t>C-TPRM-10</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</si>
  <si>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</si>
  <si>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C-TPRM-11</t>
  </si>
  <si>
    <t>Mechanisms exist to control changes to services by suppliers, taking into account the criticality of business information, systems and processes that are in scope by the third-party (exit strategy)</t>
  </si>
  <si>
    <t>C-TPRM-12</t>
  </si>
  <si>
    <t>STA-07
STA-08</t>
  </si>
  <si>
    <t>Mechanisms exist to maintain a cloud provider registry specifying which data types and classifications are approved for each provider, ensuring alignment with risk levels.</t>
  </si>
  <si>
    <t>C-TPRM-13</t>
  </si>
  <si>
    <t>STA-09</t>
  </si>
  <si>
    <t>Mechanisms exist to provide a right-to-audit clause and continuous compliance monitoring for third-party providers, ensuring scheduled or on-demand audits can validate security posture, regulatory adherence, and conformance to contract terms.</t>
  </si>
  <si>
    <t>C-TPRM-14</t>
  </si>
  <si>
    <t>STA-09
DCS-02</t>
  </si>
  <si>
    <t>Mechanisms exist to enforce data residency or sovereignty requirements, verifying that critical or regulated data is stored and processed within approved regions in line with relevant legal obligations.</t>
  </si>
  <si>
    <t>C-TPRM-15</t>
  </si>
  <si>
    <t>DSP-11</t>
  </si>
  <si>
    <t>Mechanisms exist to require secure data deletion or return upon contract termination, ensuring no residual copies remain in the provider's environment once the agreement ends.</t>
  </si>
  <si>
    <t>C-TPRM-16</t>
  </si>
  <si>
    <t>STA-09
STA-12</t>
  </si>
  <si>
    <t>Mechanisms exist to verify service-level agreements (SLAs), continuously monitoring vendor performance (e.g., uptime, response times, incident reporting) and imposing corrective actions or penalties for repeated SLA non-compliance.</t>
  </si>
  <si>
    <t>C-TPRM-17</t>
  </si>
  <si>
    <t>CCC-06</t>
  </si>
  <si>
    <t>Mechanisms exist to limit changes directly impacting CSCs owned environments/tenants to explicitly authorized requests within service level agreements between CSPs and CSCs.</t>
  </si>
  <si>
    <t>C-TPRM-18</t>
  </si>
  <si>
    <t>CCC-05</t>
  </si>
  <si>
    <t>Mechanisms exist to continuously assess the risks of cloud providers and their services, ensuring new features and updates are evaluated for security and compliance.</t>
  </si>
  <si>
    <t>C-CoM-01</t>
  </si>
  <si>
    <t>Mechanisms exist to establish a strategic cloud-specific business plan and set of objectives to achieve that plan.</t>
  </si>
  <si>
    <t>C-CoM-02</t>
  </si>
  <si>
    <t>Mechanisms exist to facilitate the implementation of cloud-related resource planning controls that define a viable plan for achieving cloud objectives.</t>
  </si>
  <si>
    <t>C-CoM-03</t>
  </si>
  <si>
    <t xml:space="preserve">Mechanisms exist to address all capital planning and investment requests, including the resources needed to implement cloud programs and document all exceptions to this requirement. </t>
  </si>
  <si>
    <t>C-CoM-04</t>
  </si>
  <si>
    <t>Mechanisms exist to identify and allocate resources for management, operational, technical requirements within business process planning for projects / initiatives.</t>
  </si>
  <si>
    <t>C-CoM-06</t>
  </si>
  <si>
    <t>Mechanisms exist to prevent instances/VMs from running for extended periods to mitigate risks of cost overrun.</t>
  </si>
  <si>
    <t>C-CoM-07</t>
  </si>
  <si>
    <t>LOG-05</t>
  </si>
  <si>
    <t>Mechanisms exist to automatically scan for new public exposures of cloud resources, including object storage, Platform-as-a-Service (PaaS) databases, message queues, and notification services, to manage costs</t>
  </si>
  <si>
    <t>C-CoM-08</t>
  </si>
  <si>
    <t>PM-3</t>
  </si>
  <si>
    <t>Mechanisms exist to enforce consistent tagging of cloud resources (e.g., by project or department), enabling chargeback/showback to allocate costs accurately.</t>
  </si>
  <si>
    <t>C-CoM-09</t>
  </si>
  <si>
    <t>SI-4
CA-7</t>
  </si>
  <si>
    <t>Mechanisms exist to configure threshold-based cost or usage alerts, ensuring prompt notification when spend exceeds defined budgets or usage patterns.</t>
  </si>
  <si>
    <t>C-CoM-10</t>
  </si>
  <si>
    <t>BCR-01</t>
  </si>
  <si>
    <t>Mechanisms exist to review rarely used standby or disaster recovery resources, adjusting capacity where feasible to avoid unnecessary overhead while preserving acceptable recovery times.</t>
  </si>
  <si>
    <t>C-CoM-11</t>
  </si>
  <si>
    <t>CM-8</t>
  </si>
  <si>
    <t>Mechanisms exist to automatically identify and retire or decommission stale resources (e.g., old snapshots, unattached volumes, inactive containers) after a defined period of inactivity, reducing hidden costs.</t>
  </si>
  <si>
    <t>C-CoM-12</t>
  </si>
  <si>
    <t>SA-4
PM-3</t>
  </si>
  <si>
    <t>Mechanisms exist to conduct cost modeling for new features or deployments, factoring in future expenses (e.g., egress charges, licensing, database IOPS) before launching into production.</t>
  </si>
  <si>
    <t>C-GOV-01</t>
  </si>
  <si>
    <t>Mechanisms exist to formally document a Customer Responsibility Matrix (CRM), delineating assigned responsibilities for controls between the Cloud Service Provider (CSP) and its customers.</t>
  </si>
  <si>
    <t>C-GOV-03</t>
  </si>
  <si>
    <t>Mechanisms exist to detect the presence of unauthorized software, systems and services in use by the organization.</t>
  </si>
  <si>
    <t>C-GOV-04</t>
  </si>
  <si>
    <t>Mechanisms exist to explicitly allow (allowlist / whitelist) and/or block (denylist / blacklist) applications that are authorized to execute on systems.</t>
  </si>
  <si>
    <t>C-GOV-05</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</si>
  <si>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</si>
  <si>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C-GOV-06</t>
  </si>
  <si>
    <t>Mechanisms exist to enforce an accountability structure so that appropriate teams and individuals are empowered, responsible and trained for mapping, measuring and managing data and technology-related risks.</t>
  </si>
  <si>
    <t>C-GOV-07</t>
  </si>
  <si>
    <t>Mechanisms exist to define and identify targeted capability maturity levels.</t>
  </si>
  <si>
    <t>C-GOV-08</t>
  </si>
  <si>
    <t>Mechanisms exist to conduct recurring assessment and treatment of risks that include the likelihood and magnitude of harm, from unauthorized access, use, disclosure, disruption, modification or destruction of the organization's systems and data.</t>
  </si>
  <si>
    <t>C-GOV-09</t>
  </si>
  <si>
    <t>Mechanisms exist to facilitate the implementation of tailored development and acquisition strategies, contract tools and procurement methods to meet unique business needs.</t>
  </si>
  <si>
    <t>C-GOV-10</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</si>
  <si>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</si>
  <si>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C-GOV-11</t>
  </si>
  <si>
    <t>Mechanisms exist to conduct a risk assessment prior to the acquisition or outsourcing of technology-related services.</t>
  </si>
  <si>
    <t xml:space="preserve">Mechanisms exist to restrict the location of information processing/storage based on business requirements. </t>
  </si>
  <si>
    <t>C-GOV-13</t>
  </si>
  <si>
    <t>STA-02</t>
  </si>
  <si>
    <t>Mechanisms exist to ensure that all primary cloud providers undergo a formal selection and approval process before adoption.</t>
  </si>
  <si>
    <t>C-GOV-14</t>
  </si>
  <si>
    <t>GRC-01</t>
  </si>
  <si>
    <t>Mechanisms exist to establish a Cloud Center of Excellence, Cloud Council, or other centralized cloud governance team to provide guidance on cloud adoption and usage.</t>
  </si>
  <si>
    <t>C-GOV-15</t>
  </si>
  <si>
    <t>GRC-03</t>
  </si>
  <si>
    <t>Mechanisms exist to centralize and manage cloud security governance tooling, including security control objectives, specifications, patterns, and baseline deployments, using version-control repositories,  Continuous Integration / Continuous Deployment (CI/CD) pipelines, and infrastructure as code.</t>
  </si>
  <si>
    <t>C-GOV-16</t>
  </si>
  <si>
    <t>GRC-02</t>
  </si>
  <si>
    <t>Mechanisms exist to establish and approve cloud security control objectives that are provider-agnostic and aligned with industry-established frameworks.</t>
  </si>
  <si>
    <t>C-GOV-17</t>
  </si>
  <si>
    <t>Mechanisms exist to manage cloud governance using automated tooling (e.g., databases, Infrastructure as Code) and to maintain a defined process for updating control objectives and specifications as cloud providers add or modify services.</t>
  </si>
  <si>
    <t>C-GOV-18</t>
  </si>
  <si>
    <t>Mechanisms exist to automatically scan for new public exposures of cloud resources, including object storage, Platform-as-a-Service (PaaS) databases, message queues, and notification services, to prevent Shadow IT and cloud sprawl.</t>
  </si>
  <si>
    <t>C-GOV-19</t>
  </si>
  <si>
    <t xml:space="preserve">Mechanisms exist to ensure the cloud security architecture supports the organization's technology strategy to securely design, configure and maintain cloud employments. </t>
  </si>
  <si>
    <t>C-DS-01</t>
  </si>
  <si>
    <t>Mechanisms exist to limit and manage the storage of sensitive/regulated data in public cloud providers.</t>
  </si>
  <si>
    <t>C-DS-02</t>
  </si>
  <si>
    <t>Automated mechanisms exist to implement Data Loss Prevention (DLP) to protect sensitive information as it is stored, transmitted and processed.</t>
  </si>
  <si>
    <t>C-DS-03</t>
  </si>
  <si>
    <t>Mechanisms exist to support official investigations by provisioning government investigators with "least privileges" and "least functionality" to ensure that government investigators only have access to the data and systems needed to perform the investigation.</t>
  </si>
  <si>
    <t>C-DS-04</t>
  </si>
  <si>
    <t xml:space="preserve">Cryptographic mechanisms exist to protect the confidentiality of data being transmitted. </t>
  </si>
  <si>
    <t>C-DS-05</t>
  </si>
  <si>
    <t xml:space="preserve">Cryptographic mechanisms exist to protect the integrity of data being transmitted. </t>
  </si>
  <si>
    <t>C-DS-06</t>
  </si>
  <si>
    <t xml:space="preserve">Cryptographic mechanisms exist to prevent unauthorized disclosure of data at rest. </t>
  </si>
  <si>
    <t>C-DS-07</t>
  </si>
  <si>
    <t>Mechanisms exist to facilitate cryptographic key management controls to protect the confidentiality, integrity and availability of keys.</t>
  </si>
  <si>
    <t>C-DS-08</t>
  </si>
  <si>
    <t>CEK-05</t>
  </si>
  <si>
    <t>Mechanisms exist to establish a standard change management procedure, to accommodate changes from internal and external sources, for review, approval, implementation and communication of cryptographic, encryption and key management technology changes.</t>
  </si>
  <si>
    <t>C-DS-09</t>
  </si>
  <si>
    <t xml:space="preserve">Mechanisms exist to ensure the availability of information in the event of the loss of cryptographic keys by individual users. </t>
  </si>
  <si>
    <t>C-DS-10</t>
  </si>
  <si>
    <t xml:space="preserve">Mechanisms exist to facilitate the secure distribution of symmetric and asymmetric cryptographic keys using industry recognized key management technology and processes. </t>
  </si>
  <si>
    <t>C-DS-11</t>
  </si>
  <si>
    <t>Mechanisms exist to ensure that systems, applications and services are classified according to the highest level of data sensitivity that is stored, transmitted and/or processed.</t>
  </si>
  <si>
    <t>C-DS-12</t>
  </si>
  <si>
    <t xml:space="preserve">Automated mechanisms exist to mark physical media and digital files to indicate the distribution limitations, handling requirements and applicable security markings (if any) of the information to aid Data Loss Prevention (DLP) technologies. </t>
  </si>
  <si>
    <t>C-DS-13</t>
  </si>
  <si>
    <t xml:space="preserve">Mechanisms exist to periodically scan unstructured data sources for sensitive/regulated data or data requiring special protection measures by statutory, regulatory or contractual obligations. </t>
  </si>
  <si>
    <t>C-DS-14</t>
  </si>
  <si>
    <t xml:space="preserve">Mechanisms exist to securely dispose of media when it is no longer required, using formal procedures. </t>
  </si>
  <si>
    <t>C-DS-15</t>
  </si>
  <si>
    <t>Mechanisms exist to utilize a process to assist users in making information sharing decisions to ensure data is appropriately protected.</t>
  </si>
  <si>
    <t>C-DS-16</t>
  </si>
  <si>
    <t>Mechanisms exist to leverage data-specific Access Control Lists (ACL) or Interconnection Security Agreements (ISAs) to generate a logical map of the parties with whom sensitive/regulated data is shared.</t>
  </si>
  <si>
    <t>C-DS-17</t>
  </si>
  <si>
    <t xml:space="preserve">Mechanisms exist to protect data storage objects against unauthorized data mining and data harvesting techniques. </t>
  </si>
  <si>
    <t>C-DS-18</t>
  </si>
  <si>
    <t>DSP-14</t>
  </si>
  <si>
    <t>Mechanisms exist to define, implement and evaluate processes, procedures and technical measures to disclose the details of any personal or sensitive data access by sub-processors to the data owner prior to initiation of that processing.</t>
  </si>
  <si>
    <t>C-DS-19</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</si>
  <si>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</si>
  <si>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C-DS-20</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</si>
  <si>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</si>
  <si>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C-DS-21</t>
  </si>
  <si>
    <t xml:space="preserve">Mechanisms exist to include data privacy requirements in contracts and other acquisition-related documents that establish data privacy roles and responsibilities for contractors and service providers. </t>
  </si>
  <si>
    <t>C-DS-22</t>
  </si>
  <si>
    <t>Mechanisms exist to develop and maintain an accounting of disclosures of Personal Data (PD) held by the organization and make the accounting of disclosures available to the person named in the record, upon request.</t>
  </si>
  <si>
    <t>C-DS-23</t>
  </si>
  <si>
    <t xml:space="preserve">Mechanisms exist to ensure cloud providers use secure protocols for the import, export and management of data in cloud-based services. </t>
  </si>
  <si>
    <t>C-DS-24</t>
  </si>
  <si>
    <t xml:space="preserve">Mechanisms exist to protect sensitive / regulated data that is collected, developed, received, transmitted, used or stored in support of the performance of a contract. </t>
  </si>
  <si>
    <t>C-DS-25</t>
  </si>
  <si>
    <t>Mechanisms exist to conduct a Data Protection Impact Assessment (DPIA) on systems, applications and services that store, process and/or transmit Personal Data (PD) to identify and remediate reasonably expected risks.</t>
  </si>
  <si>
    <t>C-DS-26</t>
  </si>
  <si>
    <t>DSP-10</t>
  </si>
  <si>
    <t>Mechanisms exist to ensure object storage (e.g., S3, Blob storage) is not public unless explicitly approved to prevent accidental data exposure.</t>
  </si>
  <si>
    <t>C-DS-27</t>
  </si>
  <si>
    <t>CEK-03</t>
  </si>
  <si>
    <t>Mechanisms exist to ensure storage volumes for compute use the default encryption provided by the cloud provider using default keys to protect snapshots and prevent unauthorized access.</t>
  </si>
  <si>
    <t>C-DS-28</t>
  </si>
  <si>
    <t>CCC-03</t>
  </si>
  <si>
    <t>Mechanisms exist to apply broad cloud provider settings that prevent the public exposure of object storage by default, while allowing approved exemptions where needed.</t>
  </si>
  <si>
    <t>C-DS-29</t>
  </si>
  <si>
    <t>CEK-21</t>
  </si>
  <si>
    <t>Mechanisms exist to enforce the use of customer-managed keys (CMKs) for encryption when required to ensure separation of duties and prevent inadvertent disclosures.</t>
  </si>
  <si>
    <t>C-DS-30</t>
  </si>
  <si>
    <t>CCC-09</t>
  </si>
  <si>
    <t>Mechanisms exist to assess deployments for unapproved storage of sensitive data using automated Data Loss Prevention (DLP) or manual rolling reviews.</t>
  </si>
  <si>
    <t>C-DS-31</t>
  </si>
  <si>
    <t>SEF-01</t>
  </si>
  <si>
    <t>Mechanisms exist to automatically remediate new, unapproved public data exposures to ensure rapid response and prevent data breaches.</t>
  </si>
  <si>
    <t>C-COMP-01</t>
  </si>
  <si>
    <t xml:space="preserve">Mechanisms exist to control the location of cloud processing/storage based on business requirements that includes statutory, regulatory and contractual obligations. </t>
  </si>
  <si>
    <t>C-COMP-02</t>
  </si>
  <si>
    <t>Mechanisms exist to document and review instances of non-compliance with statutory, regulatory and/or contractual obligations to develop appropriate risk mitigation actions.</t>
  </si>
  <si>
    <t>C-COMP-03</t>
  </si>
  <si>
    <t xml:space="preserve">Mechanisms exist to regularly review technology assets for adherence to the organization's cybersecurity &amp; data protection policies and standards. </t>
  </si>
  <si>
    <t>C-COMP-04</t>
  </si>
  <si>
    <t>Mechanisms exist to thoughtfully plan audits by including input from operational risk and compliance partners to minimize the impact of audit-related activities on business operations.</t>
  </si>
  <si>
    <t>C-COMP-05</t>
  </si>
  <si>
    <t>Mechanisms exist to enforce software usage restrictions to comply with applicable contract agreements and copyright laws.</t>
  </si>
  <si>
    <t>C-COMP-06</t>
  </si>
  <si>
    <t>Mechanisms exist to define, implement and evaluate processes, procedures and technical measures to ensure that personal data is processed according to any applicable laws and regulations and for the purposes declared to the data subject.</t>
  </si>
  <si>
    <t>C-COMP-07</t>
  </si>
  <si>
    <t>C-COMP-08</t>
  </si>
  <si>
    <t>AIS-06</t>
  </si>
  <si>
    <t>Mechanisms exist to assess cloud deployments for compliance using manual checklists supplemented by automated tools (e.g., OSS scanners, CSPM).</t>
  </si>
  <si>
    <t>C-COMP-09</t>
  </si>
  <si>
    <t>GRC-04</t>
  </si>
  <si>
    <t>Mechanisms exist to validate and document cloud providers and services as approved for use with regulated data types, specifying compliance requirements per regulation.</t>
  </si>
  <si>
    <t>C-COMP-10</t>
  </si>
  <si>
    <t>CCC-01
AIS-06</t>
  </si>
  <si>
    <t>Mechanisms exist to assess in-scope cloud deployments for compliance before moving into production and annually thereafter, using a structured approval process.</t>
  </si>
  <si>
    <t>C-COMP-11</t>
  </si>
  <si>
    <t>GRC-07</t>
  </si>
  <si>
    <t>Mechanisms exist to continuously monitor cloud configuration state using compliance automation tools, ensuring adherence to major regulatory requirements.</t>
  </si>
  <si>
    <t>C-COMP-12</t>
  </si>
  <si>
    <t>GRC-01
GRC-02
GRC-04</t>
  </si>
  <si>
    <t>Mechanisms exist to implement preventive guardrails that block actions leading to noncompliance, such as using noncompliant cloud regions or services.</t>
  </si>
  <si>
    <t>C-COMP-13</t>
  </si>
  <si>
    <t>Mechanisms exist to provide a near-real-time compliance management dashboard, automating artifact collection and integrating with third-party compliance tools.</t>
  </si>
  <si>
    <t>C-CONF-01</t>
  </si>
  <si>
    <t>Mechanisms exist to review and update baseline configurations: (1) At least annually (2) When required due to so; or (3) As part of system component installations and upgrades.</t>
  </si>
  <si>
    <t>C-CONF-02</t>
  </si>
  <si>
    <t>Automated mechanisms exist to govern and report on baseline configurations of systems through Continuous Diagnostics and Mitigation (CDM), or similar technologies.</t>
  </si>
  <si>
    <t>C-CONF-03</t>
  </si>
  <si>
    <t>Mechanisms exist to configure systems utilized in high-risk areas with more restrictive baseline configurations.</t>
  </si>
  <si>
    <t>C-CONF-04</t>
  </si>
  <si>
    <t xml:space="preserve">Mechanisms exist to configure systems to provide only essential capabilities by specifically prohibiting or restricting the use of ports, protocols, and/or services. </t>
  </si>
  <si>
    <t>C-CONF-05</t>
  </si>
  <si>
    <t>Mechanisms exist to detect and respond to unauthorized configuration changes as cybersecurity incidents.</t>
  </si>
  <si>
    <t>C-CONF-06</t>
  </si>
  <si>
    <t>Mechanisms exist to implement secure configuration settings by default to reduce the likelihood of software being deployed with weak security settings that would put the asset at a greater risk of compromise.</t>
  </si>
  <si>
    <t>C-CONF-07</t>
  </si>
  <si>
    <t>Mechanisms exist to require system developers and integrators to perform configuration management during system design, development, implementation and operation.</t>
  </si>
  <si>
    <t>C-CONF-08</t>
  </si>
  <si>
    <t>Mechanisms exist to detect vulnerabilities and configuration errors by routine vulnerability scanning of systems and applications.</t>
  </si>
  <si>
    <t>C-CONF-09</t>
  </si>
  <si>
    <t>Mechanisms exist to implement a checklist of core security controls for new cloud deployments and to evaluate existing deployments, ensuring baseline security requirements are met, even if not as comprehensive as formal security benchmarks.</t>
  </si>
  <si>
    <t>C-CONF-10</t>
  </si>
  <si>
    <t>CCC-07</t>
  </si>
  <si>
    <t>Mechanisms exist to implement a Cloud Security Posture Management (CSPM) tool to continuously monitor cloud deployments for misconfigurations and compliance deviations.</t>
  </si>
  <si>
    <t>C-CONF-11</t>
  </si>
  <si>
    <t>Mechanisms exist to enforce cloud service provider (CSP) preventive policies, such as AWS Service Control Policies, Azure Policies with deny rules, and GCP policies, at the root of the hierarchy and across individual organizational units (OUs), management groups (MGs), and folders.</t>
  </si>
  <si>
    <t>C-CONF-12</t>
  </si>
  <si>
    <t>Mechanisms exist to implement a hierarchical structure using multiple deployments (accounts, subscriptions, topics) across organizational units (OUs), management groups (MGs), and folders to minimize the impact of security issues within any single deployment.</t>
  </si>
  <si>
    <t>C-CONF-13</t>
  </si>
  <si>
    <t>Mechanisms exist to automatically provision and manage security controls using automation frameworks aligned with landing zones and account factories to ensure standardized and secure cloud deployments.</t>
  </si>
  <si>
    <t>C-CONF-14</t>
  </si>
  <si>
    <t>CCC-02</t>
  </si>
  <si>
    <t>Mechanisms exist to ensure that networks in production deployments are built and maintained predominantly using Infrastructure as Code (IaC)</t>
  </si>
  <si>
    <t>C-CONF-15</t>
  </si>
  <si>
    <t>Mechanisms exist to implement automation tooling that remediates major network security misconfigurations commonly exploited in attacks, such as restricting internet exposure of ports 22 (SSH) and 3389 (RDP), ensuring compliance and reducing attack surface.</t>
  </si>
  <si>
    <t>C-CONF-16</t>
  </si>
  <si>
    <t>CCC-01
CCC-02
CCC-03</t>
  </si>
  <si>
    <t>Mechanisms exist to create baseline images using a CI/CD pipeline with integrated security testing, including software composition analysis and vulnerability scanning.</t>
  </si>
  <si>
    <t>C-CONF-17</t>
  </si>
  <si>
    <t>Mechanisms exist to ensure instances/VMs predominantly use autoscaling, disabling SSH/RDP access to reduce attack surface.</t>
  </si>
  <si>
    <t>C-CONF-18</t>
  </si>
  <si>
    <t>TVM-07</t>
  </si>
  <si>
    <t>Mechanisms exist to use Cloud Security Posture Management (CSPM) or automated security tooling to detect application security misconfigurations, such as missing Web Application Firewalls (WAFs), public-facing cloud resources, and insecure API gateways.</t>
  </si>
  <si>
    <t>C-CONF-19</t>
  </si>
  <si>
    <t>AIS-07</t>
  </si>
  <si>
    <t>Mechanisms exist to implement automation tooling that remediates major network security misconfigurations commonly exploited in attacks.</t>
  </si>
  <si>
    <t>C-CONF-20</t>
  </si>
  <si>
    <t>IVS-06</t>
  </si>
  <si>
    <t>Mechanisms exist to configure applications and infrastructures such that Cloud Service Provider (CSP) and Cloud Service Customer (CSC) (tenant) user access and intra-tenant access is appropriately segmented and segregated, monitored and restricted from other tenants.</t>
  </si>
  <si>
    <t>C-CONF-21</t>
  </si>
  <si>
    <t>Mechanisms exist to continuously assess functions for misconfigurations, such as internet exposure, hardcoded secrets, or outdated versions, using Cloud security posture managemen (CSPM), cloud native application protection platform (CNAPP), or equivalent tools.</t>
  </si>
  <si>
    <t>Business Continuity Management</t>
  </si>
  <si>
    <t>Change Management</t>
  </si>
  <si>
    <t>Third-Party Risk Management</t>
  </si>
  <si>
    <t>Cost Management</t>
  </si>
  <si>
    <t>Governance</t>
  </si>
  <si>
    <t>Data Security</t>
  </si>
  <si>
    <t>Compliance</t>
  </si>
  <si>
    <t>Configuration Management</t>
  </si>
  <si>
    <t>Comments</t>
  </si>
  <si>
    <t>YES</t>
  </si>
  <si>
    <t>NO</t>
  </si>
  <si>
    <t>NO WITH REASON</t>
  </si>
  <si>
    <t>Maturity Level</t>
  </si>
  <si>
    <t>Applicability</t>
  </si>
  <si>
    <t>1;2;3</t>
  </si>
  <si>
    <t>1;2</t>
  </si>
  <si>
    <t>2</t>
  </si>
  <si>
    <t>1</t>
  </si>
  <si>
    <t>IaaS</t>
  </si>
  <si>
    <t>PaaS</t>
  </si>
  <si>
    <t>SaaS</t>
  </si>
  <si>
    <t>ModelID</t>
  </si>
  <si>
    <t>ModelName</t>
  </si>
  <si>
    <t>Applies?</t>
  </si>
  <si>
    <t>Control in place?</t>
  </si>
  <si>
    <t>COVERED</t>
  </si>
  <si>
    <t>Risk Domain</t>
  </si>
  <si>
    <t>Level 1</t>
  </si>
  <si>
    <t>Level 2</t>
  </si>
  <si>
    <t>Level 3</t>
  </si>
  <si>
    <t>Level 4</t>
  </si>
  <si>
    <t>Level 5</t>
  </si>
  <si>
    <t>Total</t>
  </si>
  <si>
    <t>Implemented</t>
  </si>
  <si>
    <t>Row Labels</t>
  </si>
  <si>
    <t>Mapped to</t>
  </si>
  <si>
    <t>CIS CSC v8.1 (Cloud Companion)</t>
  </si>
  <si>
    <t>CSA CCM v4</t>
  </si>
  <si>
    <t>ISO27017:2015</t>
  </si>
  <si>
    <t>NIST 800-53r5</t>
  </si>
  <si>
    <t>5.5
5.6
6.7
12.5</t>
  </si>
  <si>
    <t>IAM-13
IAM-16</t>
  </si>
  <si>
    <t>IA-2</t>
  </si>
  <si>
    <t>x</t>
  </si>
  <si>
    <t>12.5</t>
  </si>
  <si>
    <t>IAM-11
IAM-13
IAM-16</t>
  </si>
  <si>
    <t>IA-8</t>
  </si>
  <si>
    <t>DCS-08
UEM-14</t>
  </si>
  <si>
    <t>IA-3
IA-3(1)
IA-3(4)</t>
  </si>
  <si>
    <t>5.5</t>
  </si>
  <si>
    <t>IA-9</t>
  </si>
  <si>
    <t>6.5</t>
  </si>
  <si>
    <t>IAM-14</t>
  </si>
  <si>
    <t>IA-2(1)
IA-2(2)</t>
  </si>
  <si>
    <t>6.2</t>
  </si>
  <si>
    <t>IAM-07
IAM-16</t>
  </si>
  <si>
    <t>9.2.5</t>
  </si>
  <si>
    <t>IA-12(4)</t>
  </si>
  <si>
    <t>AC-2</t>
  </si>
  <si>
    <t>3.3
6
6.8</t>
  </si>
  <si>
    <t>IAM-03
IAM-09
IAM-10
IAM-16</t>
  </si>
  <si>
    <t xml:space="preserve">9.1.2 </t>
  </si>
  <si>
    <t>AC-2(7)</t>
  </si>
  <si>
    <t>5.6</t>
  </si>
  <si>
    <t>IAM-03
IAM-13</t>
  </si>
  <si>
    <t>IA-4</t>
  </si>
  <si>
    <t>IAM-03
IAM-09
IAM-10
IAM-11
IAM-13</t>
  </si>
  <si>
    <t>IA-5(8)</t>
  </si>
  <si>
    <t>5.2</t>
  </si>
  <si>
    <t>IAM-02
IAM-14
IAM-15</t>
  </si>
  <si>
    <t>9.2.4
9.4.3</t>
  </si>
  <si>
    <t>IA-5(1)</t>
  </si>
  <si>
    <t>4.7</t>
  </si>
  <si>
    <t>IAM-15</t>
  </si>
  <si>
    <t>IA-5
IA-5(5)</t>
  </si>
  <si>
    <t>IAM-02
IAM-15</t>
  </si>
  <si>
    <t>IA-5(18)</t>
  </si>
  <si>
    <t>6.7</t>
  </si>
  <si>
    <t>IA-2(10)</t>
  </si>
  <si>
    <t>IAM-03
IAM-16
IAM-16</t>
  </si>
  <si>
    <t>9.2.5
9.2.6</t>
  </si>
  <si>
    <t>2.7
5.1
5.4</t>
  </si>
  <si>
    <t xml:space="preserve">9.2.3 </t>
  </si>
  <si>
    <t>IAM-03
IAM-08
IAM-09
IAM-10
IAM-11
IAM-16</t>
  </si>
  <si>
    <t>AC-6(7)</t>
  </si>
  <si>
    <t>5.4</t>
  </si>
  <si>
    <t>IAM-05</t>
  </si>
  <si>
    <t>9.1.2 
9.2.2</t>
  </si>
  <si>
    <t>AC-6
SA-8(14)</t>
  </si>
  <si>
    <t>4.10</t>
  </si>
  <si>
    <t>6.2.1</t>
  </si>
  <si>
    <t>AC-7</t>
  </si>
  <si>
    <t>AC-24
IA-12(1)</t>
  </si>
  <si>
    <t>IAM-04</t>
  </si>
  <si>
    <t>6.1.2</t>
  </si>
  <si>
    <t>AC-5</t>
  </si>
  <si>
    <t>13.5</t>
  </si>
  <si>
    <t>9.4.5 
14.2.4</t>
  </si>
  <si>
    <t>SA-4(2)</t>
  </si>
  <si>
    <t>BCR-06</t>
  </si>
  <si>
    <t>CP-2(1)</t>
  </si>
  <si>
    <t>CP-3(1)</t>
  </si>
  <si>
    <t>BCR-03</t>
  </si>
  <si>
    <t>CP-8(4)</t>
  </si>
  <si>
    <t>11.2</t>
  </si>
  <si>
    <t xml:space="preserve">12.3.1 </t>
  </si>
  <si>
    <t>CP-9
SC-28(2)</t>
  </si>
  <si>
    <t>11.3
11.5</t>
  </si>
  <si>
    <t>BCR-06
BCR-08</t>
  </si>
  <si>
    <t>CP-9(1)</t>
  </si>
  <si>
    <t>11.3</t>
  </si>
  <si>
    <t>CP-9(8)
SC-28(1)</t>
  </si>
  <si>
    <t>11.5</t>
  </si>
  <si>
    <t>CP-9(2)</t>
  </si>
  <si>
    <t>BCR-03
BCR-11</t>
  </si>
  <si>
    <t xml:space="preserve">17.2.1 </t>
  </si>
  <si>
    <t>CP-9(6)</t>
  </si>
  <si>
    <t>SI-13</t>
  </si>
  <si>
    <t xml:space="preserve">12.1.3 </t>
  </si>
  <si>
    <t>CP-2(2)
SC-5
SC-5(2)</t>
  </si>
  <si>
    <t>12.3</t>
  </si>
  <si>
    <t>SC-5</t>
  </si>
  <si>
    <t>CCC-03
CCC-04</t>
  </si>
  <si>
    <t>CM-3(1)</t>
  </si>
  <si>
    <t xml:space="preserve">14.2.3 </t>
  </si>
  <si>
    <t>CM-3(2)
CM-3(7)
SA-8(31)</t>
  </si>
  <si>
    <t>CCC-04
CCC-06
CCC-09</t>
  </si>
  <si>
    <t>CM-3(5)</t>
  </si>
  <si>
    <t>CCC-03
CCC-05</t>
  </si>
  <si>
    <t>CM-4</t>
  </si>
  <si>
    <t>CCC-04</t>
  </si>
  <si>
    <t>CM-5</t>
  </si>
  <si>
    <t>CCC-04
CCC-09</t>
  </si>
  <si>
    <t>CM-5(1)</t>
  </si>
  <si>
    <t>CCC-05
CEK-06
TVM-09</t>
  </si>
  <si>
    <t>CM-9</t>
  </si>
  <si>
    <t>2.3
2.4</t>
  </si>
  <si>
    <t>CM-3(8)
CM-11(3)</t>
  </si>
  <si>
    <t>UEM-07</t>
  </si>
  <si>
    <t xml:space="preserve">12.5.1 
12.6.2 </t>
  </si>
  <si>
    <t>CM-11
CM-11(2)</t>
  </si>
  <si>
    <t>2.3</t>
  </si>
  <si>
    <t>CM-8(3)
CM-11(3)</t>
  </si>
  <si>
    <t>UEM-02
UEM-03</t>
  </si>
  <si>
    <t xml:space="preserve">12.5.1 </t>
  </si>
  <si>
    <t>16.2</t>
  </si>
  <si>
    <t>SA-11(5)
SA-11(2)</t>
  </si>
  <si>
    <t>15.7</t>
  </si>
  <si>
    <t>14.1.1</t>
  </si>
  <si>
    <t>RA-9</t>
  </si>
  <si>
    <t xml:space="preserve">14.2.2 </t>
  </si>
  <si>
    <t>SA-3
SA-3(1)
SA-8(30)</t>
  </si>
  <si>
    <t>12.2
12.6
16
16.10</t>
  </si>
  <si>
    <t>DSP-07
DSP-08
IVS-01
IVS-09</t>
  </si>
  <si>
    <t xml:space="preserve">14.1.2
14.2.5 </t>
  </si>
  <si>
    <t>PT-1
SA-8
SC-1
SC-7(18)
SI-1
SA-15(5)</t>
  </si>
  <si>
    <t>IVS-09</t>
  </si>
  <si>
    <t>CLD.13.1.4</t>
  </si>
  <si>
    <t>PL-8(1)
SC-3(5)</t>
  </si>
  <si>
    <t>TVM-02</t>
  </si>
  <si>
    <t>SA-4(5)</t>
  </si>
  <si>
    <t>16
16.1
16.5
16.10
16.11</t>
  </si>
  <si>
    <t xml:space="preserve">14.2.1
14.2.5 </t>
  </si>
  <si>
    <t>SA-1
SA-4(3)
SA-15</t>
  </si>
  <si>
    <t>16.8</t>
  </si>
  <si>
    <t>AIS-06
IVS-05</t>
  </si>
  <si>
    <t xml:space="preserve">12.1.4 </t>
  </si>
  <si>
    <t>CM-4(1)</t>
  </si>
  <si>
    <t>15.5</t>
  </si>
  <si>
    <t>STA-07
STA-08
STA-13
STA-14</t>
  </si>
  <si>
    <t>RA-3(1)</t>
  </si>
  <si>
    <t>PL-8(2)
SR-3(1)</t>
  </si>
  <si>
    <t>2.2</t>
  </si>
  <si>
    <t>SA-22</t>
  </si>
  <si>
    <t>15.1</t>
  </si>
  <si>
    <t>15.3</t>
  </si>
  <si>
    <t>STA-07</t>
  </si>
  <si>
    <t>PM-30(1)
RA-9
SA-9(3)</t>
  </si>
  <si>
    <t>STA-05</t>
  </si>
  <si>
    <t>SR-5
SR-3(1)</t>
  </si>
  <si>
    <t>15.4</t>
  </si>
  <si>
    <t>IPY-04
SEF-02
STA-02
STA-04
STA-09
STA-12
UEM-14</t>
  </si>
  <si>
    <t xml:space="preserve">5.1.1
CLD.6.3.1
13.1.2 
13.2.4
15.1.2 </t>
  </si>
  <si>
    <t>SR-3(3)</t>
  </si>
  <si>
    <t>5.1.1
6.1.1
CLD.6.3.1</t>
  </si>
  <si>
    <t>SA-9(3)</t>
  </si>
  <si>
    <t>STA-05
STA-10
STA-13</t>
  </si>
  <si>
    <t xml:space="preserve">15.2.2 </t>
  </si>
  <si>
    <t>SA-4</t>
  </si>
  <si>
    <t>6.1.5</t>
  </si>
  <si>
    <t>PL-1</t>
  </si>
  <si>
    <t>SA-2</t>
  </si>
  <si>
    <t>1.1</t>
  </si>
  <si>
    <t>6.1.1
CLD.6.3.1</t>
  </si>
  <si>
    <t>2.3
2.5
2.6
2.7</t>
  </si>
  <si>
    <t>UEM-02</t>
  </si>
  <si>
    <t>CM-7(4)
CM-7(5)
SC-18(4)</t>
  </si>
  <si>
    <t>DSP-19</t>
  </si>
  <si>
    <t>SA-9(5)
SA-9(8)</t>
  </si>
  <si>
    <t>CEK-07</t>
  </si>
  <si>
    <t xml:space="preserve">11.1.4 </t>
  </si>
  <si>
    <t>RA-3</t>
  </si>
  <si>
    <t>AIS-01
AIS-04</t>
  </si>
  <si>
    <t>14.2.7</t>
  </si>
  <si>
    <t>PL-1
SA-1
SA-4
SA-23</t>
  </si>
  <si>
    <t>IVS-08</t>
  </si>
  <si>
    <t>SA-5</t>
  </si>
  <si>
    <t>STA-05
STA-13</t>
  </si>
  <si>
    <t>SA-9(1)</t>
  </si>
  <si>
    <t>6.1.3</t>
  </si>
  <si>
    <t>PE-23
SA-9(5)</t>
  </si>
  <si>
    <t>IVS-06
IVS-07
IVS-08</t>
  </si>
  <si>
    <t>CLD.9.5.1
CLD.13.1.4</t>
  </si>
  <si>
    <t>DSP-17</t>
  </si>
  <si>
    <t>CLD.9.5.1</t>
  </si>
  <si>
    <t>3.13</t>
  </si>
  <si>
    <t>UEM-11</t>
  </si>
  <si>
    <t>SC-7(10)
SI-4(18)</t>
  </si>
  <si>
    <t>DSP-18</t>
  </si>
  <si>
    <t>3.10</t>
  </si>
  <si>
    <t>CEK-03
DSP-10</t>
  </si>
  <si>
    <t xml:space="preserve">10.1.1
13.2.3 
14.1.2
14.1.3 </t>
  </si>
  <si>
    <t>SC-8
SC-8(1)</t>
  </si>
  <si>
    <t xml:space="preserve">10.1.1
14.1.3 </t>
  </si>
  <si>
    <t>SC-8
SC-16(1)
SC-28(1)</t>
  </si>
  <si>
    <t>3.6
3.9
3.11</t>
  </si>
  <si>
    <t>CEK-03
UEM-08</t>
  </si>
  <si>
    <t>10.1.1</t>
  </si>
  <si>
    <t>SC-13
SC-28
SC-28(1)</t>
  </si>
  <si>
    <t>CEK-02
CEK-08
CEK-10
CEK-11
CEK-12
CEK-13
CEK-14
CEK-15
CEK-16
CEK-17
CEK-18
CEK-19
CEK-20
CEK-21
LOG-10
LOG-11</t>
  </si>
  <si>
    <t xml:space="preserve">10.1.2 </t>
  </si>
  <si>
    <t>SC-28(3)</t>
  </si>
  <si>
    <t>CEK-12
CEK-13
CEK-14
CEK-15
CEK-16
CEK-17
CEK-18
CEK-19
CEK-20</t>
  </si>
  <si>
    <t>SC-12(1)</t>
  </si>
  <si>
    <t>CEK-10
CEK-11
CEK-12
CEK-15</t>
  </si>
  <si>
    <t>3.7
3.12</t>
  </si>
  <si>
    <t>MP-3</t>
  </si>
  <si>
    <t>3.2</t>
  </si>
  <si>
    <t>3.1
3.5</t>
  </si>
  <si>
    <t>DSP-02</t>
  </si>
  <si>
    <t xml:space="preserve">8.3.2 </t>
  </si>
  <si>
    <t>MP-6</t>
  </si>
  <si>
    <t>3.3</t>
  </si>
  <si>
    <t>AC-21</t>
  </si>
  <si>
    <t>3.3
3.8</t>
  </si>
  <si>
    <t>AC-23</t>
  </si>
  <si>
    <t>PM-22
PT-6
PT-6(1)
PT-6(2)
PT-8
SR-4
SR-4(1)</t>
  </si>
  <si>
    <t>3.5</t>
  </si>
  <si>
    <t>DSP-16</t>
  </si>
  <si>
    <t>18.1.4</t>
  </si>
  <si>
    <t>AC-4(25)
SI-12
SI-12(3)</t>
  </si>
  <si>
    <t>DSP-12
DSP-15</t>
  </si>
  <si>
    <t>PM-25
PT-2
PT-3
SI-12(1)
SI-12(2)</t>
  </si>
  <si>
    <t>DSP-13
IPY-04
STA-04
STA-09</t>
  </si>
  <si>
    <t>PM-21</t>
  </si>
  <si>
    <t>IPY-01
IPY-03
IVS-07</t>
  </si>
  <si>
    <t>DSP-17
IPY-04
STA-04
STA-09</t>
  </si>
  <si>
    <t>DSP-09
STA-14</t>
  </si>
  <si>
    <t>RA-8</t>
  </si>
  <si>
    <t>DSP-19
UEM-12
UEM-12</t>
  </si>
  <si>
    <t>A&amp;A-05
A&amp;A-06
GRC-04</t>
  </si>
  <si>
    <t>A&amp;A-05
CEK-09
IVS-03
STA-11</t>
  </si>
  <si>
    <t xml:space="preserve">18.2.3 </t>
  </si>
  <si>
    <t>CA-2
RA-3</t>
  </si>
  <si>
    <t>A&amp;A-05</t>
  </si>
  <si>
    <t xml:space="preserve">12.7.1 </t>
  </si>
  <si>
    <t>UEM-03</t>
  </si>
  <si>
    <t>CM-10</t>
  </si>
  <si>
    <t>DSP-12</t>
  </si>
  <si>
    <t>PM-23
PM-27
PM-32
PT-2
PT-3
PT-4
PT-6
SI-12
SI-19</t>
  </si>
  <si>
    <t>4.1</t>
  </si>
  <si>
    <t>CCC-06
IVS-03
IVS-04</t>
  </si>
  <si>
    <t>AU-2
CM-2</t>
  </si>
  <si>
    <t>CCC-06
CCC-07
CCC-08
UEM-04</t>
  </si>
  <si>
    <t>CM-2(2)
CM-6(1)</t>
  </si>
  <si>
    <t>16.7</t>
  </si>
  <si>
    <t>AIS-02
IVS-03
IVS-04
UEM-14</t>
  </si>
  <si>
    <t>CLD.9.5.2</t>
  </si>
  <si>
    <t>CM-2(7)
CM-7(6)
CM-7(7)
CM-7(9)</t>
  </si>
  <si>
    <t>4
4.6
4.8</t>
  </si>
  <si>
    <t>AIS-02
UEM-02</t>
  </si>
  <si>
    <t xml:space="preserve">9.4.1 </t>
  </si>
  <si>
    <t>CM-7</t>
  </si>
  <si>
    <t>13.7
2.3
2.4</t>
  </si>
  <si>
    <t>SI-7(7)</t>
  </si>
  <si>
    <t>16.1</t>
  </si>
  <si>
    <t>16.11</t>
  </si>
  <si>
    <t xml:space="preserve">14.2.4 </t>
  </si>
  <si>
    <t>SA-10</t>
  </si>
  <si>
    <t>7.5
7.6</t>
  </si>
  <si>
    <t>RA-5</t>
  </si>
  <si>
    <t>14.2.2</t>
  </si>
  <si>
    <t>5.1.1</t>
  </si>
  <si>
    <t>12.1.2</t>
  </si>
  <si>
    <t>7.1
7.5
7.6</t>
  </si>
  <si>
    <t>13.1.3</t>
  </si>
  <si>
    <t>Third-party Risk Management</t>
  </si>
  <si>
    <t>Maturtity Level</t>
  </si>
  <si>
    <t>Applicable</t>
  </si>
  <si>
    <t>Sum of Level 4</t>
  </si>
  <si>
    <t>Sum of Level 3</t>
  </si>
  <si>
    <t>Sum of Level 2</t>
  </si>
  <si>
    <t>Grand Total</t>
  </si>
  <si>
    <t>Domain</t>
  </si>
  <si>
    <t>Sum of Level 1</t>
  </si>
  <si>
    <t>Sum of Level 5</t>
  </si>
  <si>
    <t>`</t>
  </si>
  <si>
    <t>Cloud Risk Governance Maturity Assessment Tool</t>
  </si>
  <si>
    <t>If NO WITH REASON or COVERED is selected, explain why here, e.g. refer to a compensating control or refer to an assurance report, SLA agreement or similar.</t>
  </si>
  <si>
    <t>Results Dashboard</t>
  </si>
  <si>
    <t>Overall Maturity Score</t>
  </si>
  <si>
    <t>Risk Domain / Maturity level</t>
  </si>
  <si>
    <t>Level 1 -  Initial</t>
  </si>
  <si>
    <t>Level 2 - Basic</t>
  </si>
  <si>
    <t>Level 3 - Intermediate</t>
  </si>
  <si>
    <t>Level 4 - Advanced</t>
  </si>
  <si>
    <t>Level 5 - Specialized</t>
  </si>
  <si>
    <t>Weight</t>
  </si>
  <si>
    <t>% of implemented controls</t>
  </si>
  <si>
    <t>Avarage Weighted Maturity:</t>
  </si>
  <si>
    <t># of implemented controls</t>
  </si>
  <si>
    <t>Avarage Maturity Score Per Risk Domain</t>
  </si>
  <si>
    <t>/ 5</t>
  </si>
  <si>
    <t>Percentage of implemented controls per risk domain per maturity level</t>
  </si>
  <si>
    <t>THIS IS LINEAR, THIS SHOULD BE ALTERED TO YOUR CONTEXT (THROUGH RISK ASSESSMENTS).</t>
  </si>
  <si>
    <t xml:space="preserve"># of controls implemented compared to total </t>
  </si>
  <si>
    <t># of controls implemented per domain</t>
  </si>
  <si>
    <t>%</t>
  </si>
  <si>
    <t>Domain specific stats</t>
  </si>
  <si>
    <t>Impl</t>
  </si>
  <si>
    <t>Tailored Recommendations for Maturity Improvement</t>
  </si>
  <si>
    <t>Level 1 - Initial</t>
  </si>
  <si>
    <t>Not impl</t>
  </si>
  <si>
    <t>Applicability in shared responsbility model</t>
  </si>
  <si>
    <t>Does the organization have mechanisms in place that cover the control description? 
Legend: 
YES - The control is implemented by the organization.
NO - The control is not implemented by the organization
NO WITH REASON - The control is not implemented but has
a compensating explanation (e.g., replaced or compensated
by another control). Compensated meaning that another control covers the risk of this control. The tool will not count these controls towards the final result or show recommendations for these controls.
COVERED - Assurance is obtained through contractual agree-
ments, SLAs, or third-party attestations (e.g., SOC 2 Type II
reports).</t>
  </si>
  <si>
    <t>Show if the control applies to your model FALSE does not mean the control can be ignored. Instead assurance is gained through other means, like SLA's or assurance reports..</t>
  </si>
  <si>
    <t>Cloud model under review</t>
  </si>
  <si>
    <t>N/A</t>
  </si>
  <si>
    <t>Recommendation phrasing</t>
  </si>
  <si>
    <t>It is recommended to deploy cryptographic protections on all backup data to prevent unauthorized disclosure or modification.</t>
  </si>
  <si>
    <t>It is recommended to default all compute workloads (VMs, instances, containers) to autoscaling so capacity and resilience are continuously optimized.</t>
  </si>
  <si>
    <t>It is recommended to identify and allocate the management, operational and technical resources needed during business-process planning for each project or initiative.</t>
  </si>
  <si>
    <t>It is recommended to establish a strategic, cloud-specific business plan and define clear objectives to guide cloud adoption.</t>
  </si>
  <si>
    <t>It is recommended to implement resource-planning controls that ensure a viable roadmap for achieving your cloud objectives.</t>
  </si>
  <si>
    <t>It is recommended to address all capital planning and investment requests—documenting required resources for cloud programs and any approved exceptions.</t>
  </si>
  <si>
    <t>It is recommended to review under-utilized standby or disaster-recovery resources periodically and adjust capacity to minimize overhead while preserving recovery objectives.</t>
  </si>
  <si>
    <t>It is recommended to prevent instances/VMs from running longer than needed to reduce cost-overrun risks.</t>
  </si>
  <si>
    <t>It is recommended to configure threshold-based cost or usage alerts that notify you when spending exceeds defined budgets or usage patterns.</t>
  </si>
  <si>
    <t>It is recommended to conduct cost-modeling for new features or deployments—factoring in egress charges, licensing, IOPS, and other future expenses before launch.</t>
  </si>
  <si>
    <t>It is recommended to automatically scan for new public exposures of cloud resources (object storage, PaaS databases, message queues, etc.) to manage cost and compliance risks.</t>
  </si>
  <si>
    <t>It is recommended to automatically identify and retire stale resources (old snapshots, unattached volumes, inactive containers) after a defined inactivity period to reduce hidden costs.</t>
  </si>
  <si>
    <t>It is recommended to control the location of cloud processing and storage based on your statutory, regulatory and contractual business requirements.</t>
  </si>
  <si>
    <t>It is recommended to document and review any instances of non-compliance with statutory, regulatory or contractual obligations and implement appropriate risk-mitigation actions.</t>
  </si>
  <si>
    <t>It is recommended to plan audits thoughtfully by incorporating input from operational risk and compliance partners to minimize business disruption.</t>
  </si>
  <si>
    <t>It is recommended to regularly review technology assets for adherence to the organization’s cybersecurity and data-protection policies and standards.</t>
  </si>
  <si>
    <t>It is recommended to enforce software usage restrictions to comply with applicable licensing, contract and copyright requirements.</t>
  </si>
  <si>
    <t>It is recommended to define, implement and evaluate processes, procedures and technical measures to ensure personal data is processed in accordance with applicable laws and declared purposes.</t>
  </si>
  <si>
    <t>It is recommended to restrict the location of information processing and storage based on your business requirements.</t>
  </si>
  <si>
    <t>It is recommended to assess cloud deployments for compliance using manual checklists supplemented by automated tools (e.g., OSS scanners, CSPM).</t>
  </si>
  <si>
    <t>It is recommended to validate and document each cloud provider and service as approved for regulated data types, specifying required compliance controls per regulation.</t>
  </si>
  <si>
    <t>It is recommended to assess in-scope cloud deployments for compliance before production and then at least annually via a structured approval process.</t>
  </si>
  <si>
    <t>It is recommended to continuously monitor cloud configuration state using compliance automation tools to ensure ongoing adherence to major regulatory requirements.</t>
  </si>
  <si>
    <t>It is recommended to implement preventive guardrails that block actions—such as using non-compliant regions or services—that would lead to non-compliance.</t>
  </si>
  <si>
    <t>It is recommended to provide a near-real-time compliance dashboard that automates evidence collection and integrates with third-party compliance tools.</t>
  </si>
  <si>
    <t>It is recommended to contractually require all external service providers to maintain contingency plans that meet your organization’s requirements.</t>
  </si>
  <si>
    <t>It is recommended to coordinate contingency-plan development with both internal teams and external partners responsible for related plans.</t>
  </si>
  <si>
    <t>It is recommended to routinely test backups to verify the reliability of the backup process and the integrity and availability of the data.</t>
  </si>
  <si>
    <t>It is recommended to implement capacity-management controls that automatically optimize system performance to meet expected and anticipated future capacity requirements.</t>
  </si>
  <si>
    <t>It is recommended to conduct proactive capacity planning so that sufficient processing, telecommunications and environmental support are available during contingency operations.</t>
  </si>
  <si>
    <t>It is recommended to take regular snapshots of all storage volumes (VMs, instances and databases) to minimize data loss.</t>
  </si>
  <si>
    <t>It is recommended to include simulated events in contingency-plan training to ensure personnel can respond effectively in crisis situations.</t>
  </si>
  <si>
    <t>It is recommended to create recurring backups of data, software and system images—and automatically verify their integrity—to meet your RTOs and RPOs.</t>
  </si>
  <si>
    <t>It is recommended to sample and restore from backups as part of your business-continuity testing to validate real-world recovery capabilities.</t>
  </si>
  <si>
    <t>It is recommended to maintain a geographically separate failover environment that can be activated with minimal data loss or disruption.</t>
  </si>
  <si>
    <t>It is recommended to enforce object-storage lifecycle policies and automated backups to protect against data loss from user or application errors.</t>
  </si>
  <si>
    <t>It is recommended to place all compute resources (instances, VMs, containers) behind load balancers, locked-down security groups and—in supported clouds—in private subnets.</t>
  </si>
  <si>
    <t>It is recommended to implement real-time or near-real-time failover capability to maintain availability of critical systems and services.</t>
  </si>
  <si>
    <t>It is recommended to architect immutable workloads running on autoscaling groups instead of long-lived instances to reduce dwell time and improve resiliency.</t>
  </si>
  <si>
    <t>It is recommended to configure multi-zone autoscaling for compute resources to automatically absorb zone failures.</t>
  </si>
  <si>
    <t>It is recommended to assess and deploy cross-region data replication for cloud applications storing critical data in object storage or cloud databases.</t>
  </si>
  <si>
    <t>It is recommended to automate protections against DoS/DDoS attacks (rate limits, WAF rules, scrubbing services) to limit their impact.</t>
  </si>
  <si>
    <t>It is recommended to adopt chaos-engineering practices (fault-injection, failure drills) in production-like environments to continuously validate resiliency.</t>
  </si>
  <si>
    <t>It is recommended to ensure stakeholders are promptly informed of and understand the impact of any proposed changes.</t>
  </si>
  <si>
    <t>It is recommended to define, document, approve and enforce access restrictions for all system changes.</t>
  </si>
  <si>
    <t>It is recommended to develop all applications in accordance with established secure-coding principles.</t>
  </si>
  <si>
    <t>It is recommended to prohibit any unauthorized changes unless a formal, organization-approved change request has been submitted and authorized.</t>
  </si>
  <si>
    <t>It is recommended to fully test and document all proposed changes in a non-production environment before implementing them in production.</t>
  </si>
  <si>
    <t>It is recommended to analyze all proposed changes for potential security impacts prior to their implementation.</t>
  </si>
  <si>
    <t>It is recommended to perform after-the-fact reviews of configuration change logs to detect any unauthorized modifications.</t>
  </si>
  <si>
    <t>It is recommended to maintain separate development, testing and operational environments to prevent unintended impacts on production systems.</t>
  </si>
  <si>
    <t>It is recommended to enforce strict configuration restrictions to prevent users from making unauthorized changes.</t>
  </si>
  <si>
    <t>It is recommended to configure alerts that notify you immediately when new software is detected.</t>
  </si>
  <si>
    <t>It is recommended to require system developers and integrators to create and execute a Security Testing &amp; Evaluation (ST&amp;E) plan (or equivalent) to identify and remediate flaws before release.</t>
  </si>
  <si>
    <t>It is recommended to perform a criticality analysis at predefined SDLC decision points to identify essential system components and functions.</t>
  </si>
  <si>
    <t>It is recommended to follow a controlled Secure Development Life Cycle (SDLC) for all system changes.</t>
  </si>
  <si>
    <t>It is recommended to embed industry-recognized cybersecurity and data-privacy best practices throughout specification, design, development, implementation and modification of systems and services.</t>
  </si>
  <si>
    <t>It is recommended to implement layered security functions that minimize dependencies between layers and reduce the risk of cascading failures.</t>
  </si>
  <si>
    <t>It is recommended to integrate at least one malware-detection tool into your build process to identify known threats in final binaries.</t>
  </si>
  <si>
    <t>It is recommended to require vendors and manufacturers to deliver systems with a secure configuration by default and to retain that configuration on all reinstalls or upgrades.</t>
  </si>
  <si>
    <t>It is recommended to automate remediation actions when unauthorized baseline-configuration changes are detected.</t>
  </si>
  <si>
    <t>It is recommended to automatically detect and remediate deviations from approved baselines to restore resilience.</t>
  </si>
  <si>
    <t>It is recommended to prohibit software installations unless they are explicitly assigned privileged status.</t>
  </si>
  <si>
    <t>It is recommended to integrate static application security testing (SAST) and software composition analysis (SCA) into CI/CD pipelines to detect application-level security defects.</t>
  </si>
  <si>
    <t>It is recommended to automatically block builds in CI/CD pipelines when critical or high-severity vulnerabilities are detected, with security teams reviewing and validating any false positives.</t>
  </si>
  <si>
    <t>It is recommended to assess Infrastructure as Code (IaC) templates for security and policy violations within CI/CD pipelines before deploying to production.</t>
  </si>
  <si>
    <t>It is recommended to enforce consistent tagging of cloud resources (e.g. , by project or department) to enable accurate chargeback and showback.</t>
  </si>
  <si>
    <t>It is recommended to review and update baseline configurations at least annually, when required by changes, and as part of system-component installations and upgrades.</t>
  </si>
  <si>
    <t>It is recommended to configure systems in high-risk areas with more restrictive baseline configurations.</t>
  </si>
  <si>
    <t>It is recommended to restrict systems to only essential capabilities by prohibiting or limiting unnecessary ports, protocols, and services.</t>
  </si>
  <si>
    <t>It is recommended to implement and maintain a checklist of core security controls for new cloud deployments and regularly evaluate existing deployments against those baseline requirements.</t>
  </si>
  <si>
    <t>It is recommended to segment and segregate tenant and intra-tenant user access in CSP and CSC environments, monitoring and restricting access between tenants.</t>
  </si>
  <si>
    <t>It is recommended to detect and respond to unauthorized configuration changes as cybersecurity incidents.</t>
  </si>
  <si>
    <t>It is recommended to apply secure configuration settings by default to minimize the risk of deploying weak security configurations.</t>
  </si>
  <si>
    <t>It is recommended to require developers and integrators to perform configuration management throughout design, development, implementation, and operation.</t>
  </si>
  <si>
    <t>It is recommended to conduct routine vulnerability and configuration-error scanning of systems and applications.</t>
  </si>
  <si>
    <t>It is recommended to enforce CSP preventive policies (e.g., AWS SCPs, Azure deny rules, GCP policies) at the root and across all OUs, MGs, and folders.</t>
  </si>
  <si>
    <t>It is recommended to implement a hierarchical structure of deployments (accounts, subscriptions, topics) across OUs, MGs, and folders to contain the impact of security issues.</t>
  </si>
  <si>
    <t>It is recommended to build and maintain production networks predominantly via Infrastructure as Code (IaC).</t>
  </si>
  <si>
    <t>It is recommended to use Continuous Diagnostics and Mitigation (CDM) or similar automated tools to govern and report on baseline configurations.</t>
  </si>
  <si>
    <t>It is recommended to deploy a Cloud Security Posture Management (CSPM) tool to continuously monitor for misconfigurations and compliance deviations.</t>
  </si>
  <si>
    <t>It is recommended to automatically provision and manage security controls via automation frameworks aligned with landing zones and account factories.</t>
  </si>
  <si>
    <t>It is recommended to implement automation tooling that remediates major network security misconfigurations (e.g., restricting SSH/RDP exposure) to reduce attack surface.</t>
  </si>
  <si>
    <t>It is recommended to create baseline images through a CI/CD pipeline with integrated security testing, including software composition analysis and vulnerability scanning.</t>
  </si>
  <si>
    <t>It is recommended to ensure instances/VMs predominantly use autoscaling and disable SSH/RDP access to reduce attack surface.</t>
  </si>
  <si>
    <t>It is recommended to use CSPM or equivalent automated security tooling to detect application-level misconfigurations (e.g., missing WAFs, public-facing resources, insecure APIs).</t>
  </si>
  <si>
    <t>It is recommended to implement automation tooling that automatically remediates major network security misconfigurations.</t>
  </si>
  <si>
    <t>It is recommended to continuously assess functions for misconfigurations—such as internet exposure, hardcoded secrets, or outdated versions—using CSPM, CNAPP, or equivalent tools.</t>
  </si>
  <si>
    <t>It is recommended to establish a standard change-management procedure for reviewing, approving, implementing and communicating changes to cryptographic, encryption and key-management technologies.</t>
  </si>
  <si>
    <t>It is recommended to classify every system, application and service by its highest level of data sensitivity (stored, transmitted and/or processed).</t>
  </si>
  <si>
    <t>It is recommended to securely dispose of media when it is no longer required, using formal, documented procedures.</t>
  </si>
  <si>
    <t>It is recommended to include data-privacy requirements and roles in contracts and acquisition documents for all contractors and service providers.</t>
  </si>
  <si>
    <t>It is recommended to limit and manage the storage of sensitive or regulated data in public cloud environments through policy and technical controls.</t>
  </si>
  <si>
    <t>It is recommended to provision “least privilege” and “least functionality” access for government investigators to support official investigations.</t>
  </si>
  <si>
    <t>It is recommended to encrypt data in transit using industry-standard cryptographic protocols to protect confidentiality.</t>
  </si>
  <si>
    <t>It is recommended to apply cryptographic integrity checks (e.g. MACs or digital signatures) to all transmitted data.</t>
  </si>
  <si>
    <t>It is recommended to encrypt data at rest with strong, managed keys to prevent unauthorized disclosure.</t>
  </si>
  <si>
    <t>It is recommended to provide users with a guided decision-support process for secure information sharing.</t>
  </si>
  <si>
    <t>It is recommended to retain personal data (PD) only as long as required by policy or law, then securely erase or anonymize it using approved techniques.</t>
  </si>
  <si>
    <t>It is recommended to track and make available upon request a complete accounting of all PD disclosures to data subjects.</t>
  </si>
  <si>
    <t>It is recommended to require cloud providers to use secure protocols for importing, exporting and managing data in their services.</t>
  </si>
  <si>
    <t>It is recommended to protect all sensitive or regulated contract data throughout its lifecycle (collection, development, transmission, use and storage).</t>
  </si>
  <si>
    <t>It is recommended to perform Data Protection Impact Assessments (DPIAs) on any system that stores, processes or transmits PD to identify and remediate risks.</t>
  </si>
  <si>
    <t>It is recommended to encrypt storage volumes (e.g., snapshots) using provider-supplied default encryption and keys to prevent unauthorized access.</t>
  </si>
  <si>
    <t>It is recommended to ensure availability of information despite individual users’ loss of cryptographic keys (e.g., via secure key recovery procedures).</t>
  </si>
  <si>
    <t>It is recommended to implement industry-standard key management processes and technology for secure distribution of symmetric and asymmetric keys.</t>
  </si>
  <si>
    <t>It is recommended to mark physical media and files with distribution limitations, handling requirements and security markings to aid DLP controls.</t>
  </si>
  <si>
    <t>It is recommended to periodically scan unstructured data sources for sensitive or regulated data and apply protection measures per legal or contractual obligations.</t>
  </si>
  <si>
    <t>It is recommended to use ACLs or ISAs to map and control which parties can access sensitive or regulated data.</t>
  </si>
  <si>
    <t>It is recommended to define, implement and evaluate subprocessors’ data-access disclosure processes, notifying data owners before processing.</t>
  </si>
  <si>
    <t>It is recommended to limit PD use in internal testing, training and research to the minimum necessary and authorize any required PD use under policy.</t>
  </si>
  <si>
    <t>It is recommended to prevent accidental public exposure of object storage (e.g., S3, Blob) unless explicitly approved.</t>
  </si>
  <si>
    <t>It is recommended to apply default-deny settings in CSP object storage and allow exemptions only through formal approval.</t>
  </si>
  <si>
    <t>It is recommended to deploy automated Data Loss Prevention (DLP) to protect sensitive data at rest, in transit and in use.</t>
  </si>
  <si>
    <t>It is recommended to implement cryptographic key management controls to ensure key confidentiality, integrity and availability.</t>
  </si>
  <si>
    <t>It is recommended to protect data-storage objects against unauthorized mining and harvesting techniques.</t>
  </si>
  <si>
    <t>It is recommended to enforce customer-managed keys (CMKs) for encryption when separation of duties is required.</t>
  </si>
  <si>
    <t>It is recommended to use automated DLP or manual reviews to detect unapproved sensitive-data storage.</t>
  </si>
  <si>
    <t>It is recommended to automatically remediate any new, unapproved public data exposures to ensure rapid response and prevent breaches.</t>
  </si>
  <si>
    <t>It is recommended to document a Customer Responsibility Matrix (CRM) delineating control responsibilities between the CSP and its customers.</t>
  </si>
  <si>
    <t>It is recommended to implement an accountability framework that empowers, trains, and holds teams responsible for mapping, measuring, and managing data and technology risks.</t>
  </si>
  <si>
    <t>It is recommended to define and maintain target capability maturity levels for all key processes and services.</t>
  </si>
  <si>
    <t>It is recommended to develop and implement tailored development and procurement strategies, using specialized contract tools to meet unique business needs.</t>
  </si>
  <si>
    <t>It is recommended to perform a risk assessment before acquiring or outsourcing any technology-related services.</t>
  </si>
  <si>
    <t>It is recommended to require all primary cloud providers to follow a formal selection and approval process prior to adoption.</t>
  </si>
  <si>
    <t>It is recommended to inventory, document, and maintain data-flow maps for all data residing in distributed applications, infrastructure, and third-party integrations.</t>
  </si>
  <si>
    <t>It is recommended to conduct ongoing risk assessments that evaluate likelihood and impact of unauthorized access, disclosure, disruption, modification, or destruction.</t>
  </si>
  <si>
    <t>It is recommended to provide, protect, and distribute administrator documentation that details secure configuration, operation and maintenance of security features, and known vulnerabilities of administrative functions.</t>
  </si>
  <si>
    <t>It is recommended to establish and approve cloud security control objectives that are provider-agnostic and aligned with industry frameworks.</t>
  </si>
  <si>
    <t>It is recommended to design and maintain a cloud security architecture that supports and aligns with the organization’s overall technology strategy.</t>
  </si>
  <si>
    <t>It is recommended to deploy discovery and monitoring tools to detect unauthorized software, systems, and services in use.</t>
  </si>
  <si>
    <t>It is recommended to enforce application allow-listing and block-listing to restrict execution to authorized applications only.</t>
  </si>
  <si>
    <t>It is recommended to establish a Cloud Center of Excellence or governance council to guide cloud adoption and usage.</t>
  </si>
  <si>
    <t>It is recommended to centralize cloud security governance tooling—including control objectives, specifications, patterns, and baseline deployments—in version-controlled repositories and CI/CD pipelines.</t>
  </si>
  <si>
    <t>It is recommended to implement automated governance tooling (e.g., databases, Infrastructure as Code) and maintain a formal update process for control objectives as cloud services evolve.</t>
  </si>
  <si>
    <t>It is recommended to routinely scan cloud resources for unauthorized public exposures (object storage, PaaS databases, message queues, notification services) to prevent Shadow IT and cloud sprawl.</t>
  </si>
  <si>
    <t>It is recommended to establish and enforce consistent naming standards for usernames and system accounts.</t>
  </si>
  <si>
    <t>It is recommended to enforce password complexity, length, and lifespan requirements to strengthen password-based authentication.</t>
  </si>
  <si>
    <t>It is recommended to lock accounts after a defined number of consecutive invalid login attempts within an organization-defined time period.</t>
  </si>
  <si>
    <t>It is recommended to require management approval for all new account creations and permission changes.</t>
  </si>
  <si>
    <t>It is recommended to uniquely identify and centrally authenticate, authorize, and audit all organizational users and processes acting on their behalf.</t>
  </si>
  <si>
    <t>It is recommended to identify and authenticate all third-party systems and services before granting access.</t>
  </si>
  <si>
    <t>It is recommended to require multi-factor authentication (MFA) for network access by privileged accounts.</t>
  </si>
  <si>
    <t>It is recommended to require multi-factor authentication (MFA) for network access by non-privileged accounts.</t>
  </si>
  <si>
    <t>It is recommended to revoke user access rights promptly when personnel roles or duties change.</t>
  </si>
  <si>
    <t>It is recommended to revoke user access rights immediately upon termination of employment or contract.</t>
  </si>
  <si>
    <t>It is recommended to uniquely manage privileged accounts and clearly distinguish them from standard user or service accounts.</t>
  </si>
  <si>
    <t>It is recommended to change default authenticators as part of account creation or system installation.</t>
  </si>
  <si>
    <t>It is recommended to protect and store all passwords using a secure password manager tool.</t>
  </si>
  <si>
    <t>It is recommended to provide single sign-on (SSO) or equivalent transparent authentication capabilities across systems and services.</t>
  </si>
  <si>
    <t>It is recommended to proactively govern account management for individual, group, system, service, application, guest, and temporary accounts.</t>
  </si>
  <si>
    <t>It is recommended to periodically review and validate assigned privileges for all individuals and service accounts, removing unnecessary rights.</t>
  </si>
  <si>
    <t>It is recommended to apply the principle of least privilege to grant only the access necessary to perform assigned tasks.</t>
  </si>
  <si>
    <t>It is recommended to enforce separation of duties to prevent conflicting access within information systems.</t>
  </si>
  <si>
    <t>It is recommended to restrict privileges for modifying software libraries to authorized developers only.</t>
  </si>
  <si>
    <t>It is recommended to uniquely identify and centrally authenticate, authorize, and audit all third-party users and processes providing services.</t>
  </si>
  <si>
    <t>It is recommended to enforce role-based access control (RBAC) with need-to-know and fine-grained permissions for sensitive data.</t>
  </si>
  <si>
    <t>It is recommended to implement privileged access management (PAM) to control and monitor elevated user and service rights.</t>
  </si>
  <si>
    <t>It is recommended to assess IAM policies in cloud deployments for excessive privileges or misconfigurations that could enable privilege escalation.</t>
  </si>
  <si>
    <t>It is recommended to enforce least privilege for serverless functions, avoiding excessive or administrative privileges.</t>
  </si>
  <si>
    <t>It is recommended to apply resource constraints on serverless functions to prevent privilege escalation.</t>
  </si>
  <si>
    <t>It is recommended to uniquely identify and bidirectionally authenticate all devices before granting network connections.</t>
  </si>
  <si>
    <t>It is recommended to adopt a zero-trust model that treats all users and devices as untrusted until authenticated and authorized.</t>
  </si>
  <si>
    <t>It is recommended to enforce an IAM data perimeter using IP allowlists, device restrictions, or contextual controls to limit API call origins.</t>
  </si>
  <si>
    <t>It is recommended to implement just-in-time (JIT) access provisioning with time-limited sessions and out-of-band approvals for highly privileged access.</t>
  </si>
  <si>
    <t>It is recommended to replace systems once vendor support ends and require documented justification and approval for continued use of unsupported components.</t>
  </si>
  <si>
    <t>It is recommended to maintain a current, accurate registry of all External Service Providers (ESPs) that could impact confidentiality, integrity, availability or safety.</t>
  </si>
  <si>
    <t>It is recommended to adopt tailored acquisition strategies and procurement methods for unique systems, components or services.</t>
  </si>
  <si>
    <t>It is recommended to include contractual cybersecurity and data-privacy requirements in all third-party agreements.</t>
  </si>
  <si>
    <t>It is recommended to include break clauses in contracts to terminate or remediate when third-parties fail to meet cybersecurity or data-privacy controls.</t>
  </si>
  <si>
    <t>It is recommended to include right-to-audit clauses and continuous compliance monitoring in third-party agreements.</t>
  </si>
  <si>
    <t>It is recommended to perform periodic supply-chain risk assessments for all systems, components and services.</t>
  </si>
  <si>
    <t>It is recommended to source cloud technologies from multiple suppliers to minimize supply-chain concentration risk.</t>
  </si>
  <si>
    <t>It is recommended to use a formal supply-chain risk assessment process to identify, prioritize and assess critical suppliers and partners.</t>
  </si>
  <si>
    <t>It is recommended to document and maintain a RASCI (Responsible, Accountable, Supportive, Consulted, Informed) matrix for internal and external cybersecurity and data-privacy roles.</t>
  </si>
  <si>
    <t>It is recommended to obtain independent third-party (3PAO) attestations of compliance with statutory, regulatory and contractual cybersecurity and data-privacy obligations.</t>
  </si>
  <si>
    <t>It is recommended to control service changes by suppliers based on the criticality of business processes and an agreed exit strategy.</t>
  </si>
  <si>
    <t>It is recommended to maintain a cloud-provider registry mapping approved data types and classifications to each provider.</t>
  </si>
  <si>
    <t>It is recommended to require secure data deletion or return of all customer data upon contract termination.</t>
  </si>
  <si>
    <t>It is recommended to verify and continuously monitor SLAs (uptime, response times, incident reporting) and enforce corrective actions or penalties for non-compliance.</t>
  </si>
  <si>
    <t>It is recommended to restrict changes to customer-owned cloud environments to only those explicitly authorized in service-level agreements.</t>
  </si>
  <si>
    <t>It is recommended to enforce data residency and sovereignty requirements to ensure regulated data remains within approved regions.</t>
  </si>
  <si>
    <t>It is recommended to continuously assess cloud provider and service risks, evaluating all new features and updates for security and compliance.</t>
  </si>
  <si>
    <t>Covered in SOC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</si>
</sst>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Segoe UI"/>
    </font>
    <font>
      <sz val="8"/>
      <name val="Aptos Narrow"/>
      <family val="2"/>
      <scheme val="minor"/>
    </font>
    <font>
      <b/>
      <sz val="12"/>
      <color theme="1"/>
      <name val="Aptos Narrow"/>
      <scheme val="minor"/>
    </font>
    <font>
      <sz val="12"/>
      <color rgb="FF000000"/>
      <name val="Aptos Narrow"/>
      <family val="2"/>
      <scheme val="minor"/>
    </font>
    <font>
      <b/>
      <sz val="28"/>
      <color theme="1" tint="0.14999847407452621"/>
      <name val="Segoe UI"/>
    </font>
    <font>
      <sz val="12"/>
      <color theme="1"/>
      <name val="Segoe UI"/>
    </font>
    <font>
      <b/>
      <sz val="18"/>
      <color theme="0"/>
      <name val="Segoe UI"/>
    </font>
    <font>
      <b/>
      <sz val="18"/>
      <color theme="1"/>
      <name val="Segoe UI"/>
    </font>
    <font>
      <sz val="16"/>
      <color theme="1"/>
      <name val="Segoe UI"/>
    </font>
    <font>
      <b/>
      <sz val="16"/>
      <color theme="1"/>
      <name val="Segoe UI"/>
    </font>
    <font>
      <i/>
      <sz val="14"/>
      <color rgb="FF000000"/>
      <name val="Segoe UI"/>
    </font>
    <font>
      <sz val="14"/>
      <color rgb="FF000000"/>
      <name val="Segoe UI"/>
    </font>
    <font>
      <sz val="12"/>
      <color rgb="FF000000"/>
      <name val="Segoe UI"/>
    </font>
    <font>
      <i/>
      <sz val="12"/>
      <color theme="1"/>
      <name val="Segoe UI"/>
    </font>
    <font>
      <b/>
      <sz val="16"/>
      <color rgb="FF000000"/>
      <name val="Segoe UI"/>
    </font>
    <font>
      <b/>
      <sz val="12"/>
      <color theme="0"/>
      <name val="Segoe UI"/>
    </font>
    <font>
      <b/>
      <sz val="16"/>
      <color theme="0"/>
      <name val="Segoe UI"/>
    </font>
    <font>
      <b/>
      <sz val="12"/>
      <color theme="1"/>
      <name val="Segoe UI"/>
    </font>
    <font>
      <sz val="12"/>
      <color theme="0"/>
      <name val="Segoe UI"/>
    </font>
    <font>
      <b/>
      <sz val="14"/>
      <color theme="0"/>
      <name val="Segoe UI"/>
    </font>
    <font>
      <b/>
      <sz val="20"/>
      <color theme="0"/>
      <name val="Segoe UI"/>
    </font>
    <font>
      <b/>
      <sz val="22"/>
      <color theme="0"/>
      <name val="Segoe UI"/>
    </font>
    <font>
      <b/>
      <sz val="24"/>
      <color theme="0"/>
      <name val="Segoe UI"/>
    </font>
    <font>
      <b/>
      <sz val="14"/>
      <color theme="1"/>
      <name val="Segoe UI"/>
    </font>
    <font>
      <b/>
      <sz val="20"/>
      <color theme="1"/>
      <name val="Segoe UI"/>
    </font>
    <font>
      <b/>
      <sz val="24"/>
      <color theme="1"/>
      <name val="Segoe UI"/>
    </font>
    <font>
      <sz val="12"/>
      <color rgb="FFFF0000"/>
      <name val="Segoe UI"/>
    </font>
    <font>
      <sz val="8"/>
      <name val="Segoe UI"/>
    </font>
    <font>
      <b/>
      <sz val="12"/>
      <name val="Aptos Narrow"/>
      <scheme val="minor"/>
    </font>
    <font>
      <sz val="12"/>
      <name val="Segoe UI"/>
    </font>
    <font>
      <sz val="14"/>
      <color theme="1"/>
      <name val="Segoe UI"/>
    </font>
    <font>
      <i/>
      <sz val="14"/>
      <color theme="2" tint="-0.499984740745262"/>
      <name val="Segoe UI"/>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5F4A4"/>
        <bgColor indexed="64"/>
      </patternFill>
    </fill>
    <fill>
      <patternFill patternType="solid">
        <fgColor rgb="FF63FFE1"/>
        <bgColor indexed="64"/>
      </patternFill>
    </fill>
    <fill>
      <patternFill patternType="solid">
        <fgColor theme="0" tint="-0.14999847407452621"/>
        <bgColor indexed="64"/>
      </patternFill>
    </fill>
    <fill>
      <patternFill patternType="solid">
        <fgColor rgb="FFFFB8B3"/>
        <bgColor indexed="64"/>
      </patternFill>
    </fill>
    <fill>
      <patternFill patternType="solid">
        <fgColor theme="3" tint="0.89999084444715716"/>
        <bgColor indexed="64"/>
      </patternFill>
    </fill>
    <fill>
      <patternFill patternType="solid">
        <fgColor theme="3"/>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FFDC00"/>
        <bgColor indexed="64"/>
      </patternFill>
    </fill>
    <fill>
      <patternFill patternType="solid">
        <fgColor theme="3" tint="0.499984740745262"/>
        <bgColor indexed="64"/>
      </patternFill>
    </fill>
  </fills>
  <borders count="4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theme="2" tint="-9.9978637043366805E-2"/>
      </left>
      <right style="hair">
        <color theme="2" tint="-9.9978637043366805E-2"/>
      </right>
      <top style="hair">
        <color theme="2" tint="-9.9978637043366805E-2"/>
      </top>
      <bottom style="hair">
        <color theme="2" tint="-9.9978637043366805E-2"/>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indexed="64"/>
      </left>
      <right/>
      <top style="thin">
        <color theme="1"/>
      </top>
      <bottom/>
      <diagonal/>
    </border>
    <border>
      <left/>
      <right style="thin">
        <color indexed="64"/>
      </right>
      <top style="thin">
        <color theme="1"/>
      </top>
      <bottom/>
      <diagonal/>
    </border>
  </borders>
  <cellStyleXfs count="1">
    <xf numFmtId="0" fontId="0" fillId="0" borderId="0"/>
  </cellStyleXfs>
  <cellXfs count="147">
    <xf numFmtId="0" fontId="0" fillId="0" borderId="0" xfId="0"/>
    <xf numFmtId="0" fontId="0" fillId="0" borderId="0" xfId="0" applyAlignment="1">
      <alignment wrapText="1"/>
    </xf>
    <xf numFmtId="0" fontId="0" fillId="0" borderId="1" xfId="0" applyBorder="1"/>
    <xf numFmtId="10" fontId="0" fillId="0" borderId="0" xfId="0" applyNumberFormat="1"/>
    <xf numFmtId="0" fontId="0" fillId="3" borderId="0" xfId="0" applyFill="1"/>
    <xf numFmtId="0" fontId="0" fillId="0" borderId="13" xfId="0" applyBorder="1"/>
    <xf numFmtId="0" fontId="0" fillId="0" borderId="6" xfId="0" applyBorder="1"/>
    <xf numFmtId="0" fontId="0" fillId="0" borderId="7" xfId="0" applyBorder="1"/>
    <xf numFmtId="0" fontId="0" fillId="0" borderId="8" xfId="0" applyBorder="1"/>
    <xf numFmtId="0" fontId="0" fillId="0" borderId="14" xfId="0" applyBorder="1"/>
    <xf numFmtId="0" fontId="3" fillId="0" borderId="0" xfId="0" applyFont="1" applyAlignment="1">
      <alignment wrapText="1"/>
    </xf>
    <xf numFmtId="0" fontId="2" fillId="0" borderId="0" xfId="0" applyFont="1" applyAlignment="1">
      <alignment horizontal="right"/>
    </xf>
    <xf numFmtId="0" fontId="5" fillId="0" borderId="0" xfId="0" applyFont="1"/>
    <xf numFmtId="0" fontId="6" fillId="14" borderId="18" xfId="0" applyFont="1" applyFill="1" applyBorder="1" applyAlignment="1">
      <alignment vertical="center"/>
    </xf>
    <xf numFmtId="0" fontId="7" fillId="15" borderId="19" xfId="0" applyFont="1" applyFill="1" applyBorder="1" applyAlignment="1">
      <alignment horizontal="center" vertical="center"/>
    </xf>
    <xf numFmtId="0" fontId="5" fillId="0" borderId="6" xfId="0" applyFont="1" applyBorder="1"/>
    <xf numFmtId="0" fontId="5" fillId="0" borderId="7" xfId="0" applyFont="1" applyBorder="1"/>
    <xf numFmtId="0" fontId="5" fillId="0" borderId="8" xfId="0" applyFont="1" applyBorder="1"/>
    <xf numFmtId="0" fontId="8" fillId="0" borderId="15" xfId="0" applyFont="1" applyBorder="1" applyAlignment="1">
      <alignment vertical="center"/>
    </xf>
    <xf numFmtId="0" fontId="8" fillId="0" borderId="16" xfId="0" applyFont="1" applyBorder="1" applyAlignment="1">
      <alignment vertical="center"/>
    </xf>
    <xf numFmtId="0" fontId="5" fillId="0" borderId="16" xfId="0" applyFont="1" applyBorder="1" applyAlignment="1">
      <alignment wrapText="1"/>
    </xf>
    <xf numFmtId="0" fontId="5" fillId="0" borderId="16" xfId="0" applyFont="1" applyBorder="1"/>
    <xf numFmtId="0" fontId="5" fillId="0" borderId="17" xfId="0" applyFont="1" applyBorder="1"/>
    <xf numFmtId="0" fontId="9" fillId="4" borderId="0" xfId="0" applyFont="1" applyFill="1"/>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0" fontId="14" fillId="5" borderId="0" xfId="0" applyFont="1" applyFill="1"/>
    <xf numFmtId="0" fontId="5" fillId="2" borderId="0" xfId="0" applyFont="1" applyFill="1" applyAlignment="1">
      <alignment horizontal="center" vertical="center" wrapText="1"/>
    </xf>
    <xf numFmtId="0" fontId="5" fillId="2" borderId="0" xfId="0" applyFont="1" applyFill="1" applyAlignment="1">
      <alignment horizontal="center" vertical="center"/>
    </xf>
    <xf numFmtId="0" fontId="14" fillId="6" borderId="0" xfId="0" applyFont="1" applyFill="1"/>
    <xf numFmtId="0" fontId="14" fillId="7" borderId="0" xfId="0" applyFont="1" applyFill="1"/>
    <xf numFmtId="0" fontId="14" fillId="8" borderId="0" xfId="0" applyFont="1" applyFill="1"/>
    <xf numFmtId="0" fontId="12" fillId="0" borderId="0" xfId="0" applyFont="1" applyAlignment="1">
      <alignment horizontal="center" vertical="center" wrapText="1"/>
    </xf>
    <xf numFmtId="0" fontId="14" fillId="9" borderId="0" xfId="0" applyFont="1" applyFill="1"/>
    <xf numFmtId="0" fontId="12" fillId="2" borderId="0" xfId="0" applyFont="1" applyFill="1" applyAlignment="1">
      <alignment horizontal="center" vertical="center" wrapText="1"/>
    </xf>
    <xf numFmtId="0" fontId="14" fillId="10" borderId="0" xfId="0" applyFont="1" applyFill="1"/>
    <xf numFmtId="0" fontId="14" fillId="11" borderId="0" xfId="0" applyFont="1" applyFill="1"/>
    <xf numFmtId="0" fontId="17" fillId="0" borderId="6" xfId="0" applyFont="1" applyBorder="1"/>
    <xf numFmtId="0" fontId="5" fillId="0" borderId="13" xfId="0" applyFont="1" applyBorder="1"/>
    <xf numFmtId="0" fontId="5" fillId="0" borderId="0" xfId="0" applyFont="1" applyAlignment="1">
      <alignment vertical="center"/>
    </xf>
    <xf numFmtId="0" fontId="5" fillId="0" borderId="14" xfId="0" applyFont="1" applyBorder="1"/>
    <xf numFmtId="0" fontId="18" fillId="13" borderId="0" xfId="0" applyFont="1" applyFill="1" applyAlignment="1">
      <alignment vertical="center"/>
    </xf>
    <xf numFmtId="0" fontId="6" fillId="13" borderId="0" xfId="0" applyFont="1" applyFill="1" applyAlignment="1">
      <alignment horizontal="center" vertical="center"/>
    </xf>
    <xf numFmtId="0" fontId="6" fillId="13" borderId="0" xfId="0" applyFont="1" applyFill="1" applyAlignment="1">
      <alignment vertical="center"/>
    </xf>
    <xf numFmtId="0" fontId="16" fillId="13" borderId="0" xfId="0" applyFont="1" applyFill="1" applyAlignment="1">
      <alignment vertical="center"/>
    </xf>
    <xf numFmtId="0" fontId="14" fillId="17" borderId="0" xfId="0" applyFont="1" applyFill="1"/>
    <xf numFmtId="0" fontId="5" fillId="0" borderId="24" xfId="0" applyFont="1" applyBorder="1"/>
    <xf numFmtId="0" fontId="5" fillId="0" borderId="2" xfId="0" applyFont="1" applyBorder="1"/>
    <xf numFmtId="0" fontId="5" fillId="0" borderId="25" xfId="0" applyFont="1" applyBorder="1"/>
    <xf numFmtId="0" fontId="5" fillId="0" borderId="26" xfId="0" applyFont="1" applyBorder="1"/>
    <xf numFmtId="0" fontId="5" fillId="0" borderId="27" xfId="0" applyFont="1" applyBorder="1"/>
    <xf numFmtId="2" fontId="2" fillId="0" borderId="0" xfId="0" applyNumberFormat="1" applyFont="1"/>
    <xf numFmtId="2" fontId="23" fillId="0" borderId="0" xfId="0" applyNumberFormat="1" applyFont="1"/>
    <xf numFmtId="0" fontId="24" fillId="0" borderId="0" xfId="0" applyFont="1"/>
    <xf numFmtId="2" fontId="0" fillId="0" borderId="0" xfId="0" applyNumberFormat="1"/>
    <xf numFmtId="0" fontId="26" fillId="0" borderId="0" xfId="0" applyFont="1"/>
    <xf numFmtId="0" fontId="0" fillId="0" borderId="8" xfId="0" applyBorder="1" applyAlignment="1">
      <alignment wrapText="1"/>
    </xf>
    <xf numFmtId="0" fontId="6" fillId="13" borderId="0" xfId="0" applyFont="1" applyFill="1" applyAlignment="1">
      <alignment horizontal="center" vertical="center" wrapText="1"/>
    </xf>
    <xf numFmtId="0" fontId="7" fillId="15" borderId="1" xfId="0" applyFont="1" applyFill="1" applyBorder="1" applyAlignment="1">
      <alignment horizontal="center" vertical="center" wrapText="1"/>
    </xf>
    <xf numFmtId="0" fontId="17" fillId="0" borderId="0" xfId="0" applyFont="1" applyAlignment="1">
      <alignment horizontal="center"/>
    </xf>
    <xf numFmtId="0" fontId="5" fillId="0" borderId="37" xfId="0" applyFont="1" applyBorder="1"/>
    <xf numFmtId="0" fontId="5" fillId="0" borderId="38" xfId="0" applyFont="1" applyBorder="1"/>
    <xf numFmtId="0" fontId="17" fillId="0" borderId="37" xfId="0" applyFont="1" applyBorder="1" applyAlignment="1">
      <alignment horizontal="center"/>
    </xf>
    <xf numFmtId="0" fontId="17" fillId="0" borderId="38" xfId="0" applyFont="1" applyBorder="1" applyAlignment="1">
      <alignment horizontal="center"/>
    </xf>
    <xf numFmtId="0" fontId="5" fillId="0" borderId="39" xfId="0" applyFont="1" applyBorder="1"/>
    <xf numFmtId="0" fontId="5" fillId="0" borderId="40" xfId="0" applyFont="1" applyBorder="1"/>
    <xf numFmtId="0" fontId="5" fillId="0" borderId="41" xfId="0" applyFont="1" applyBorder="1"/>
    <xf numFmtId="0" fontId="17" fillId="0" borderId="0" xfId="0" applyFont="1" applyAlignment="1">
      <alignment horizontal="right"/>
    </xf>
    <xf numFmtId="0" fontId="17" fillId="0" borderId="37" xfId="0" applyFont="1" applyBorder="1"/>
    <xf numFmtId="0" fontId="13" fillId="0" borderId="37" xfId="0" applyFont="1" applyBorder="1"/>
    <xf numFmtId="0" fontId="13" fillId="0" borderId="39" xfId="0" applyFont="1" applyBorder="1"/>
    <xf numFmtId="0" fontId="5" fillId="0" borderId="35" xfId="0" applyFont="1" applyBorder="1"/>
    <xf numFmtId="0" fontId="0" fillId="0" borderId="40" xfId="0" applyBorder="1"/>
    <xf numFmtId="0" fontId="5" fillId="0" borderId="42" xfId="0" applyFont="1" applyBorder="1"/>
    <xf numFmtId="0" fontId="5" fillId="0" borderId="43" xfId="0" applyFont="1" applyBorder="1"/>
    <xf numFmtId="0" fontId="17" fillId="0" borderId="24" xfId="0" applyFont="1" applyBorder="1" applyAlignment="1">
      <alignment horizontal="center"/>
    </xf>
    <xf numFmtId="0" fontId="17" fillId="0" borderId="2" xfId="0" applyFont="1" applyBorder="1" applyAlignment="1">
      <alignment horizontal="center"/>
    </xf>
    <xf numFmtId="10" fontId="0" fillId="0" borderId="26" xfId="0" applyNumberFormat="1" applyBorder="1"/>
    <xf numFmtId="10" fontId="0" fillId="0" borderId="27" xfId="0" applyNumberFormat="1" applyBorder="1"/>
    <xf numFmtId="10" fontId="0" fillId="0" borderId="21" xfId="0" applyNumberFormat="1" applyBorder="1"/>
    <xf numFmtId="10" fontId="0" fillId="0" borderId="22" xfId="0" applyNumberFormat="1" applyBorder="1"/>
    <xf numFmtId="10" fontId="0" fillId="0" borderId="23" xfId="0" applyNumberFormat="1" applyBorder="1"/>
    <xf numFmtId="10" fontId="0" fillId="0" borderId="25" xfId="0" applyNumberFormat="1" applyBorder="1"/>
    <xf numFmtId="0" fontId="0" fillId="0" borderId="9" xfId="0" pivotButton="1" applyBorder="1"/>
    <xf numFmtId="0" fontId="0" fillId="0" borderId="9" xfId="0" applyBorder="1" applyAlignment="1">
      <alignment horizontal="left"/>
    </xf>
    <xf numFmtId="0" fontId="0" fillId="0" borderId="30" xfId="0" applyBorder="1"/>
    <xf numFmtId="0" fontId="0" fillId="0" borderId="31" xfId="0" applyBorder="1"/>
    <xf numFmtId="0" fontId="0" fillId="0" borderId="32" xfId="0" applyBorder="1"/>
    <xf numFmtId="10" fontId="0" fillId="0" borderId="2" xfId="0" applyNumberFormat="1" applyBorder="1"/>
    <xf numFmtId="10" fontId="0" fillId="0" borderId="24" xfId="0" applyNumberFormat="1" applyBorder="1"/>
    <xf numFmtId="0" fontId="0" fillId="0" borderId="28" xfId="0" applyBorder="1" applyAlignment="1">
      <alignment horizontal="left"/>
    </xf>
    <xf numFmtId="0" fontId="0" fillId="0" borderId="29" xfId="0" applyBorder="1" applyAlignment="1">
      <alignment horizontal="left"/>
    </xf>
    <xf numFmtId="0" fontId="0" fillId="0" borderId="19" xfId="0" applyBorder="1" applyAlignment="1">
      <alignment horizontal="left"/>
    </xf>
    <xf numFmtId="0" fontId="28" fillId="12" borderId="0" xfId="0" applyFont="1" applyFill="1"/>
    <xf numFmtId="0" fontId="29" fillId="0" borderId="0" xfId="0" applyFont="1"/>
    <xf numFmtId="0" fontId="30" fillId="0" borderId="33" xfId="0" applyFont="1" applyBorder="1" applyAlignment="1">
      <alignment wrapText="1"/>
    </xf>
    <xf numFmtId="0" fontId="31" fillId="10" borderId="33" xfId="0" applyFont="1" applyFill="1" applyBorder="1" applyAlignment="1">
      <alignment horizontal="center" vertical="center" wrapText="1"/>
    </xf>
    <xf numFmtId="0" fontId="4" fillId="16" borderId="3" xfId="0" applyFont="1" applyFill="1" applyBorder="1" applyAlignment="1">
      <alignment horizontal="center" vertical="center"/>
    </xf>
    <xf numFmtId="0" fontId="4" fillId="16" borderId="4" xfId="0" applyFont="1" applyFill="1" applyBorder="1" applyAlignment="1">
      <alignment horizontal="center" vertical="center"/>
    </xf>
    <xf numFmtId="0" fontId="4" fillId="16" borderId="5" xfId="0" applyFont="1" applyFill="1" applyBorder="1" applyAlignment="1">
      <alignment horizontal="center" vertical="center"/>
    </xf>
    <xf numFmtId="0" fontId="4" fillId="16" borderId="6" xfId="0" applyFont="1" applyFill="1" applyBorder="1" applyAlignment="1">
      <alignment horizontal="center" vertical="center"/>
    </xf>
    <xf numFmtId="0" fontId="4" fillId="16" borderId="0" xfId="0" applyFont="1" applyFill="1" applyAlignment="1">
      <alignment horizontal="center" vertical="center"/>
    </xf>
    <xf numFmtId="0" fontId="4" fillId="16" borderId="13" xfId="0" applyFont="1" applyFill="1" applyBorder="1" applyAlignment="1">
      <alignment horizontal="center" vertical="center"/>
    </xf>
    <xf numFmtId="0" fontId="4" fillId="16" borderId="7" xfId="0" applyFont="1" applyFill="1" applyBorder="1" applyAlignment="1">
      <alignment horizontal="center" vertical="center"/>
    </xf>
    <xf numFmtId="0" fontId="4" fillId="16" borderId="8" xfId="0" applyFont="1" applyFill="1" applyBorder="1" applyAlignment="1">
      <alignment horizontal="center" vertical="center"/>
    </xf>
    <xf numFmtId="0" fontId="4" fillId="16" borderId="14" xfId="0" applyFont="1" applyFill="1" applyBorder="1" applyAlignment="1">
      <alignment horizontal="center" vertical="center"/>
    </xf>
    <xf numFmtId="0" fontId="4" fillId="16" borderId="15" xfId="0" applyFont="1" applyFill="1" applyBorder="1" applyAlignment="1">
      <alignment horizontal="center" vertical="center"/>
    </xf>
    <xf numFmtId="0" fontId="4" fillId="16" borderId="16" xfId="0" applyFont="1" applyFill="1" applyBorder="1" applyAlignment="1">
      <alignment horizontal="center" vertical="center"/>
    </xf>
    <xf numFmtId="0" fontId="4" fillId="16" borderId="17" xfId="0" applyFont="1" applyFill="1" applyBorder="1" applyAlignment="1">
      <alignment horizontal="center" vertical="center"/>
    </xf>
    <xf numFmtId="0" fontId="0" fillId="0" borderId="19" xfId="0"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19" xfId="0" applyFont="1" applyBorder="1" applyAlignment="1">
      <alignment horizontal="left" vertical="center" wrapText="1"/>
    </xf>
    <xf numFmtId="0" fontId="5" fillId="0" borderId="1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8" xfId="0" applyBorder="1" applyAlignment="1">
      <alignment horizontal="left" vertical="center"/>
    </xf>
    <xf numFmtId="0" fontId="15" fillId="13" borderId="21" xfId="0" applyFont="1" applyFill="1" applyBorder="1" applyAlignment="1">
      <alignment horizontal="center"/>
    </xf>
    <xf numFmtId="0" fontId="15" fillId="13" borderId="22" xfId="0" applyFont="1" applyFill="1" applyBorder="1" applyAlignment="1">
      <alignment horizontal="center"/>
    </xf>
    <xf numFmtId="0" fontId="15" fillId="13" borderId="23" xfId="0" applyFont="1" applyFill="1" applyBorder="1" applyAlignment="1">
      <alignment horizontal="center"/>
    </xf>
    <xf numFmtId="10" fontId="17" fillId="0" borderId="0" xfId="0" applyNumberFormat="1" applyFont="1" applyAlignment="1">
      <alignment horizontal="center"/>
    </xf>
    <xf numFmtId="10" fontId="17" fillId="0" borderId="38" xfId="0" applyNumberFormat="1" applyFont="1" applyBorder="1" applyAlignment="1">
      <alignment horizontal="center"/>
    </xf>
    <xf numFmtId="0" fontId="19" fillId="13" borderId="0" xfId="0" applyFont="1" applyFill="1" applyAlignment="1">
      <alignment horizontal="left"/>
    </xf>
    <xf numFmtId="0" fontId="20" fillId="13" borderId="21" xfId="0" applyFont="1" applyFill="1" applyBorder="1" applyAlignment="1">
      <alignment horizontal="center"/>
    </xf>
    <xf numFmtId="0" fontId="20" fillId="13" borderId="22" xfId="0" applyFont="1" applyFill="1" applyBorder="1" applyAlignment="1">
      <alignment horizontal="center"/>
    </xf>
    <xf numFmtId="0" fontId="20" fillId="13" borderId="23" xfId="0" applyFont="1" applyFill="1" applyBorder="1" applyAlignment="1">
      <alignment horizontal="center"/>
    </xf>
    <xf numFmtId="2" fontId="25" fillId="0" borderId="0" xfId="0" applyNumberFormat="1" applyFont="1" applyAlignment="1">
      <alignment horizontal="right"/>
    </xf>
    <xf numFmtId="2" fontId="25" fillId="0" borderId="0" xfId="0" applyNumberFormat="1" applyFont="1" applyAlignment="1">
      <alignment horizontal="left"/>
    </xf>
    <xf numFmtId="10" fontId="21" fillId="13" borderId="0" xfId="0" applyNumberFormat="1" applyFont="1" applyFill="1" applyAlignment="1">
      <alignment horizontal="center" vertical="center"/>
    </xf>
    <xf numFmtId="0" fontId="22" fillId="13" borderId="0" xfId="0" applyFont="1" applyFill="1" applyAlignment="1">
      <alignment horizontal="center" vertical="center"/>
    </xf>
    <xf numFmtId="0" fontId="20" fillId="13" borderId="34" xfId="0" applyFont="1" applyFill="1" applyBorder="1" applyAlignment="1">
      <alignment horizontal="center"/>
    </xf>
    <xf numFmtId="0" fontId="20" fillId="13" borderId="35" xfId="0" applyFont="1" applyFill="1" applyBorder="1" applyAlignment="1">
      <alignment horizontal="center"/>
    </xf>
    <xf numFmtId="0" fontId="20" fillId="13" borderId="36" xfId="0" applyFont="1" applyFill="1" applyBorder="1" applyAlignment="1">
      <alignment horizontal="center"/>
    </xf>
    <xf numFmtId="10" fontId="17" fillId="0" borderId="40" xfId="0" applyNumberFormat="1" applyFont="1" applyBorder="1" applyAlignment="1">
      <alignment horizontal="center"/>
    </xf>
    <xf numFmtId="10" fontId="17" fillId="0" borderId="41" xfId="0" applyNumberFormat="1" applyFont="1" applyBorder="1" applyAlignment="1">
      <alignment horizontal="center"/>
    </xf>
    <xf numFmtId="0" fontId="15" fillId="13" borderId="34" xfId="0" applyFont="1" applyFill="1" applyBorder="1" applyAlignment="1">
      <alignment horizontal="center"/>
    </xf>
    <xf numFmtId="0" fontId="15" fillId="13" borderId="35" xfId="0" applyFont="1" applyFill="1" applyBorder="1" applyAlignment="1">
      <alignment horizontal="center"/>
    </xf>
    <xf numFmtId="0" fontId="15" fillId="13" borderId="36" xfId="0" applyFont="1" applyFill="1" applyBorder="1" applyAlignment="1">
      <alignment horizontal="center"/>
    </xf>
  </cellXfs>
  <cellStyles count="1">
    <cellStyle name="Normal" xfId="0" builtinId="0" customBuiltin="1"/>
  </cellStyles>
  <dxfs count="8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strike val="0"/>
        <condense val="0"/>
        <extend val="0"/>
        <outline val="0"/>
        <shadow val="0"/>
        <u val="none"/>
        <vertAlign val="baseline"/>
        <sz val="12"/>
        <color auto="1"/>
        <name val="Aptos Narrow"/>
        <scheme val="minor"/>
      </font>
      <fill>
        <patternFill patternType="solid">
          <fgColor indexed="64"/>
          <bgColor theme="3" tint="0.89999084444715716"/>
        </patternFill>
      </fill>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trike val="0"/>
        <outline val="0"/>
        <shadow val="0"/>
        <u val="none"/>
        <vertAlign val="baseline"/>
        <name val="Segoe UI"/>
        <scheme val="none"/>
      </font>
      <alignment horizontal="center" vertical="center" textRotation="0" wrapText="0" indent="0" justifyLastLine="0" shrinkToFit="0" readingOrder="0"/>
    </dxf>
    <dxf>
      <font>
        <strike val="0"/>
        <outline val="0"/>
        <shadow val="0"/>
        <u val="none"/>
        <vertAlign val="baseline"/>
        <name val="Segoe UI"/>
        <scheme val="none"/>
      </font>
      <alignment horizontal="center" vertical="center" textRotation="0" wrapText="0" indent="0" justifyLastLine="0" shrinkToFit="0" readingOrder="0"/>
    </dxf>
    <dxf>
      <font>
        <strike val="0"/>
        <outline val="0"/>
        <shadow val="0"/>
        <u val="none"/>
        <vertAlign val="baseline"/>
        <name val="Segoe UI"/>
        <scheme val="none"/>
      </font>
      <alignment horizontal="center" vertical="center" textRotation="0" wrapText="0"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dxf>
    <dxf>
      <font>
        <strike val="0"/>
        <outline val="0"/>
        <shadow val="0"/>
        <u val="none"/>
        <vertAlign val="baseline"/>
        <name val="Segoe UI"/>
        <scheme val="none"/>
      </font>
    </dxf>
    <dxf>
      <font>
        <i/>
        <strike val="0"/>
        <outline val="0"/>
        <shadow val="0"/>
        <u val="none"/>
        <vertAlign val="baseline"/>
        <name val="Segoe UI"/>
        <scheme val="none"/>
      </font>
    </dxf>
    <dxf>
      <font>
        <strike val="0"/>
        <outline val="0"/>
        <shadow val="0"/>
        <u val="none"/>
        <vertAlign val="baseline"/>
        <name val="Segoe UI"/>
        <scheme val="none"/>
      </font>
    </dxf>
    <dxf>
      <font>
        <b val="0"/>
        <i val="0"/>
        <strike val="0"/>
        <condense val="0"/>
        <extend val="0"/>
        <outline val="0"/>
        <shadow val="0"/>
        <u val="none"/>
        <vertAlign val="baseline"/>
        <sz val="12"/>
        <color rgb="FF000000"/>
        <name val="Segoe UI"/>
        <scheme val="none"/>
      </font>
      <alignment horizontal="general" vertical="bottom" textRotation="0" wrapText="1" indent="0" justifyLastLine="0" shrinkToFit="0" readingOrder="0"/>
    </dxf>
    <dxf>
      <font>
        <b val="0"/>
        <i val="0"/>
        <strike val="0"/>
        <condense val="0"/>
        <extend val="0"/>
        <outline val="0"/>
        <shadow val="0"/>
        <u val="none"/>
        <vertAlign val="baseline"/>
        <sz val="14"/>
        <color rgb="FF000000"/>
        <name val="Segoe UI"/>
        <scheme val="none"/>
      </font>
      <alignment horizontal="general" vertical="bottom" textRotation="0" wrapText="1" indent="0" justifyLastLine="0" shrinkToFit="0" readingOrder="0"/>
    </dxf>
    <dxf>
      <font>
        <b val="0"/>
        <i/>
        <strike val="0"/>
        <condense val="0"/>
        <extend val="0"/>
        <outline val="0"/>
        <shadow val="0"/>
        <u val="none"/>
        <vertAlign val="baseline"/>
        <sz val="14"/>
        <color rgb="FF000000"/>
        <name val="Segoe UI"/>
        <scheme val="none"/>
      </font>
    </dxf>
    <dxf>
      <font>
        <b/>
        <i val="0"/>
        <strike val="0"/>
        <condense val="0"/>
        <extend val="0"/>
        <outline val="0"/>
        <shadow val="0"/>
        <u val="none"/>
        <vertAlign val="baseline"/>
        <sz val="16"/>
        <color rgb="FF000000"/>
        <name val="Segoe UI"/>
        <scheme val="none"/>
      </font>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name val="Segoe UI"/>
        <scheme val="none"/>
      </font>
    </dxf>
    <dxf>
      <border>
        <bottom style="medium">
          <color indexed="64"/>
        </bottom>
      </border>
    </dxf>
    <dxf>
      <font>
        <strike val="0"/>
        <outline val="0"/>
        <shadow val="0"/>
        <u val="none"/>
        <vertAlign val="baseline"/>
        <name val="Segoe UI"/>
        <scheme val="none"/>
      </font>
      <border diagonalUp="0" diagonalDown="0" outline="0">
        <left/>
        <right/>
        <top/>
        <bottom/>
      </border>
    </dxf>
  </dxfs>
  <tableStyles count="0" defaultTableStyle="TableStyleMedium2" defaultPivotStyle="PivotStyleLight16"/>
  <colors>
    <mruColors>
      <color rgb="FFFFB8B3"/>
      <color rgb="FF63FFE1"/>
      <color rgb="FFF5F4A4"/>
      <color rgb="FFFFC2F7"/>
      <color rgb="FFFFDC00"/>
      <color rgb="FFEAD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themeOverride" Target="../theme/themeOverride1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1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themeOverride" Target="../theme/themeOverride1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themeOverride" Target="../theme/themeOverride2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themeOverride" Target="../theme/themeOverride2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themeOverride" Target="../theme/themeOverride2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themeOverride" Target="../theme/themeOverride23.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themeOverride" Target="../theme/themeOverride24.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themeOverride" Target="../theme/themeOverride25.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themeOverride" Target="../theme/themeOverride26.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themeOverride" Target="../theme/themeOverride27.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themeOverride" Target="../theme/themeOverride28.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themeOverride" Target="../theme/themeOverride29.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themeOverride" Target="../theme/themeOverride30.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themeOverride" Target="../theme/themeOverride31.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themeOverride" Target="../theme/themeOverride32.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themeOverride" Target="../theme/themeOverride33.xml"/><Relationship Id="rId2" Type="http://schemas.microsoft.com/office/2011/relationships/chartColorStyle" Target="colors43.xml"/><Relationship Id="rId1" Type="http://schemas.microsoft.com/office/2011/relationships/chartStyle" Target="style4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Data!$A$27</c:f>
              <c:strCache>
                <c:ptCount val="1"/>
                <c:pt idx="0">
                  <c:v>Business Continuity Management</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Data!$J$27</c:f>
              <c:numCache>
                <c:formatCode>0.00</c:formatCode>
                <c:ptCount val="1"/>
                <c:pt idx="0">
                  <c:v>3</c:v>
                </c:pt>
              </c:numCache>
            </c:numRef>
          </c:val>
          <c:extLst>
            <c:ext xmlns:c16="http://schemas.microsoft.com/office/drawing/2014/chart" uri="{C3380CC4-5D6E-409C-BE32-E72D297353CC}">
              <c16:uniqueId val="{00000000-873D-1047-B30E-A7A59834FD8E}"/>
            </c:ext>
          </c:extLst>
        </c:ser>
        <c:ser>
          <c:idx val="1"/>
          <c:order val="1"/>
          <c:tx>
            <c:strRef>
              <c:f>Data!$A$28</c:f>
              <c:strCache>
                <c:ptCount val="1"/>
                <c:pt idx="0">
                  <c:v>Change Management</c:v>
                </c:pt>
              </c:strCache>
            </c:strRef>
          </c:tx>
          <c:spPr>
            <a:solidFill>
              <a:schemeClr val="accent5">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Data!$J$28</c:f>
              <c:numCache>
                <c:formatCode>0.00</c:formatCode>
                <c:ptCount val="1"/>
                <c:pt idx="0">
                  <c:v>2.3913043478260869</c:v>
                </c:pt>
              </c:numCache>
            </c:numRef>
          </c:val>
          <c:extLst>
            <c:ext xmlns:c16="http://schemas.microsoft.com/office/drawing/2014/chart" uri="{C3380CC4-5D6E-409C-BE32-E72D297353CC}">
              <c16:uniqueId val="{00000009-9E21-5040-A3C8-567F16569B04}"/>
            </c:ext>
          </c:extLst>
        </c:ser>
        <c:ser>
          <c:idx val="2"/>
          <c:order val="2"/>
          <c:tx>
            <c:strRef>
              <c:f>Data!$A$29</c:f>
              <c:strCache>
                <c:ptCount val="1"/>
                <c:pt idx="0">
                  <c:v>Compliance</c:v>
                </c:pt>
              </c:strCache>
            </c:strRef>
          </c:tx>
          <c:spPr>
            <a:solidFill>
              <a:schemeClr val="tx2">
                <a:lumMod val="50000"/>
                <a:lumOff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Data!$J$29</c:f>
              <c:numCache>
                <c:formatCode>0.00</c:formatCode>
                <c:ptCount val="1"/>
                <c:pt idx="0">
                  <c:v>2.6923076923076921</c:v>
                </c:pt>
              </c:numCache>
            </c:numRef>
          </c:val>
          <c:extLst>
            <c:ext xmlns:c16="http://schemas.microsoft.com/office/drawing/2014/chart" uri="{C3380CC4-5D6E-409C-BE32-E72D297353CC}">
              <c16:uniqueId val="{0000000A-9E21-5040-A3C8-567F16569B04}"/>
            </c:ext>
          </c:extLst>
        </c:ser>
        <c:ser>
          <c:idx val="3"/>
          <c:order val="3"/>
          <c:tx>
            <c:strRef>
              <c:f>Data!$A$30</c:f>
              <c:strCache>
                <c:ptCount val="1"/>
                <c:pt idx="0">
                  <c:v>Configuration Management</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Data!$J$30</c:f>
              <c:numCache>
                <c:formatCode>0.00</c:formatCode>
                <c:ptCount val="1"/>
                <c:pt idx="0">
                  <c:v>2.8571428571428568</c:v>
                </c:pt>
              </c:numCache>
            </c:numRef>
          </c:val>
          <c:extLst>
            <c:ext xmlns:c16="http://schemas.microsoft.com/office/drawing/2014/chart" uri="{C3380CC4-5D6E-409C-BE32-E72D297353CC}">
              <c16:uniqueId val="{0000000B-9E21-5040-A3C8-567F16569B04}"/>
            </c:ext>
          </c:extLst>
        </c:ser>
        <c:ser>
          <c:idx val="4"/>
          <c:order val="4"/>
          <c:tx>
            <c:strRef>
              <c:f>Data!$A$31</c:f>
              <c:strCache>
                <c:ptCount val="1"/>
                <c:pt idx="0">
                  <c:v>Cost Management</c:v>
                </c:pt>
              </c:strCache>
            </c:strRef>
          </c:tx>
          <c:spPr>
            <a:solidFill>
              <a:srgbClr val="F5F4A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Data!$J$31</c:f>
              <c:numCache>
                <c:formatCode>0.00</c:formatCode>
                <c:ptCount val="1"/>
                <c:pt idx="0">
                  <c:v>1.8181818181818183</c:v>
                </c:pt>
              </c:numCache>
            </c:numRef>
          </c:val>
          <c:extLst>
            <c:ext xmlns:c16="http://schemas.microsoft.com/office/drawing/2014/chart" uri="{C3380CC4-5D6E-409C-BE32-E72D297353CC}">
              <c16:uniqueId val="{0000000C-9E21-5040-A3C8-567F16569B04}"/>
            </c:ext>
          </c:extLst>
        </c:ser>
        <c:ser>
          <c:idx val="5"/>
          <c:order val="5"/>
          <c:tx>
            <c:strRef>
              <c:f>Data!$A$32</c:f>
              <c:strCache>
                <c:ptCount val="1"/>
                <c:pt idx="0">
                  <c:v>Data Security</c:v>
                </c:pt>
              </c:strCache>
            </c:strRef>
          </c:tx>
          <c:spPr>
            <a:solidFill>
              <a:srgbClr val="63FFE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Data!$J$32</c:f>
              <c:numCache>
                <c:formatCode>0.00</c:formatCode>
                <c:ptCount val="1"/>
                <c:pt idx="0">
                  <c:v>2.903225806451613</c:v>
                </c:pt>
              </c:numCache>
            </c:numRef>
          </c:val>
          <c:extLst>
            <c:ext xmlns:c16="http://schemas.microsoft.com/office/drawing/2014/chart" uri="{C3380CC4-5D6E-409C-BE32-E72D297353CC}">
              <c16:uniqueId val="{0000000D-9E21-5040-A3C8-567F16569B04}"/>
            </c:ext>
          </c:extLst>
        </c:ser>
        <c:ser>
          <c:idx val="6"/>
          <c:order val="6"/>
          <c:tx>
            <c:strRef>
              <c:f>Data!$A$33</c:f>
              <c:strCache>
                <c:ptCount val="1"/>
                <c:pt idx="0">
                  <c:v>Governance</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Data!$J$33</c:f>
              <c:numCache>
                <c:formatCode>0.00</c:formatCode>
                <c:ptCount val="1"/>
                <c:pt idx="0">
                  <c:v>3.2352941176470589</c:v>
                </c:pt>
              </c:numCache>
            </c:numRef>
          </c:val>
          <c:extLst>
            <c:ext xmlns:c16="http://schemas.microsoft.com/office/drawing/2014/chart" uri="{C3380CC4-5D6E-409C-BE32-E72D297353CC}">
              <c16:uniqueId val="{0000000E-9E21-5040-A3C8-567F16569B04}"/>
            </c:ext>
          </c:extLst>
        </c:ser>
        <c:ser>
          <c:idx val="7"/>
          <c:order val="7"/>
          <c:tx>
            <c:strRef>
              <c:f>Data!$A$34</c:f>
              <c:strCache>
                <c:ptCount val="1"/>
                <c:pt idx="0">
                  <c:v>Identity &amp; Access Management</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Data!$J$34</c:f>
              <c:numCache>
                <c:formatCode>0.00</c:formatCode>
                <c:ptCount val="1"/>
                <c:pt idx="0">
                  <c:v>3.103448275862069</c:v>
                </c:pt>
              </c:numCache>
            </c:numRef>
          </c:val>
          <c:extLst>
            <c:ext xmlns:c16="http://schemas.microsoft.com/office/drawing/2014/chart" uri="{C3380CC4-5D6E-409C-BE32-E72D297353CC}">
              <c16:uniqueId val="{0000000F-9E21-5040-A3C8-567F16569B04}"/>
            </c:ext>
          </c:extLst>
        </c:ser>
        <c:ser>
          <c:idx val="8"/>
          <c:order val="8"/>
          <c:tx>
            <c:strRef>
              <c:f>Data!$A$35</c:f>
              <c:strCache>
                <c:ptCount val="1"/>
                <c:pt idx="0">
                  <c:v>Third-Party Risk Management</c:v>
                </c:pt>
              </c:strCache>
            </c:strRef>
          </c:tx>
          <c:spPr>
            <a:solidFill>
              <a:srgbClr val="FFB8B3"/>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Data!$J$35</c:f>
              <c:numCache>
                <c:formatCode>0.00</c:formatCode>
                <c:ptCount val="1"/>
                <c:pt idx="0">
                  <c:v>3.0555555555555558</c:v>
                </c:pt>
              </c:numCache>
            </c:numRef>
          </c:val>
          <c:extLst>
            <c:ext xmlns:c16="http://schemas.microsoft.com/office/drawing/2014/chart" uri="{C3380CC4-5D6E-409C-BE32-E72D297353CC}">
              <c16:uniqueId val="{00000010-9E21-5040-A3C8-567F16569B04}"/>
            </c:ext>
          </c:extLst>
        </c:ser>
        <c:dLbls>
          <c:dLblPos val="inEnd"/>
          <c:showLegendKey val="0"/>
          <c:showVal val="1"/>
          <c:showCatName val="0"/>
          <c:showSerName val="0"/>
          <c:showPercent val="0"/>
          <c:showBubbleSize val="0"/>
        </c:dLbls>
        <c:gapWidth val="100"/>
        <c:overlap val="-24"/>
        <c:axId val="1036397855"/>
        <c:axId val="992105599"/>
      </c:barChart>
      <c:catAx>
        <c:axId val="1036397855"/>
        <c:scaling>
          <c:orientation val="minMax"/>
        </c:scaling>
        <c:delete val="1"/>
        <c:axPos val="b"/>
        <c:numFmt formatCode="General" sourceLinked="1"/>
        <c:majorTickMark val="none"/>
        <c:minorTickMark val="none"/>
        <c:tickLblPos val="nextTo"/>
        <c:crossAx val="992105599"/>
        <c:crosses val="autoZero"/>
        <c:auto val="1"/>
        <c:lblAlgn val="ctr"/>
        <c:lblOffset val="100"/>
        <c:noMultiLvlLbl val="0"/>
      </c:catAx>
      <c:valAx>
        <c:axId val="992105599"/>
        <c:scaling>
          <c:orientation val="minMax"/>
        </c:scaling>
        <c:delete val="0"/>
        <c:axPos val="l"/>
        <c:majorGridlines>
          <c:spPr>
            <a:ln w="12700" cap="flat" cmpd="sng" algn="ctr">
              <a:solidFill>
                <a:schemeClr val="tx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nl-NL"/>
          </a:p>
        </c:txPr>
        <c:crossAx val="103639785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[CRG Maturity Assessment Tool VGZ IaaS.xlsx]Results (Totals)!PivotTable7</c:name>
    <c:fmtId val="0"/>
  </c:pivotSource>
  <c:chart>
    <c:autoTitleDeleted val="0"/>
    <c:pivotFmts>
      <c:pivotFmt>
        <c:idx val="0"/>
        <c:spPr>
          <a:solidFill>
            <a:schemeClr val="tx2">
              <a:lumMod val="75000"/>
              <a:lumOff val="2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nl-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lumOff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25000"/>
              <a:lumOff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nl-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10000"/>
              <a:lumOff val="9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nl-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nl-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276899030421097E-2"/>
          <c:y val="2.4489795918367346E-2"/>
          <c:w val="0.91121694880312021"/>
          <c:h val="0.93037088221115216"/>
        </c:manualLayout>
      </c:layout>
      <c:barChart>
        <c:barDir val="col"/>
        <c:grouping val="clustered"/>
        <c:varyColors val="0"/>
        <c:ser>
          <c:idx val="0"/>
          <c:order val="0"/>
          <c:tx>
            <c:strRef>
              <c:f>'Results (Totals)'!$C$26</c:f>
              <c:strCache>
                <c:ptCount val="1"/>
                <c:pt idx="0">
                  <c:v>Sum of Level 1</c:v>
                </c:pt>
              </c:strCache>
            </c:strRef>
          </c:tx>
          <c:spPr>
            <a:solidFill>
              <a:schemeClr val="tx2">
                <a:lumMod val="10000"/>
                <a:lumOff val="9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(Totals)'!$C$27:$C$36</c:f>
              <c:numCache>
                <c:formatCode>0.00%</c:formatCode>
                <c:ptCount val="9"/>
                <c:pt idx="0">
                  <c:v>1</c:v>
                </c:pt>
                <c:pt idx="1">
                  <c:v>1</c:v>
                </c:pt>
                <c:pt idx="2">
                  <c:v>1</c:v>
                </c:pt>
                <c:pt idx="3">
                  <c:v>0</c:v>
                </c:pt>
                <c:pt idx="4">
                  <c:v>1</c:v>
                </c:pt>
                <c:pt idx="5">
                  <c:v>0.75</c:v>
                </c:pt>
                <c:pt idx="6">
                  <c:v>0.83333333333333337</c:v>
                </c:pt>
                <c:pt idx="7">
                  <c:v>0.66666666666666663</c:v>
                </c:pt>
                <c:pt idx="8">
                  <c:v>0.83333333333333337</c:v>
                </c:pt>
              </c:numCache>
            </c:numRef>
          </c:val>
          <c:extLst>
            <c:ext xmlns:c16="http://schemas.microsoft.com/office/drawing/2014/chart" uri="{C3380CC4-5D6E-409C-BE32-E72D297353CC}">
              <c16:uniqueId val="{00000000-07AD-6F44-ABB4-D30C77657F0D}"/>
            </c:ext>
          </c:extLst>
        </c:ser>
        <c:ser>
          <c:idx val="1"/>
          <c:order val="1"/>
          <c:tx>
            <c:strRef>
              <c:f>'Results (Totals)'!$D$26</c:f>
              <c:strCache>
                <c:ptCount val="1"/>
                <c:pt idx="0">
                  <c:v>Sum of Level 2</c:v>
                </c:pt>
              </c:strCache>
            </c:strRef>
          </c:tx>
          <c:spPr>
            <a:solidFill>
              <a:schemeClr val="tx2">
                <a:lumMod val="25000"/>
                <a:lumOff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(Totals)'!$D$27:$D$36</c:f>
              <c:numCache>
                <c:formatCode>0.00%</c:formatCode>
                <c:ptCount val="9"/>
                <c:pt idx="0">
                  <c:v>0.6</c:v>
                </c:pt>
                <c:pt idx="1">
                  <c:v>0.8</c:v>
                </c:pt>
                <c:pt idx="2">
                  <c:v>0.5</c:v>
                </c:pt>
                <c:pt idx="3">
                  <c:v>1</c:v>
                </c:pt>
                <c:pt idx="4">
                  <c:v>0.75</c:v>
                </c:pt>
                <c:pt idx="5">
                  <c:v>0.58333333333333337</c:v>
                </c:pt>
                <c:pt idx="6">
                  <c:v>0.83333333333333337</c:v>
                </c:pt>
                <c:pt idx="7">
                  <c:v>0.61538461538461542</c:v>
                </c:pt>
                <c:pt idx="8">
                  <c:v>0.44444444444444442</c:v>
                </c:pt>
              </c:numCache>
            </c:numRef>
          </c:val>
          <c:extLst>
            <c:ext xmlns:c16="http://schemas.microsoft.com/office/drawing/2014/chart" uri="{C3380CC4-5D6E-409C-BE32-E72D297353CC}">
              <c16:uniqueId val="{00000002-07AD-6F44-ABB4-D30C77657F0D}"/>
            </c:ext>
          </c:extLst>
        </c:ser>
        <c:ser>
          <c:idx val="2"/>
          <c:order val="2"/>
          <c:tx>
            <c:strRef>
              <c:f>'Results (Totals)'!$E$26</c:f>
              <c:strCache>
                <c:ptCount val="1"/>
                <c:pt idx="0">
                  <c:v>Sum of Level 3</c:v>
                </c:pt>
              </c:strCache>
            </c:strRef>
          </c:tx>
          <c:spPr>
            <a:solidFill>
              <a:schemeClr val="tx2">
                <a:lumMod val="50000"/>
                <a:lumOff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(Totals)'!$E$27:$E$36</c:f>
              <c:numCache>
                <c:formatCode>0.00%</c:formatCode>
                <c:ptCount val="9"/>
                <c:pt idx="0">
                  <c:v>0.42857142857142855</c:v>
                </c:pt>
                <c:pt idx="1">
                  <c:v>0.375</c:v>
                </c:pt>
                <c:pt idx="2">
                  <c:v>0.8571428571428571</c:v>
                </c:pt>
                <c:pt idx="3">
                  <c:v>0.7142857142857143</c:v>
                </c:pt>
                <c:pt idx="4">
                  <c:v>0.4</c:v>
                </c:pt>
                <c:pt idx="5">
                  <c:v>0.55555555555555558</c:v>
                </c:pt>
                <c:pt idx="6">
                  <c:v>0.66666666666666663</c:v>
                </c:pt>
                <c:pt idx="7">
                  <c:v>0.4</c:v>
                </c:pt>
                <c:pt idx="8">
                  <c:v>1</c:v>
                </c:pt>
              </c:numCache>
            </c:numRef>
          </c:val>
          <c:extLst>
            <c:ext xmlns:c16="http://schemas.microsoft.com/office/drawing/2014/chart" uri="{C3380CC4-5D6E-409C-BE32-E72D297353CC}">
              <c16:uniqueId val="{00000003-07AD-6F44-ABB4-D30C77657F0D}"/>
            </c:ext>
          </c:extLst>
        </c:ser>
        <c:ser>
          <c:idx val="3"/>
          <c:order val="3"/>
          <c:tx>
            <c:strRef>
              <c:f>'Results (Totals)'!$F$26</c:f>
              <c:strCache>
                <c:ptCount val="1"/>
                <c:pt idx="0">
                  <c:v>Sum of Level 4</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(Totals)'!$F$27:$F$36</c:f>
              <c:numCache>
                <c:formatCode>0.00%</c:formatCode>
                <c:ptCount val="9"/>
                <c:pt idx="0">
                  <c:v>1</c:v>
                </c:pt>
                <c:pt idx="1">
                  <c:v>0.83333333333333337</c:v>
                </c:pt>
                <c:pt idx="2">
                  <c:v>1</c:v>
                </c:pt>
                <c:pt idx="3">
                  <c:v>0.875</c:v>
                </c:pt>
                <c:pt idx="4">
                  <c:v>0.5</c:v>
                </c:pt>
                <c:pt idx="5">
                  <c:v>0.4</c:v>
                </c:pt>
                <c:pt idx="6">
                  <c:v>0.33333333333333331</c:v>
                </c:pt>
                <c:pt idx="7">
                  <c:v>0.5</c:v>
                </c:pt>
                <c:pt idx="8">
                  <c:v>0</c:v>
                </c:pt>
              </c:numCache>
            </c:numRef>
          </c:val>
          <c:extLst>
            <c:ext xmlns:c16="http://schemas.microsoft.com/office/drawing/2014/chart" uri="{C3380CC4-5D6E-409C-BE32-E72D297353CC}">
              <c16:uniqueId val="{00000004-07AD-6F44-ABB4-D30C77657F0D}"/>
            </c:ext>
          </c:extLst>
        </c:ser>
        <c:ser>
          <c:idx val="4"/>
          <c:order val="4"/>
          <c:tx>
            <c:strRef>
              <c:f>'Results (Totals)'!$G$26</c:f>
              <c:strCache>
                <c:ptCount val="1"/>
                <c:pt idx="0">
                  <c:v>Sum of Level 5</c:v>
                </c:pt>
              </c:strCache>
            </c:strRef>
          </c:tx>
          <c:spPr>
            <a:solidFill>
              <a:schemeClr val="tx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(Totals)'!$G$27:$G$36</c:f>
              <c:numCache>
                <c:formatCode>0.00%</c:formatCode>
                <c:ptCount val="9"/>
                <c:pt idx="0">
                  <c:v>1</c:v>
                </c:pt>
                <c:pt idx="1">
                  <c:v>0</c:v>
                </c:pt>
                <c:pt idx="2">
                  <c:v>1</c:v>
                </c:pt>
                <c:pt idx="3">
                  <c:v>1</c:v>
                </c:pt>
                <c:pt idx="4">
                  <c:v>0</c:v>
                </c:pt>
                <c:pt idx="5">
                  <c:v>0</c:v>
                </c:pt>
                <c:pt idx="6">
                  <c:v>0</c:v>
                </c:pt>
                <c:pt idx="7">
                  <c:v>0</c:v>
                </c:pt>
                <c:pt idx="8">
                  <c:v>0</c:v>
                </c:pt>
              </c:numCache>
            </c:numRef>
          </c:val>
          <c:extLst>
            <c:ext xmlns:c16="http://schemas.microsoft.com/office/drawing/2014/chart" uri="{C3380CC4-5D6E-409C-BE32-E72D297353CC}">
              <c16:uniqueId val="{00000005-07AD-6F44-ABB4-D30C77657F0D}"/>
            </c:ext>
          </c:extLst>
        </c:ser>
        <c:dLbls>
          <c:showLegendKey val="0"/>
          <c:showVal val="0"/>
          <c:showCatName val="0"/>
          <c:showSerName val="0"/>
          <c:showPercent val="0"/>
          <c:showBubbleSize val="0"/>
        </c:dLbls>
        <c:gapWidth val="100"/>
        <c:overlap val="-24"/>
        <c:axId val="943175151"/>
        <c:axId val="992870111"/>
      </c:barChart>
      <c:catAx>
        <c:axId val="9431751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nl-NL"/>
          </a:p>
        </c:txPr>
        <c:crossAx val="992870111"/>
        <c:crosses val="autoZero"/>
        <c:auto val="1"/>
        <c:lblAlgn val="ctr"/>
        <c:lblOffset val="100"/>
        <c:noMultiLvlLbl val="0"/>
      </c:catAx>
      <c:valAx>
        <c:axId val="992870111"/>
        <c:scaling>
          <c:orientation val="minMax"/>
        </c:scaling>
        <c:delete val="0"/>
        <c:axPos val="l"/>
        <c:majorGridlines>
          <c:spPr>
            <a:ln w="12700" cap="flat" cmpd="sng" algn="ctr">
              <a:solidFill>
                <a:schemeClr val="tx1">
                  <a:lumMod val="75000"/>
                  <a:lumOff val="2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nl-NL"/>
          </a:p>
        </c:txPr>
        <c:crossAx val="94317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nl-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spPr>
            <a:ln w="28575" cap="rnd">
              <a:solidFill>
                <a:schemeClr val="accent1"/>
              </a:solidFill>
              <a:round/>
            </a:ln>
            <a:effectLst/>
          </c:spPr>
          <c:marker>
            <c:symbol val="none"/>
          </c:marker>
          <c:dLbls>
            <c:dLbl>
              <c:idx val="0"/>
              <c:layout>
                <c:manualLayout>
                  <c:x val="0.14343326263968384"/>
                  <c:y val="-8.49423859107873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B6-6847-B5BA-E25C83CD7DBF}"/>
                </c:ext>
              </c:extLst>
            </c:dLbl>
            <c:dLbl>
              <c:idx val="1"/>
              <c:layout>
                <c:manualLayout>
                  <c:x val="5.1414298855273918E-2"/>
                  <c:y val="-7.62658978304665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CB6-6847-B5BA-E25C83CD7DBF}"/>
                </c:ext>
              </c:extLst>
            </c:dLbl>
            <c:dLbl>
              <c:idx val="2"/>
              <c:layout>
                <c:manualLayout>
                  <c:x val="8.1704398337420648E-3"/>
                  <c:y val="-3.49026997790892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CB6-6847-B5BA-E25C83CD7DBF}"/>
                </c:ext>
              </c:extLst>
            </c:dLbl>
            <c:dLbl>
              <c:idx val="3"/>
              <c:layout>
                <c:manualLayout>
                  <c:x val="7.7192461331425363E-2"/>
                  <c:y val="-8.30063310788419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CB6-6847-B5BA-E25C83CD7DBF}"/>
                </c:ext>
              </c:extLst>
            </c:dLbl>
            <c:dLbl>
              <c:idx val="4"/>
              <c:layout>
                <c:manualLayout>
                  <c:x val="0.15155802841373672"/>
                  <c:y val="1.820101007002862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CB6-6847-B5BA-E25C83CD7DBF}"/>
                </c:ext>
              </c:extLst>
            </c:dLbl>
            <c:dLbl>
              <c:idx val="5"/>
              <c:layout>
                <c:manualLayout>
                  <c:x val="-0.11500621763423276"/>
                  <c:y val="3.13624424812920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CB6-6847-B5BA-E25C83CD7DBF}"/>
                </c:ext>
              </c:extLst>
            </c:dLbl>
            <c:dLbl>
              <c:idx val="6"/>
              <c:layout>
                <c:manualLayout>
                  <c:x val="-8.9315889888252953E-2"/>
                  <c:y val="-5.88244975271912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CB6-6847-B5BA-E25C83CD7DBF}"/>
                </c:ext>
              </c:extLst>
            </c:dLbl>
            <c:dLbl>
              <c:idx val="7"/>
              <c:layout>
                <c:manualLayout>
                  <c:x val="-9.4653366891523608E-2"/>
                  <c:y val="-8.26864481398388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CB6-6847-B5BA-E25C83CD7DBF}"/>
                </c:ext>
              </c:extLst>
            </c:dLbl>
            <c:dLbl>
              <c:idx val="8"/>
              <c:layout>
                <c:manualLayout>
                  <c:x val="-6.2315174381301193E-2"/>
                  <c:y val="-0.116151028855849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CB6-6847-B5BA-E25C83CD7DBF}"/>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Data!$A$27:$A$35</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Data!$H$27:$H$35</c:f>
              <c:numCache>
                <c:formatCode>0.00%</c:formatCode>
                <c:ptCount val="9"/>
                <c:pt idx="0">
                  <c:v>0.6</c:v>
                </c:pt>
                <c:pt idx="1">
                  <c:v>0.47826086956521741</c:v>
                </c:pt>
                <c:pt idx="2">
                  <c:v>0.53846153846153844</c:v>
                </c:pt>
                <c:pt idx="3">
                  <c:v>0.5714285714285714</c:v>
                </c:pt>
                <c:pt idx="4">
                  <c:v>0.36363636363636365</c:v>
                </c:pt>
                <c:pt idx="5">
                  <c:v>0.58064516129032262</c:v>
                </c:pt>
                <c:pt idx="6">
                  <c:v>0.6470588235294118</c:v>
                </c:pt>
                <c:pt idx="7">
                  <c:v>0.62068965517241381</c:v>
                </c:pt>
                <c:pt idx="8">
                  <c:v>0.61111111111111116</c:v>
                </c:pt>
              </c:numCache>
            </c:numRef>
          </c:val>
          <c:extLst>
            <c:ext xmlns:c16="http://schemas.microsoft.com/office/drawing/2014/chart" uri="{C3380CC4-5D6E-409C-BE32-E72D297353CC}">
              <c16:uniqueId val="{00000000-1CB6-6847-B5BA-E25C83CD7DBF}"/>
            </c:ext>
          </c:extLst>
        </c:ser>
        <c:dLbls>
          <c:showLegendKey val="0"/>
          <c:showVal val="1"/>
          <c:showCatName val="0"/>
          <c:showSerName val="0"/>
          <c:showPercent val="0"/>
          <c:showBubbleSize val="0"/>
        </c:dLbls>
        <c:axId val="1553562799"/>
        <c:axId val="7934000"/>
      </c:radarChart>
      <c:catAx>
        <c:axId val="1553562799"/>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nl-NL"/>
          </a:p>
        </c:txPr>
        <c:crossAx val="7934000"/>
        <c:crosses val="autoZero"/>
        <c:auto val="1"/>
        <c:lblAlgn val="ctr"/>
        <c:lblOffset val="100"/>
        <c:noMultiLvlLbl val="0"/>
      </c:catAx>
      <c:valAx>
        <c:axId val="7934000"/>
        <c:scaling>
          <c:orientation val="minMax"/>
        </c:scaling>
        <c:delete val="0"/>
        <c:axPos val="l"/>
        <c:majorGridlines>
          <c:spPr>
            <a:ln w="12700" cap="flat" cmpd="sng" algn="ctr">
              <a:solidFill>
                <a:schemeClr val="bg2">
                  <a:lumMod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nl-NL"/>
          </a:p>
        </c:txPr>
        <c:crossAx val="155356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Implemented</c:v>
          </c:tx>
          <c:spPr>
            <a:solidFill>
              <a:schemeClr val="tx2"/>
            </a:solidFill>
            <a:ln w="25400">
              <a:noFill/>
            </a:ln>
            <a:effectLst>
              <a:outerShdw blurRad="50800" dist="38100" dir="2700000" algn="tl" rotWithShape="0">
                <a:prstClr val="black">
                  <a:alpha val="40000"/>
                </a:prstClr>
              </a:outerShdw>
            </a:effectLst>
          </c:spPr>
          <c:invertIfNegative val="0"/>
          <c:dLbls>
            <c:dLbl>
              <c:idx val="4"/>
              <c:layout>
                <c:manualLayout>
                  <c:x val="0"/>
                  <c:y val="2.6427550327806789E-3"/>
                </c:manualLayout>
              </c:layout>
              <c:tx>
                <c:rich>
                  <a:bodyPr/>
                  <a:lstStyle/>
                  <a:p>
                    <a:fld id="{F7312DDA-5BA9-A944-9F6A-9DF91F29BF34}" type="VALUE">
                      <a:rPr lang="en-US">
                        <a:solidFill>
                          <a:schemeClr val="tx1">
                            <a:lumMod val="95000"/>
                            <a:lumOff val="5000"/>
                          </a:schemeClr>
                        </a:solidFill>
                      </a:rPr>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DDE-864E-9178-9DACFF735C9F}"/>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Data!$B$14:$F$14</c:f>
              <c:strCache>
                <c:ptCount val="5"/>
                <c:pt idx="0">
                  <c:v>Level 1</c:v>
                </c:pt>
                <c:pt idx="1">
                  <c:v>Level 2</c:v>
                </c:pt>
                <c:pt idx="2">
                  <c:v>Level 3</c:v>
                </c:pt>
                <c:pt idx="3">
                  <c:v>Level 4</c:v>
                </c:pt>
                <c:pt idx="4">
                  <c:v>Level 5</c:v>
                </c:pt>
              </c:strCache>
            </c:strRef>
          </c:cat>
          <c:val>
            <c:numRef>
              <c:f>Data!$B$24:$F$24</c:f>
              <c:numCache>
                <c:formatCode>General</c:formatCode>
                <c:ptCount val="5"/>
                <c:pt idx="0">
                  <c:v>26</c:v>
                </c:pt>
                <c:pt idx="1">
                  <c:v>63</c:v>
                </c:pt>
                <c:pt idx="2">
                  <c:v>53</c:v>
                </c:pt>
                <c:pt idx="3">
                  <c:v>38</c:v>
                </c:pt>
                <c:pt idx="4">
                  <c:v>3</c:v>
                </c:pt>
              </c:numCache>
            </c:numRef>
          </c:val>
          <c:extLst>
            <c:ext xmlns:c16="http://schemas.microsoft.com/office/drawing/2014/chart" uri="{C3380CC4-5D6E-409C-BE32-E72D297353CC}">
              <c16:uniqueId val="{00000000-5DDE-864E-9178-9DACFF735C9F}"/>
            </c:ext>
          </c:extLst>
        </c:ser>
        <c:ser>
          <c:idx val="1"/>
          <c:order val="1"/>
          <c:tx>
            <c:v>Implemented</c:v>
          </c:tx>
          <c:spPr>
            <a:solidFill>
              <a:schemeClr val="tx2">
                <a:lumMod val="25000"/>
                <a:lumOff val="75000"/>
              </a:schemeClr>
            </a:solidFill>
            <a:ln w="25400">
              <a:noFill/>
            </a:ln>
            <a:effectLst>
              <a:outerShdw blurRad="50800" dist="38100" dir="2700000" algn="tl" rotWithShape="0">
                <a:prstClr val="black">
                  <a:alpha val="40000"/>
                </a:prstClr>
              </a:outerShdw>
            </a:effectLst>
          </c:spPr>
          <c:invertIfNegative val="0"/>
          <c:dLbls>
            <c:dLbl>
              <c:idx val="4"/>
              <c:layout>
                <c:manualLayout>
                  <c:x val="-1.4840703728626129E-16"/>
                  <c:y val="7.45845040781717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DE-864E-9178-9DACFF735C9F}"/>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nl-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Data!$B$14:$F$14</c:f>
              <c:strCache>
                <c:ptCount val="5"/>
                <c:pt idx="0">
                  <c:v>Level 1</c:v>
                </c:pt>
                <c:pt idx="1">
                  <c:v>Level 2</c:v>
                </c:pt>
                <c:pt idx="2">
                  <c:v>Level 3</c:v>
                </c:pt>
                <c:pt idx="3">
                  <c:v>Level 4</c:v>
                </c:pt>
                <c:pt idx="4">
                  <c:v>Level 5</c:v>
                </c:pt>
              </c:strCache>
            </c:strRef>
          </c:cat>
          <c:val>
            <c:numRef>
              <c:f>Data!$B$36:$F$36</c:f>
              <c:numCache>
                <c:formatCode>General</c:formatCode>
                <c:ptCount val="5"/>
                <c:pt idx="0">
                  <c:v>21</c:v>
                </c:pt>
                <c:pt idx="1">
                  <c:v>41</c:v>
                </c:pt>
                <c:pt idx="2">
                  <c:v>24</c:v>
                </c:pt>
                <c:pt idx="3">
                  <c:v>18</c:v>
                </c:pt>
                <c:pt idx="4">
                  <c:v>0</c:v>
                </c:pt>
              </c:numCache>
            </c:numRef>
          </c:val>
          <c:extLst>
            <c:ext xmlns:c16="http://schemas.microsoft.com/office/drawing/2014/chart" uri="{C3380CC4-5D6E-409C-BE32-E72D297353CC}">
              <c16:uniqueId val="{00000001-5DDE-864E-9178-9DACFF735C9F}"/>
            </c:ext>
          </c:extLst>
        </c:ser>
        <c:dLbls>
          <c:showLegendKey val="0"/>
          <c:showVal val="0"/>
          <c:showCatName val="0"/>
          <c:showSerName val="0"/>
          <c:showPercent val="0"/>
          <c:showBubbleSize val="0"/>
        </c:dLbls>
        <c:gapWidth val="199"/>
        <c:axId val="1576363120"/>
        <c:axId val="595146816"/>
      </c:barChart>
      <c:catAx>
        <c:axId val="157636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cap="none" spc="0" normalizeH="0" baseline="0">
                <a:solidFill>
                  <a:schemeClr val="tx1">
                    <a:lumMod val="65000"/>
                    <a:lumOff val="35000"/>
                  </a:schemeClr>
                </a:solidFill>
                <a:latin typeface="+mn-lt"/>
                <a:ea typeface="+mn-ea"/>
                <a:cs typeface="+mn-cs"/>
              </a:defRPr>
            </a:pPr>
            <a:endParaRPr lang="nl-NL"/>
          </a:p>
        </c:txPr>
        <c:crossAx val="595146816"/>
        <c:crosses val="autoZero"/>
        <c:auto val="1"/>
        <c:lblAlgn val="ctr"/>
        <c:lblOffset val="100"/>
        <c:noMultiLvlLbl val="0"/>
      </c:catAx>
      <c:valAx>
        <c:axId val="595146816"/>
        <c:scaling>
          <c:orientation val="minMax"/>
        </c:scaling>
        <c:delete val="0"/>
        <c:axPos val="l"/>
        <c:majorGridlines>
          <c:spPr>
            <a:ln w="12700" cap="flat" cmpd="sng" algn="ctr">
              <a:solidFill>
                <a:schemeClr val="tx1">
                  <a:lumMod val="75000"/>
                  <a:lumOff val="25000"/>
                </a:schemeClr>
              </a:solidFill>
              <a:round/>
            </a:ln>
            <a:effectLst/>
          </c:spPr>
        </c:majorGridlines>
        <c:minorGridlines>
          <c:spPr>
            <a:ln w="12700"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nl-NL"/>
          </a:p>
        </c:txPr>
        <c:crossAx val="1576363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5-D261-E44F-B24C-3E3A5117E6D6}"/>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1-D261-E44F-B24C-3E3A5117E6D6}"/>
              </c:ext>
            </c:extLst>
          </c:dPt>
          <c:val>
            <c:numRef>
              <c:f>Data!$J$36:$K$36</c:f>
              <c:numCache>
                <c:formatCode>General</c:formatCode>
                <c:ptCount val="2"/>
                <c:pt idx="0" formatCode="0.00">
                  <c:v>2.7840511634416392</c:v>
                </c:pt>
                <c:pt idx="1">
                  <c:v>5</c:v>
                </c:pt>
              </c:numCache>
            </c:numRef>
          </c:val>
          <c:extLst>
            <c:ext xmlns:c16="http://schemas.microsoft.com/office/drawing/2014/chart" uri="{C3380CC4-5D6E-409C-BE32-E72D297353CC}">
              <c16:uniqueId val="{00000000-D261-E44F-B24C-3E3A5117E6D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3-F8D2-5246-A84B-3D9E63EA4982}"/>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38F-4B45-AABA-A6909A0387B7}"/>
              </c:ext>
            </c:extLst>
          </c:dPt>
          <c:val>
            <c:numRef>
              <c:f>Data!$K$53:$L$53</c:f>
              <c:numCache>
                <c:formatCode>General</c:formatCode>
                <c:ptCount val="2"/>
                <c:pt idx="0">
                  <c:v>0</c:v>
                </c:pt>
                <c:pt idx="1">
                  <c:v>1</c:v>
                </c:pt>
              </c:numCache>
            </c:numRef>
          </c:val>
          <c:extLst>
            <c:ext xmlns:c16="http://schemas.microsoft.com/office/drawing/2014/chart" uri="{C3380CC4-5D6E-409C-BE32-E72D297353CC}">
              <c16:uniqueId val="{00000001-F8D2-5246-A84B-3D9E63EA498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Data!$M$53:$N$53</c:f>
              <c:numCache>
                <c:formatCode>General</c:formatCode>
                <c:ptCount val="2"/>
                <c:pt idx="0">
                  <c:v>2</c:v>
                </c:pt>
                <c:pt idx="1">
                  <c:v>3</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5464-0944-9532-87C6D8BEA438}"/>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5464-0944-9532-87C6D8BEA438}"/>
              </c:ext>
            </c:extLst>
          </c:dPt>
          <c:val>
            <c:numRef>
              <c:f>Data!$O$53:$P$53</c:f>
              <c:numCache>
                <c:formatCode>General</c:formatCode>
                <c:ptCount val="2"/>
                <c:pt idx="0">
                  <c:v>4</c:v>
                </c:pt>
                <c:pt idx="1">
                  <c:v>3</c:v>
                </c:pt>
              </c:numCache>
            </c:numRef>
          </c:val>
          <c:extLst>
            <c:ext xmlns:c16="http://schemas.microsoft.com/office/drawing/2014/chart" uri="{C3380CC4-5D6E-409C-BE32-E72D297353CC}">
              <c16:uniqueId val="{00000004-5464-0944-9532-87C6D8BEA43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A1-1E46-B887-8590359E6F1C}"/>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FA1-1E46-B887-8590359E6F1C}"/>
              </c:ext>
            </c:extLst>
          </c:dPt>
          <c:val>
            <c:numRef>
              <c:f>Data!$S$53:$T$53</c:f>
              <c:numCache>
                <c:formatCode>General</c:formatCode>
                <c:ptCount val="2"/>
                <c:pt idx="0">
                  <c:v>1</c:v>
                </c:pt>
                <c:pt idx="1">
                  <c:v>0</c:v>
                </c:pt>
              </c:numCache>
            </c:numRef>
          </c:val>
          <c:extLst>
            <c:ext xmlns:c16="http://schemas.microsoft.com/office/drawing/2014/chart" uri="{C3380CC4-5D6E-409C-BE32-E72D297353CC}">
              <c16:uniqueId val="{00000004-DFA1-1E46-B887-8590359E6F1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FA44-2649-A74C-79C213C787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A44-2649-A74C-79C213C7875D}"/>
              </c:ext>
            </c:extLst>
          </c:dPt>
          <c:val>
            <c:numRef>
              <c:f>Data!$Q$53:$R$53</c:f>
              <c:numCache>
                <c:formatCode>General</c:formatCode>
                <c:ptCount val="2"/>
                <c:pt idx="0">
                  <c:v>1</c:v>
                </c:pt>
                <c:pt idx="1">
                  <c:v>5</c:v>
                </c:pt>
              </c:numCache>
            </c:numRef>
          </c:val>
          <c:extLst>
            <c:ext xmlns:c16="http://schemas.microsoft.com/office/drawing/2014/chart" uri="{C3380CC4-5D6E-409C-BE32-E72D297353CC}">
              <c16:uniqueId val="{00000004-FA44-2649-A74C-79C213C787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Data!$K$54:$L$54</c:f>
              <c:numCache>
                <c:formatCode>General</c:formatCode>
                <c:ptCount val="2"/>
                <c:pt idx="0">
                  <c:v>2</c:v>
                </c:pt>
                <c:pt idx="1">
                  <c:v>1</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Data!$M$54:$N$54</c:f>
              <c:numCache>
                <c:formatCode>General</c:formatCode>
                <c:ptCount val="2"/>
                <c:pt idx="0">
                  <c:v>2</c:v>
                </c:pt>
                <c:pt idx="1">
                  <c:v>3</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Data!$O$54:$P$54</c:f>
              <c:numCache>
                <c:formatCode>General</c:formatCode>
                <c:ptCount val="2"/>
                <c:pt idx="0">
                  <c:v>3</c:v>
                </c:pt>
                <c:pt idx="1">
                  <c:v>5</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Data!$Q$54:$R$54</c:f>
              <c:numCache>
                <c:formatCode>General</c:formatCode>
                <c:ptCount val="2"/>
                <c:pt idx="0">
                  <c:v>2</c:v>
                </c:pt>
                <c:pt idx="1">
                  <c:v>4</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Data!$K$55:$L$55</c:f>
              <c:numCache>
                <c:formatCode>General</c:formatCode>
                <c:ptCount val="2"/>
                <c:pt idx="0">
                  <c:v>0</c:v>
                </c:pt>
                <c:pt idx="1">
                  <c:v>1</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Data!$M$55:$N$55</c:f>
              <c:numCache>
                <c:formatCode>General</c:formatCode>
                <c:ptCount val="2"/>
                <c:pt idx="0">
                  <c:v>1</c:v>
                </c:pt>
                <c:pt idx="1">
                  <c:v>1</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Data!$O$55:$P$55</c:f>
              <c:numCache>
                <c:formatCode>General</c:formatCode>
                <c:ptCount val="2"/>
                <c:pt idx="0">
                  <c:v>3</c:v>
                </c:pt>
                <c:pt idx="1">
                  <c:v>4</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Data!$S$55:$T$55</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Data!$Q$55:$R$55</c:f>
              <c:numCache>
                <c:formatCode>General</c:formatCode>
                <c:ptCount val="2"/>
                <c:pt idx="0">
                  <c:v>1</c:v>
                </c:pt>
                <c:pt idx="1">
                  <c:v>1</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Data!$M$56:$N$56</c:f>
              <c:numCache>
                <c:formatCode>General</c:formatCode>
                <c:ptCount val="2"/>
                <c:pt idx="0">
                  <c:v>1</c:v>
                </c:pt>
                <c:pt idx="1">
                  <c:v>4</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Data!$O$56:$P$56</c:f>
              <c:numCache>
                <c:formatCode>General</c:formatCode>
                <c:ptCount val="2"/>
                <c:pt idx="0">
                  <c:v>2</c:v>
                </c:pt>
                <c:pt idx="1">
                  <c:v>5</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Data!$S$56:$T$56</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Data!$Q$56:$R$56</c:f>
              <c:numCache>
                <c:formatCode>General</c:formatCode>
                <c:ptCount val="2"/>
                <c:pt idx="0">
                  <c:v>5</c:v>
                </c:pt>
                <c:pt idx="1">
                  <c:v>3</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Data!$K$57:$L$57</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Data!$M$57:$N$57</c:f>
              <c:numCache>
                <c:formatCode>General</c:formatCode>
                <c:ptCount val="2"/>
                <c:pt idx="0">
                  <c:v>2</c:v>
                </c:pt>
                <c:pt idx="1">
                  <c:v>2</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Data!$O$57:$P$57</c:f>
              <c:numCache>
                <c:formatCode>General</c:formatCode>
                <c:ptCount val="2"/>
                <c:pt idx="0">
                  <c:v>3</c:v>
                </c:pt>
                <c:pt idx="1">
                  <c:v>1</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Data!$Q$57:$R$57</c:f>
              <c:numCache>
                <c:formatCode>General</c:formatCode>
                <c:ptCount val="2"/>
                <c:pt idx="0">
                  <c:v>1</c:v>
                </c:pt>
                <c:pt idx="1">
                  <c:v>1</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Data!$K$58:$L$58</c:f>
              <c:numCache>
                <c:formatCode>General</c:formatCode>
                <c:ptCount val="2"/>
                <c:pt idx="0">
                  <c:v>0</c:v>
                </c:pt>
                <c:pt idx="1">
                  <c:v>4</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Data!$M$58:$N$58</c:f>
              <c:numCache>
                <c:formatCode>General</c:formatCode>
                <c:ptCount val="2"/>
                <c:pt idx="0">
                  <c:v>4</c:v>
                </c:pt>
                <c:pt idx="1">
                  <c:v>8</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Data!$O$58:$P$58</c:f>
              <c:numCache>
                <c:formatCode>General</c:formatCode>
                <c:ptCount val="2"/>
                <c:pt idx="0">
                  <c:v>5</c:v>
                </c:pt>
                <c:pt idx="1">
                  <c:v>4</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Data!$Q$58:$R$58</c:f>
              <c:numCache>
                <c:formatCode>General</c:formatCode>
                <c:ptCount val="2"/>
                <c:pt idx="0">
                  <c:v>4</c:v>
                </c:pt>
                <c:pt idx="1">
                  <c:v>2</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Data!$K$59:$L$59</c:f>
              <c:numCache>
                <c:formatCode>General</c:formatCode>
                <c:ptCount val="2"/>
                <c:pt idx="0">
                  <c:v>2</c:v>
                </c:pt>
                <c:pt idx="1">
                  <c:v>4</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Data!$M$59:$N$59</c:f>
              <c:numCache>
                <c:formatCode>General</c:formatCode>
                <c:ptCount val="2"/>
                <c:pt idx="0">
                  <c:v>3</c:v>
                </c:pt>
                <c:pt idx="1">
                  <c:v>2</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Data!$O$59:$P$59</c:f>
              <c:numCache>
                <c:formatCode>General</c:formatCode>
                <c:ptCount val="2"/>
                <c:pt idx="0">
                  <c:v>0</c:v>
                </c:pt>
                <c:pt idx="1">
                  <c:v>3</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Data!$Q$59:$R$59</c:f>
              <c:numCache>
                <c:formatCode>General</c:formatCode>
                <c:ptCount val="2"/>
                <c:pt idx="0">
                  <c:v>1</c:v>
                </c:pt>
                <c:pt idx="1">
                  <c:v>2</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Data!$K$60:$L$60</c:f>
              <c:numCache>
                <c:formatCode>General</c:formatCode>
                <c:ptCount val="2"/>
                <c:pt idx="0">
                  <c:v>0</c:v>
                </c:pt>
                <c:pt idx="1">
                  <c:v>4</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Data!$M$60:$N$60</c:f>
              <c:numCache>
                <c:formatCode>General</c:formatCode>
                <c:ptCount val="2"/>
                <c:pt idx="0">
                  <c:v>2</c:v>
                </c:pt>
                <c:pt idx="1">
                  <c:v>13</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Data!$O$60:$P$60</c:f>
              <c:numCache>
                <c:formatCode>General</c:formatCode>
                <c:ptCount val="2"/>
                <c:pt idx="0">
                  <c:v>5</c:v>
                </c:pt>
                <c:pt idx="1">
                  <c:v>1</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Data!$Q$60:$R$60</c:f>
              <c:numCache>
                <c:formatCode>General</c:formatCode>
                <c:ptCount val="2"/>
                <c:pt idx="0">
                  <c:v>4</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Data!$K$61:$L$61</c:f>
              <c:numCache>
                <c:formatCode>General</c:formatCode>
                <c:ptCount val="2"/>
                <c:pt idx="0">
                  <c:v>0</c:v>
                </c:pt>
                <c:pt idx="1">
                  <c:v>6</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Data!$M$61:$N$61</c:f>
              <c:numCache>
                <c:formatCode>General</c:formatCode>
                <c:ptCount val="2"/>
                <c:pt idx="0">
                  <c:v>5</c:v>
                </c:pt>
                <c:pt idx="1">
                  <c:v>5</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Data!$O$61:$P$61</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Data!$Q$61:$R$61</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3" Type="http://schemas.openxmlformats.org/officeDocument/2006/relationships/chart" Target="../charts/chart9.xml"/><Relationship Id="rId18" Type="http://schemas.openxmlformats.org/officeDocument/2006/relationships/chart" Target="../charts/chart14.xml"/><Relationship Id="rId26" Type="http://schemas.openxmlformats.org/officeDocument/2006/relationships/chart" Target="../charts/chart22.xml"/><Relationship Id="rId39" Type="http://schemas.openxmlformats.org/officeDocument/2006/relationships/chart" Target="../charts/chart35.xml"/><Relationship Id="rId21" Type="http://schemas.openxmlformats.org/officeDocument/2006/relationships/chart" Target="../charts/chart17.xml"/><Relationship Id="rId34" Type="http://schemas.openxmlformats.org/officeDocument/2006/relationships/chart" Target="../charts/chart30.xml"/><Relationship Id="rId42" Type="http://schemas.openxmlformats.org/officeDocument/2006/relationships/chart" Target="../charts/chart38.xml"/><Relationship Id="rId47" Type="http://schemas.openxmlformats.org/officeDocument/2006/relationships/chart" Target="../charts/chart43.xml"/><Relationship Id="rId7" Type="http://schemas.openxmlformats.org/officeDocument/2006/relationships/image" Target="../media/image3.png"/><Relationship Id="rId2" Type="http://schemas.openxmlformats.org/officeDocument/2006/relationships/chart" Target="../charts/chart2.xml"/><Relationship Id="rId16" Type="http://schemas.openxmlformats.org/officeDocument/2006/relationships/chart" Target="../charts/chart12.xml"/><Relationship Id="rId29" Type="http://schemas.openxmlformats.org/officeDocument/2006/relationships/chart" Target="../charts/chart25.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chart" Target="../charts/chart7.xml"/><Relationship Id="rId24" Type="http://schemas.openxmlformats.org/officeDocument/2006/relationships/chart" Target="../charts/chart20.xml"/><Relationship Id="rId32" Type="http://schemas.openxmlformats.org/officeDocument/2006/relationships/chart" Target="../charts/chart28.xml"/><Relationship Id="rId37" Type="http://schemas.openxmlformats.org/officeDocument/2006/relationships/chart" Target="../charts/chart33.xml"/><Relationship Id="rId40" Type="http://schemas.openxmlformats.org/officeDocument/2006/relationships/chart" Target="../charts/chart36.xml"/><Relationship Id="rId45" Type="http://schemas.openxmlformats.org/officeDocument/2006/relationships/chart" Target="../charts/chart41.xml"/><Relationship Id="rId5" Type="http://schemas.openxmlformats.org/officeDocument/2006/relationships/image" Target="../media/image1.png"/><Relationship Id="rId15" Type="http://schemas.openxmlformats.org/officeDocument/2006/relationships/chart" Target="../charts/chart11.xml"/><Relationship Id="rId23" Type="http://schemas.openxmlformats.org/officeDocument/2006/relationships/chart" Target="../charts/chart19.xml"/><Relationship Id="rId28" Type="http://schemas.openxmlformats.org/officeDocument/2006/relationships/chart" Target="../charts/chart24.xml"/><Relationship Id="rId36" Type="http://schemas.openxmlformats.org/officeDocument/2006/relationships/chart" Target="../charts/chart32.xml"/><Relationship Id="rId10" Type="http://schemas.openxmlformats.org/officeDocument/2006/relationships/chart" Target="../charts/chart6.xml"/><Relationship Id="rId19" Type="http://schemas.openxmlformats.org/officeDocument/2006/relationships/chart" Target="../charts/chart15.xml"/><Relationship Id="rId31" Type="http://schemas.openxmlformats.org/officeDocument/2006/relationships/chart" Target="../charts/chart27.xml"/><Relationship Id="rId44" Type="http://schemas.openxmlformats.org/officeDocument/2006/relationships/chart" Target="../charts/chart40.xml"/><Relationship Id="rId4" Type="http://schemas.openxmlformats.org/officeDocument/2006/relationships/chart" Target="../charts/chart4.xml"/><Relationship Id="rId9" Type="http://schemas.openxmlformats.org/officeDocument/2006/relationships/chart" Target="../charts/chart5.xml"/><Relationship Id="rId14" Type="http://schemas.openxmlformats.org/officeDocument/2006/relationships/chart" Target="../charts/chart10.xml"/><Relationship Id="rId22" Type="http://schemas.openxmlformats.org/officeDocument/2006/relationships/chart" Target="../charts/chart18.xml"/><Relationship Id="rId27" Type="http://schemas.openxmlformats.org/officeDocument/2006/relationships/chart" Target="../charts/chart23.xml"/><Relationship Id="rId30" Type="http://schemas.openxmlformats.org/officeDocument/2006/relationships/chart" Target="../charts/chart26.xml"/><Relationship Id="rId35" Type="http://schemas.openxmlformats.org/officeDocument/2006/relationships/chart" Target="../charts/chart31.xml"/><Relationship Id="rId43" Type="http://schemas.openxmlformats.org/officeDocument/2006/relationships/chart" Target="../charts/chart39.xml"/><Relationship Id="rId8" Type="http://schemas.openxmlformats.org/officeDocument/2006/relationships/image" Target="../media/image4.svg"/><Relationship Id="rId3" Type="http://schemas.openxmlformats.org/officeDocument/2006/relationships/chart" Target="../charts/chart3.xml"/><Relationship Id="rId12" Type="http://schemas.openxmlformats.org/officeDocument/2006/relationships/chart" Target="../charts/chart8.xml"/><Relationship Id="rId17" Type="http://schemas.openxmlformats.org/officeDocument/2006/relationships/chart" Target="../charts/chart13.xml"/><Relationship Id="rId25" Type="http://schemas.openxmlformats.org/officeDocument/2006/relationships/chart" Target="../charts/chart21.xml"/><Relationship Id="rId33" Type="http://schemas.openxmlformats.org/officeDocument/2006/relationships/chart" Target="../charts/chart29.xml"/><Relationship Id="rId38" Type="http://schemas.openxmlformats.org/officeDocument/2006/relationships/chart" Target="../charts/chart34.xml"/><Relationship Id="rId46" Type="http://schemas.openxmlformats.org/officeDocument/2006/relationships/chart" Target="../charts/chart42.xml"/><Relationship Id="rId20" Type="http://schemas.openxmlformats.org/officeDocument/2006/relationships/chart" Target="../charts/chart16.xml"/><Relationship Id="rId4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0</xdr:col>
      <xdr:colOff>820214</xdr:colOff>
      <xdr:row>6</xdr:row>
      <xdr:rowOff>7341</xdr:rowOff>
    </xdr:from>
    <xdr:to>
      <xdr:col>31</xdr:col>
      <xdr:colOff>7341</xdr:colOff>
      <xdr:row>108</xdr:row>
      <xdr:rowOff>64087</xdr:rowOff>
    </xdr:to>
    <xdr:sp macro="" textlink="">
      <xdr:nvSpPr>
        <xdr:cNvPr id="2" name="TextBox 1">
          <a:extLst>
            <a:ext uri="{FF2B5EF4-FFF2-40B4-BE49-F238E27FC236}">
              <a16:creationId xmlns:a16="http://schemas.microsoft.com/office/drawing/2014/main" id="{70D04E44-A6F6-A041-2DAD-36B4A240CB45}"/>
            </a:ext>
          </a:extLst>
        </xdr:cNvPr>
        <xdr:cNvSpPr txBox="1"/>
      </xdr:nvSpPr>
      <xdr:spPr>
        <a:xfrm>
          <a:off x="820214" y="1255318"/>
          <a:ext cx="24675219" cy="2102275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0" tIns="457200" rIns="457200" rtlCol="0" anchor="t"/>
        <a:lstStyle/>
        <a:p>
          <a:r>
            <a:rPr lang="en-US" sz="2800" b="1">
              <a:latin typeface="Segoe UI" panose="020F0502020204030204" pitchFamily="34" charset="0"/>
              <a:cs typeface="Segoe UI" panose="020F0502020204030204" pitchFamily="34" charset="0"/>
            </a:rPr>
            <a:t>Introduction</a:t>
          </a:r>
        </a:p>
        <a:p>
          <a:endParaRPr lang="en-US" sz="2800" b="0">
            <a:latin typeface="Segoe UI" panose="020F0502020204030204" pitchFamily="34" charset="0"/>
            <a:cs typeface="Segoe UI" panose="020F0502020204030204" pitchFamily="34" charset="0"/>
          </a:endParaRPr>
        </a:p>
        <a:p>
          <a:r>
            <a:rPr lang="en-US" sz="2000" b="0">
              <a:latin typeface="Segoe UI" panose="020F0502020204030204" pitchFamily="34" charset="0"/>
              <a:cs typeface="Segoe UI" panose="020F0502020204030204" pitchFamily="34" charset="0"/>
            </a:rPr>
            <a:t>The </a:t>
          </a:r>
          <a:r>
            <a:rPr lang="en-US" sz="2000" b="0" i="1">
              <a:latin typeface="Segoe UI" panose="020F0502020204030204" pitchFamily="34" charset="0"/>
              <a:cs typeface="Segoe UI" panose="020F0502020204030204" pitchFamily="34" charset="0"/>
            </a:rPr>
            <a:t>Cloud</a:t>
          </a:r>
          <a:r>
            <a:rPr lang="en-US" sz="2000" b="0" i="1" baseline="0">
              <a:latin typeface="Segoe UI" panose="020F0502020204030204" pitchFamily="34" charset="0"/>
              <a:cs typeface="Segoe UI" panose="020F0502020204030204" pitchFamily="34" charset="0"/>
            </a:rPr>
            <a:t> Risk Governance Maturity Assessment Tool</a:t>
          </a:r>
          <a:r>
            <a:rPr lang="en-US" sz="2000" b="0" baseline="0">
              <a:latin typeface="Segoe UI" panose="020F0502020204030204" pitchFamily="34" charset="0"/>
              <a:cs typeface="Segoe UI" panose="020F0502020204030204" pitchFamily="34" charset="0"/>
            </a:rPr>
            <a:t> is a worksheet developed to assess an organization's cloud risk governance </a:t>
          </a:r>
          <a:r>
            <a:rPr lang="en-US" sz="2000" b="0" baseline="0">
              <a:solidFill>
                <a:schemeClr val="dk1"/>
              </a:solidFill>
              <a:latin typeface="Segoe UI" panose="020F0502020204030204" pitchFamily="34" charset="0"/>
              <a:ea typeface="+mn-ea"/>
              <a:cs typeface="Segoe UI" panose="020F0502020204030204" pitchFamily="34" charset="0"/>
            </a:rPr>
            <a:t>maturity. This tool was developed as part of a Master’s thesis project at the University of Amsterdam. It is based on a mixed-method research initiative that combined a literature review, expert-driven Delphi study, and case study evaluation to develop a progressive maturity model for cloud risk governance. The goal of the tool is to help organizations assess their maturity in handling specific cloud-related risks across different cloud risk domains and service models (IaaS, PaaS, SaaS).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This tool allows for structured analysis of which controls are implemented and how this maps to different maturity levels. It is designed to highlight both strengths and gaps in your cloud risk posture.</a:t>
          </a:r>
        </a:p>
        <a:p>
          <a:endParaRPr lang="en-US" sz="2000" b="0" baseline="0">
            <a:solidFill>
              <a:schemeClr val="dk1"/>
            </a:solidFill>
            <a:latin typeface="Segoe UI" panose="020F0502020204030204" pitchFamily="34" charset="0"/>
            <a:ea typeface="+mn-ea"/>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What the Tool Does</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 Assesses maturity across 9 cloud risk domains.</a:t>
          </a:r>
        </a:p>
        <a:p>
          <a:pPr marL="0" marR="0" lvl="0" indent="0" defTabSz="914400" eaLnBrk="1" fontAlgn="auto" latinLnBrk="0" hangingPunct="1">
            <a:lnSpc>
              <a:spcPct val="100000"/>
            </a:lnSpc>
            <a:spcBef>
              <a:spcPts val="0"/>
            </a:spcBef>
            <a:spcAft>
              <a:spcPts val="0"/>
            </a:spcAft>
            <a:buClrTx/>
            <a:buSzTx/>
            <a:buFontTx/>
            <a:buNone/>
            <a:tabLst/>
            <a:defRPr/>
          </a:pPr>
          <a:r>
            <a:rPr lang="en-US" sz="2000" b="0" baseline="0">
              <a:solidFill>
                <a:schemeClr val="dk1"/>
              </a:solidFill>
              <a:latin typeface="Segoe UI" panose="020F0502020204030204" pitchFamily="34" charset="0"/>
              <a:ea typeface="+mn-ea"/>
              <a:cs typeface="Segoe UI" panose="020F0502020204030204" pitchFamily="34" charset="0"/>
            </a:rPr>
            <a:t>- Accounts for the Shared Responsibility Model, indicating which controls are typically the responsibility of the Cloud Service Provider (CSP) vs. the Cloud Service Customer (CSC).</a:t>
          </a:r>
        </a:p>
        <a:p>
          <a:r>
            <a:rPr lang="en-US" sz="2000" b="0" baseline="0">
              <a:solidFill>
                <a:schemeClr val="dk1"/>
              </a:solidFill>
              <a:latin typeface="Segoe UI" panose="020F0502020204030204" pitchFamily="34" charset="0"/>
              <a:ea typeface="+mn-ea"/>
              <a:cs typeface="Segoe UI" panose="020F0502020204030204" pitchFamily="34" charset="0"/>
            </a:rPr>
            <a:t>- Maps responses to a validated progressive maturity model, identifying the current state and areas for improvement.</a:t>
          </a:r>
        </a:p>
        <a:p>
          <a:r>
            <a:rPr lang="en-US" sz="2000" b="0" baseline="0">
              <a:solidFill>
                <a:schemeClr val="dk1"/>
              </a:solidFill>
              <a:latin typeface="Segoe UI" panose="020F0502020204030204" pitchFamily="34" charset="0"/>
              <a:ea typeface="+mn-ea"/>
              <a:cs typeface="Segoe UI" panose="020F0502020204030204" pitchFamily="34" charset="0"/>
            </a:rPr>
            <a:t>- Provides tailored recommendations for advancing maturity in each domain.</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What the Tool Does Not Do</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 It does not measure the effectiveness or quality of your controls in practice.</a:t>
          </a:r>
        </a:p>
        <a:p>
          <a:r>
            <a:rPr lang="en-US" sz="2000" b="0" baseline="0">
              <a:solidFill>
                <a:schemeClr val="dk1"/>
              </a:solidFill>
              <a:latin typeface="Segoe UI" panose="020F0502020204030204" pitchFamily="34" charset="0"/>
              <a:ea typeface="+mn-ea"/>
              <a:cs typeface="Segoe UI" panose="020F0502020204030204" pitchFamily="34" charset="0"/>
            </a:rPr>
            <a:t>- It does not replace formal audits or certifications (e.g., ISO 27001, SOC 2).</a:t>
          </a:r>
        </a:p>
        <a:p>
          <a:r>
            <a:rPr lang="en-US" sz="2000" b="0" baseline="0">
              <a:solidFill>
                <a:schemeClr val="dk1"/>
              </a:solidFill>
              <a:latin typeface="Segoe UI" panose="020F0502020204030204" pitchFamily="34" charset="0"/>
              <a:ea typeface="+mn-ea"/>
              <a:cs typeface="Segoe UI" panose="020F0502020204030204" pitchFamily="34" charset="0"/>
            </a:rPr>
            <a:t>- It is not intended for direct compliance evaluation, but rather to support strategic governance decisions.</a:t>
          </a:r>
        </a:p>
        <a:p>
          <a:r>
            <a:rPr lang="en-US" sz="2000" b="0" baseline="0">
              <a:solidFill>
                <a:schemeClr val="dk1"/>
              </a:solidFill>
              <a:latin typeface="Segoe UI" panose="020F0502020204030204" pitchFamily="34" charset="0"/>
              <a:ea typeface="+mn-ea"/>
              <a:cs typeface="Segoe UI" panose="020F0502020204030204" pitchFamily="34" charset="0"/>
            </a:rPr>
            <a:t>- The model does not assume that maturity levels are linearly spaced. Instead, it visualizes your organization's current distribution of implemented controls. Interpretation and prioritization of improvements should be guided by your risk appetite, regulatory context, and strategic priorities.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800" b="1">
              <a:solidFill>
                <a:schemeClr val="dk1"/>
              </a:solidFill>
              <a:latin typeface="Segoe UI" panose="020F0502020204030204" pitchFamily="34" charset="0"/>
              <a:ea typeface="+mn-ea"/>
              <a:cs typeface="Segoe UI" panose="020F0502020204030204" pitchFamily="34" charset="0"/>
            </a:rPr>
            <a:t>How to Use the Tool</a:t>
          </a:r>
        </a:p>
        <a:p>
          <a:r>
            <a:rPr lang="en-US" sz="2400" b="1">
              <a:solidFill>
                <a:schemeClr val="dk1"/>
              </a:solidFill>
              <a:latin typeface="Segoe UI" panose="020F0502020204030204" pitchFamily="34" charset="0"/>
              <a:ea typeface="+mn-ea"/>
              <a:cs typeface="Segoe UI" panose="020F0502020204030204" pitchFamily="34" charset="0"/>
            </a:rPr>
            <a:t>Select Cloud Model</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Begin by indicating which cloud service model(s) you are assessing: IaaS, PaaS, or SaaS.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Review Each Control</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The Maturity Assessment sheet shows a list of controls organized by risk domain. For each control:</a:t>
          </a:r>
        </a:p>
        <a:p>
          <a:pPr lvl="1"/>
          <a:r>
            <a:rPr lang="en-US" sz="2000" b="0" baseline="0">
              <a:solidFill>
                <a:schemeClr val="dk1"/>
              </a:solidFill>
              <a:latin typeface="Segoe UI" panose="020F0502020204030204" pitchFamily="34" charset="0"/>
              <a:ea typeface="+mn-ea"/>
              <a:cs typeface="Segoe UI" panose="020F0502020204030204" pitchFamily="34" charset="0"/>
            </a:rPr>
            <a:t>- Select YES if the control is implemented.</a:t>
          </a:r>
        </a:p>
        <a:p>
          <a:pPr lvl="1"/>
          <a:r>
            <a:rPr lang="en-US" sz="2000" b="0" baseline="0">
              <a:solidFill>
                <a:schemeClr val="dk1"/>
              </a:solidFill>
              <a:latin typeface="Segoe UI" panose="020F0502020204030204" pitchFamily="34" charset="0"/>
              <a:ea typeface="+mn-ea"/>
              <a:cs typeface="Segoe UI" panose="020F0502020204030204" pitchFamily="34" charset="0"/>
            </a:rPr>
            <a:t>- Select NO if it is not implemented.</a:t>
          </a:r>
        </a:p>
        <a:p>
          <a:pPr lvl="1"/>
          <a:r>
            <a:rPr lang="en-US" sz="2000" b="0" baseline="0">
              <a:solidFill>
                <a:schemeClr val="dk1"/>
              </a:solidFill>
              <a:latin typeface="Segoe UI" panose="020F0502020204030204" pitchFamily="34" charset="0"/>
              <a:ea typeface="+mn-ea"/>
              <a:cs typeface="Segoe UI" panose="020F0502020204030204" pitchFamily="34" charset="0"/>
            </a:rPr>
            <a:t>- Select NO - WITH REASON if not applicable due to compensating control or because the control is not applicable. Requires an explanation.</a:t>
          </a:r>
        </a:p>
        <a:p>
          <a:pPr lvl="1"/>
          <a:r>
            <a:rPr lang="en-US" sz="2000" b="0" baseline="0">
              <a:solidFill>
                <a:schemeClr val="dk1"/>
              </a:solidFill>
              <a:latin typeface="Segoe UI" panose="020F0502020204030204" pitchFamily="34" charset="0"/>
              <a:ea typeface="+mn-ea"/>
              <a:cs typeface="Segoe UI" panose="020F0502020204030204" pitchFamily="34" charset="0"/>
            </a:rPr>
            <a:t>- Select COVERED if the control is handled by a third party (e.g., the CSP), contractually covered via SLAs or verified through assurance reports (e.g., SOC 2 Type II).</a:t>
          </a:r>
        </a:p>
        <a:p>
          <a:pPr lvl="1"/>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Understand Applicability</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Each control includes a note on which service model(s) it applies to. Controls marked as "not directly applicable" may still require assurance mechanisms (e.g., reviews of CSP compliance reports).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Review Your Results</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Navigate to the Results tab to view your assessed maturity per domain, including:</a:t>
          </a:r>
        </a:p>
        <a:p>
          <a:pPr lvl="1"/>
          <a:r>
            <a:rPr lang="en-US" sz="2000" b="0" baseline="0">
              <a:solidFill>
                <a:schemeClr val="dk1"/>
              </a:solidFill>
              <a:latin typeface="Segoe UI" panose="020F0502020204030204" pitchFamily="34" charset="0"/>
              <a:ea typeface="+mn-ea"/>
              <a:cs typeface="Segoe UI" panose="020F0502020204030204" pitchFamily="34" charset="0"/>
            </a:rPr>
            <a:t>- Maturity distributions</a:t>
          </a:r>
        </a:p>
        <a:p>
          <a:pPr lvl="1"/>
          <a:r>
            <a:rPr lang="en-US" sz="2000" b="0" baseline="0">
              <a:solidFill>
                <a:schemeClr val="dk1"/>
              </a:solidFill>
              <a:latin typeface="Segoe UI" panose="020F0502020204030204" pitchFamily="34" charset="0"/>
              <a:ea typeface="+mn-ea"/>
              <a:cs typeface="Segoe UI" panose="020F0502020204030204" pitchFamily="34" charset="0"/>
            </a:rPr>
            <a:t>- Comparative charts</a:t>
          </a:r>
        </a:p>
        <a:p>
          <a:pPr lvl="1"/>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View Recommendations</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The final sheet provides targeted recommendations for controls not yet implemented, organized by domain and maturity level.</a:t>
          </a:r>
        </a:p>
        <a:p>
          <a:endParaRPr lang="en-US" sz="2000" b="0" baseline="0">
            <a:solidFill>
              <a:schemeClr val="dk1"/>
            </a:solidFill>
            <a:latin typeface="Segoe UI" panose="020F0502020204030204" pitchFamily="34" charset="0"/>
            <a:ea typeface="+mn-ea"/>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Important Notes</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This tool is intended to be flexible. You may adapt the content to your organization’s structure or use it for specific projects.</a:t>
          </a:r>
        </a:p>
        <a:p>
          <a:r>
            <a:rPr lang="en-US" sz="2000" b="0" baseline="0">
              <a:solidFill>
                <a:schemeClr val="dk1"/>
              </a:solidFill>
              <a:latin typeface="Segoe UI" panose="020F0502020204030204" pitchFamily="34" charset="0"/>
              <a:ea typeface="+mn-ea"/>
              <a:cs typeface="Segoe UI" panose="020F0502020204030204" pitchFamily="34" charset="0"/>
            </a:rPr>
            <a:t>If you are unsure whether a control is in place, it is advisable to consult with relevant IT, risk, or governance professionals.</a:t>
          </a:r>
        </a:p>
        <a:p>
          <a:r>
            <a:rPr lang="en-US" sz="2000" b="0" baseline="0">
              <a:solidFill>
                <a:schemeClr val="dk1"/>
              </a:solidFill>
              <a:latin typeface="Segoe UI" panose="020F0502020204030204" pitchFamily="34" charset="0"/>
              <a:ea typeface="+mn-ea"/>
              <a:cs typeface="Segoe UI" panose="020F0502020204030204" pitchFamily="34" charset="0"/>
            </a:rPr>
            <a:t>This tool is best used on a desktop or laptop for optimal interface functionality.</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Contact &amp; Feedback</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This tool is part of a research initiative. If you have feedback, questions, or would like to participate in follow-up studies or implementations, please contact:</a:t>
          </a:r>
        </a:p>
        <a:p>
          <a:br>
            <a:rPr lang="en-US">
              <a:latin typeface="Segoe UI" panose="020F0502020204030204" pitchFamily="34" charset="0"/>
              <a:cs typeface="Segoe UI" panose="020F0502020204030204" pitchFamily="34" charset="0"/>
            </a:rPr>
          </a:br>
          <a:r>
            <a:rPr lang="en-US" b="1">
              <a:latin typeface="Segoe UI" panose="020F0502020204030204" pitchFamily="34" charset="0"/>
              <a:cs typeface="Segoe UI" panose="020F0502020204030204" pitchFamily="34" charset="0"/>
            </a:rPr>
            <a:t>Maximus Boog</a:t>
          </a:r>
          <a:br>
            <a:rPr lang="en-US">
              <a:latin typeface="Segoe UI" panose="020F0502020204030204" pitchFamily="34" charset="0"/>
              <a:cs typeface="Segoe UI" panose="020F0502020204030204" pitchFamily="34" charset="0"/>
            </a:rPr>
          </a:br>
          <a:r>
            <a:rPr lang="en-US" b="1">
              <a:latin typeface="Segoe UI" panose="020F0502020204030204" pitchFamily="34" charset="0"/>
              <a:cs typeface="Segoe UI" panose="020F0502020204030204" pitchFamily="34" charset="0"/>
            </a:rPr>
            <a:t>max.boog@students.uva.nl</a:t>
          </a:r>
          <a:r>
            <a:rPr lang="en-US" b="1" baseline="0">
              <a:latin typeface="Segoe UI" panose="020F0502020204030204" pitchFamily="34" charset="0"/>
              <a:cs typeface="Segoe UI" panose="020F0502020204030204" pitchFamily="34" charset="0"/>
            </a:rPr>
            <a:t> / max.boog@nl.ey.com</a:t>
          </a:r>
          <a:br>
            <a:rPr lang="en-US">
              <a:latin typeface="Segoe UI" panose="020F0502020204030204" pitchFamily="34" charset="0"/>
              <a:cs typeface="Segoe UI" panose="020F0502020204030204" pitchFamily="34" charset="0"/>
            </a:rPr>
          </a:br>
          <a:r>
            <a:rPr lang="en-US" b="1">
              <a:latin typeface="Segoe UI" panose="020F0502020204030204" pitchFamily="34" charset="0"/>
              <a:cs typeface="Segoe UI" panose="020F0502020204030204" pitchFamily="34" charset="0"/>
            </a:rPr>
            <a:t>University of Amsterdam / EY</a:t>
          </a:r>
          <a:endParaRPr lang="en-US">
            <a:latin typeface="Segoe UI" panose="020F0502020204030204" pitchFamily="34" charset="0"/>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952500</xdr:colOff>
      <xdr:row>1</xdr:row>
      <xdr:rowOff>431800</xdr:rowOff>
    </xdr:from>
    <xdr:to>
      <xdr:col>5</xdr:col>
      <xdr:colOff>38100</xdr:colOff>
      <xdr:row>6</xdr:row>
      <xdr:rowOff>22883</xdr:rowOff>
    </xdr:to>
    <xdr:sp macro="" textlink="">
      <xdr:nvSpPr>
        <xdr:cNvPr id="3" name="Rounded Rectangle 2">
          <a:extLst>
            <a:ext uri="{FF2B5EF4-FFF2-40B4-BE49-F238E27FC236}">
              <a16:creationId xmlns:a16="http://schemas.microsoft.com/office/drawing/2014/main" id="{48ABBCF7-FF68-935B-ABB1-D838A2686600}"/>
            </a:ext>
          </a:extLst>
        </xdr:cNvPr>
        <xdr:cNvSpPr/>
      </xdr:nvSpPr>
      <xdr:spPr>
        <a:xfrm>
          <a:off x="952500" y="1347115"/>
          <a:ext cx="3948213" cy="1021263"/>
        </a:xfrm>
        <a:prstGeom prst="roundRect">
          <a:avLst>
            <a:gd name="adj" fmla="val 15368"/>
          </a:avLst>
        </a:prstGeom>
        <a:noFill/>
        <a:ln w="101600">
          <a:solidFill>
            <a:schemeClr val="accent1">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63500</xdr:colOff>
      <xdr:row>13</xdr:row>
      <xdr:rowOff>58391</xdr:rowOff>
    </xdr:from>
    <xdr:to>
      <xdr:col>16</xdr:col>
      <xdr:colOff>269734</xdr:colOff>
      <xdr:row>58</xdr:row>
      <xdr:rowOff>25400</xdr:rowOff>
    </xdr:to>
    <xdr:graphicFrame macro="">
      <xdr:nvGraphicFramePr>
        <xdr:cNvPr id="24" name="Chart 23">
          <a:extLst>
            <a:ext uri="{FF2B5EF4-FFF2-40B4-BE49-F238E27FC236}">
              <a16:creationId xmlns:a16="http://schemas.microsoft.com/office/drawing/2014/main" id="{B7113934-C68B-DCFA-4988-650EDC2F9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863802</xdr:colOff>
      <xdr:row>92</xdr:row>
      <xdr:rowOff>125413</xdr:rowOff>
    </xdr:from>
    <xdr:to>
      <xdr:col>25</xdr:col>
      <xdr:colOff>244575</xdr:colOff>
      <xdr:row>128</xdr:row>
      <xdr:rowOff>26382</xdr:rowOff>
    </xdr:to>
    <xdr:graphicFrame macro="">
      <xdr:nvGraphicFramePr>
        <xdr:cNvPr id="26" name="Chart 25">
          <a:extLst>
            <a:ext uri="{FF2B5EF4-FFF2-40B4-BE49-F238E27FC236}">
              <a16:creationId xmlns:a16="http://schemas.microsoft.com/office/drawing/2014/main" id="{7426759A-5EF5-D5D5-61E4-10CD56970D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818510</xdr:colOff>
      <xdr:row>13</xdr:row>
      <xdr:rowOff>171508</xdr:rowOff>
    </xdr:from>
    <xdr:to>
      <xdr:col>25</xdr:col>
      <xdr:colOff>423994</xdr:colOff>
      <xdr:row>58</xdr:row>
      <xdr:rowOff>120708</xdr:rowOff>
    </xdr:to>
    <xdr:graphicFrame macro="">
      <xdr:nvGraphicFramePr>
        <xdr:cNvPr id="28" name="Chart 27">
          <a:extLst>
            <a:ext uri="{FF2B5EF4-FFF2-40B4-BE49-F238E27FC236}">
              <a16:creationId xmlns:a16="http://schemas.microsoft.com/office/drawing/2014/main" id="{E74E31AA-A123-66A6-4502-EBA2E0CCEC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72987</xdr:colOff>
      <xdr:row>62</xdr:row>
      <xdr:rowOff>145976</xdr:rowOff>
    </xdr:from>
    <xdr:to>
      <xdr:col>16</xdr:col>
      <xdr:colOff>955310</xdr:colOff>
      <xdr:row>88</xdr:row>
      <xdr:rowOff>160573</xdr:rowOff>
    </xdr:to>
    <xdr:graphicFrame macro="">
      <xdr:nvGraphicFramePr>
        <xdr:cNvPr id="31" name="Chart 30">
          <a:extLst>
            <a:ext uri="{FF2B5EF4-FFF2-40B4-BE49-F238E27FC236}">
              <a16:creationId xmlns:a16="http://schemas.microsoft.com/office/drawing/2014/main" id="{7435CD9A-6E27-2B15-43E7-C687DC012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165100</xdr:colOff>
      <xdr:row>2</xdr:row>
      <xdr:rowOff>139700</xdr:rowOff>
    </xdr:from>
    <xdr:to>
      <xdr:col>1</xdr:col>
      <xdr:colOff>749300</xdr:colOff>
      <xdr:row>4</xdr:row>
      <xdr:rowOff>175902</xdr:rowOff>
    </xdr:to>
    <xdr:pic>
      <xdr:nvPicPr>
        <xdr:cNvPr id="5" name="Graphic 4" descr="Shield Tick with solid fill">
          <a:extLst>
            <a:ext uri="{FF2B5EF4-FFF2-40B4-BE49-F238E27FC236}">
              <a16:creationId xmlns:a16="http://schemas.microsoft.com/office/drawing/2014/main" id="{395F874D-0C28-638A-862B-84E594E56BA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43000" y="1257300"/>
          <a:ext cx="584200" cy="584200"/>
        </a:xfrm>
        <a:prstGeom prst="rect">
          <a:avLst/>
        </a:prstGeom>
      </xdr:spPr>
    </xdr:pic>
    <xdr:clientData/>
  </xdr:twoCellAnchor>
  <xdr:twoCellAnchor editAs="oneCell">
    <xdr:from>
      <xdr:col>6</xdr:col>
      <xdr:colOff>139700</xdr:colOff>
      <xdr:row>2</xdr:row>
      <xdr:rowOff>152400</xdr:rowOff>
    </xdr:from>
    <xdr:to>
      <xdr:col>6</xdr:col>
      <xdr:colOff>787400</xdr:colOff>
      <xdr:row>5</xdr:row>
      <xdr:rowOff>48902</xdr:rowOff>
    </xdr:to>
    <xdr:pic>
      <xdr:nvPicPr>
        <xdr:cNvPr id="7" name="Graphic 6" descr="Clipboard Partially Checked with solid fill">
          <a:extLst>
            <a:ext uri="{FF2B5EF4-FFF2-40B4-BE49-F238E27FC236}">
              <a16:creationId xmlns:a16="http://schemas.microsoft.com/office/drawing/2014/main" id="{290315A7-3DF2-88F0-29DB-B87D3F0EC6B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007100" y="1549400"/>
          <a:ext cx="647700" cy="647700"/>
        </a:xfrm>
        <a:prstGeom prst="rect">
          <a:avLst/>
        </a:prstGeom>
      </xdr:spPr>
    </xdr:pic>
    <xdr:clientData/>
  </xdr:twoCellAnchor>
  <xdr:twoCellAnchor>
    <xdr:from>
      <xdr:col>5</xdr:col>
      <xdr:colOff>1057171</xdr:colOff>
      <xdr:row>1</xdr:row>
      <xdr:rowOff>431800</xdr:rowOff>
    </xdr:from>
    <xdr:to>
      <xdr:col>10</xdr:col>
      <xdr:colOff>25400</xdr:colOff>
      <xdr:row>6</xdr:row>
      <xdr:rowOff>22883</xdr:rowOff>
    </xdr:to>
    <xdr:sp macro="" textlink="">
      <xdr:nvSpPr>
        <xdr:cNvPr id="8" name="Rounded Rectangle 7">
          <a:extLst>
            <a:ext uri="{FF2B5EF4-FFF2-40B4-BE49-F238E27FC236}">
              <a16:creationId xmlns:a16="http://schemas.microsoft.com/office/drawing/2014/main" id="{27BBF7F4-6EE9-B945-8CA7-6CDCDF69556A}"/>
            </a:ext>
          </a:extLst>
        </xdr:cNvPr>
        <xdr:cNvSpPr/>
      </xdr:nvSpPr>
      <xdr:spPr>
        <a:xfrm>
          <a:off x="6552363" y="1342432"/>
          <a:ext cx="4463422" cy="1056467"/>
        </a:xfrm>
        <a:prstGeom prst="roundRect">
          <a:avLst>
            <a:gd name="adj" fmla="val 15368"/>
          </a:avLst>
        </a:prstGeom>
        <a:noFill/>
        <a:ln w="101600">
          <a:solidFill>
            <a:schemeClr val="accent1">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395744</xdr:colOff>
      <xdr:row>1</xdr:row>
      <xdr:rowOff>137146</xdr:rowOff>
    </xdr:from>
    <xdr:to>
      <xdr:col>25</xdr:col>
      <xdr:colOff>446836</xdr:colOff>
      <xdr:row>10</xdr:row>
      <xdr:rowOff>85106</xdr:rowOff>
    </xdr:to>
    <xdr:graphicFrame macro="">
      <xdr:nvGraphicFramePr>
        <xdr:cNvPr id="9" name="Chart 8">
          <a:extLst>
            <a:ext uri="{FF2B5EF4-FFF2-40B4-BE49-F238E27FC236}">
              <a16:creationId xmlns:a16="http://schemas.microsoft.com/office/drawing/2014/main" id="{2E402FEC-D3D8-E7DC-19C2-1ED21C336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945740</xdr:colOff>
      <xdr:row>138</xdr:row>
      <xdr:rowOff>173755</xdr:rowOff>
    </xdr:from>
    <xdr:to>
      <xdr:col>2</xdr:col>
      <xdr:colOff>28642</xdr:colOff>
      <xdr:row>144</xdr:row>
      <xdr:rowOff>44957</xdr:rowOff>
    </xdr:to>
    <xdr:graphicFrame macro="">
      <xdr:nvGraphicFramePr>
        <xdr:cNvPr id="13" name="Chart 12">
          <a:extLst>
            <a:ext uri="{FF2B5EF4-FFF2-40B4-BE49-F238E27FC236}">
              <a16:creationId xmlns:a16="http://schemas.microsoft.com/office/drawing/2014/main" id="{9507C68A-7412-6608-4546-1C2E201C8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974470</xdr:colOff>
      <xdr:row>138</xdr:row>
      <xdr:rowOff>170710</xdr:rowOff>
    </xdr:from>
    <xdr:to>
      <xdr:col>3</xdr:col>
      <xdr:colOff>57372</xdr:colOff>
      <xdr:row>144</xdr:row>
      <xdr:rowOff>41912</xdr:rowOff>
    </xdr:to>
    <xdr:graphicFrame macro="">
      <xdr:nvGraphicFramePr>
        <xdr:cNvPr id="14" name="Chart 13">
          <a:extLst>
            <a:ext uri="{FF2B5EF4-FFF2-40B4-BE49-F238E27FC236}">
              <a16:creationId xmlns:a16="http://schemas.microsoft.com/office/drawing/2014/main" id="{CB2EFC2C-D86E-C047-BD8E-C36B42776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955723</xdr:colOff>
      <xdr:row>138</xdr:row>
      <xdr:rowOff>179822</xdr:rowOff>
    </xdr:from>
    <xdr:to>
      <xdr:col>4</xdr:col>
      <xdr:colOff>38625</xdr:colOff>
      <xdr:row>144</xdr:row>
      <xdr:rowOff>51024</xdr:rowOff>
    </xdr:to>
    <xdr:graphicFrame macro="">
      <xdr:nvGraphicFramePr>
        <xdr:cNvPr id="15" name="Chart 14">
          <a:extLst>
            <a:ext uri="{FF2B5EF4-FFF2-40B4-BE49-F238E27FC236}">
              <a16:creationId xmlns:a16="http://schemas.microsoft.com/office/drawing/2014/main" id="{C43FE624-AA64-8148-AA43-63E1ABF30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955721</xdr:colOff>
      <xdr:row>138</xdr:row>
      <xdr:rowOff>180648</xdr:rowOff>
    </xdr:from>
    <xdr:to>
      <xdr:col>6</xdr:col>
      <xdr:colOff>38622</xdr:colOff>
      <xdr:row>144</xdr:row>
      <xdr:rowOff>51850</xdr:rowOff>
    </xdr:to>
    <xdr:graphicFrame macro="">
      <xdr:nvGraphicFramePr>
        <xdr:cNvPr id="17" name="Chart 16">
          <a:extLst>
            <a:ext uri="{FF2B5EF4-FFF2-40B4-BE49-F238E27FC236}">
              <a16:creationId xmlns:a16="http://schemas.microsoft.com/office/drawing/2014/main" id="{5E2545B3-A0A3-0944-AEAA-9E775C92E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955721</xdr:colOff>
      <xdr:row>138</xdr:row>
      <xdr:rowOff>191474</xdr:rowOff>
    </xdr:from>
    <xdr:to>
      <xdr:col>5</xdr:col>
      <xdr:colOff>38623</xdr:colOff>
      <xdr:row>144</xdr:row>
      <xdr:rowOff>62676</xdr:rowOff>
    </xdr:to>
    <xdr:graphicFrame macro="">
      <xdr:nvGraphicFramePr>
        <xdr:cNvPr id="18" name="Chart 17">
          <a:extLst>
            <a:ext uri="{FF2B5EF4-FFF2-40B4-BE49-F238E27FC236}">
              <a16:creationId xmlns:a16="http://schemas.microsoft.com/office/drawing/2014/main" id="{407C4A79-1015-4643-B0CE-19F8A69F7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153565</xdr:colOff>
      <xdr:row>92</xdr:row>
      <xdr:rowOff>180946</xdr:rowOff>
    </xdr:from>
    <xdr:to>
      <xdr:col>3</xdr:col>
      <xdr:colOff>745024</xdr:colOff>
      <xdr:row>112</xdr:row>
      <xdr:rowOff>58257</xdr:rowOff>
    </xdr:to>
    <mc:AlternateContent xmlns:mc="http://schemas.openxmlformats.org/markup-compatibility/2006" xmlns:a14="http://schemas.microsoft.com/office/drawing/2010/main">
      <mc:Choice Requires="a14">
        <xdr:graphicFrame macro="">
          <xdr:nvGraphicFramePr>
            <xdr:cNvPr id="2" name="Domain">
              <a:extLst>
                <a:ext uri="{FF2B5EF4-FFF2-40B4-BE49-F238E27FC236}">
                  <a16:creationId xmlns:a16="http://schemas.microsoft.com/office/drawing/2014/main" id="{DE68F4E4-48B8-6D81-AC7C-38CE849AE50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omain"/>
            </a:graphicData>
          </a:graphic>
        </xdr:graphicFrame>
      </mc:Choice>
      <mc:Fallback xmlns="">
        <xdr:sp macro="" textlink="">
          <xdr:nvSpPr>
            <xdr:cNvPr id="0" name=""/>
            <xdr:cNvSpPr>
              <a:spLocks noTextEdit="1"/>
            </xdr:cNvSpPr>
          </xdr:nvSpPr>
          <xdr:spPr>
            <a:xfrm>
              <a:off x="1132671" y="18429214"/>
              <a:ext cx="2549671" cy="39923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965200</xdr:colOff>
      <xdr:row>138</xdr:row>
      <xdr:rowOff>165605</xdr:rowOff>
    </xdr:from>
    <xdr:to>
      <xdr:col>8</xdr:col>
      <xdr:colOff>48102</xdr:colOff>
      <xdr:row>144</xdr:row>
      <xdr:rowOff>36807</xdr:rowOff>
    </xdr:to>
    <xdr:graphicFrame macro="">
      <xdr:nvGraphicFramePr>
        <xdr:cNvPr id="56" name="Chart 55">
          <a:extLst>
            <a:ext uri="{FF2B5EF4-FFF2-40B4-BE49-F238E27FC236}">
              <a16:creationId xmlns:a16="http://schemas.microsoft.com/office/drawing/2014/main" id="{7FB81320-DFAD-0D4C-A76F-CC9D127B0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8410</xdr:colOff>
      <xdr:row>138</xdr:row>
      <xdr:rowOff>162560</xdr:rowOff>
    </xdr:from>
    <xdr:to>
      <xdr:col>9</xdr:col>
      <xdr:colOff>66672</xdr:colOff>
      <xdr:row>144</xdr:row>
      <xdr:rowOff>33762</xdr:rowOff>
    </xdr:to>
    <xdr:graphicFrame macro="">
      <xdr:nvGraphicFramePr>
        <xdr:cNvPr id="57" name="Chart 56">
          <a:extLst>
            <a:ext uri="{FF2B5EF4-FFF2-40B4-BE49-F238E27FC236}">
              <a16:creationId xmlns:a16="http://schemas.microsoft.com/office/drawing/2014/main" id="{17A1B1C3-C772-0E43-99B5-C387A80C9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965023</xdr:colOff>
      <xdr:row>138</xdr:row>
      <xdr:rowOff>171672</xdr:rowOff>
    </xdr:from>
    <xdr:to>
      <xdr:col>10</xdr:col>
      <xdr:colOff>47925</xdr:colOff>
      <xdr:row>144</xdr:row>
      <xdr:rowOff>42874</xdr:rowOff>
    </xdr:to>
    <xdr:graphicFrame macro="">
      <xdr:nvGraphicFramePr>
        <xdr:cNvPr id="58" name="Chart 57">
          <a:extLst>
            <a:ext uri="{FF2B5EF4-FFF2-40B4-BE49-F238E27FC236}">
              <a16:creationId xmlns:a16="http://schemas.microsoft.com/office/drawing/2014/main" id="{41989BE8-DC67-0B4E-B87B-0D256EB2C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965021</xdr:colOff>
      <xdr:row>138</xdr:row>
      <xdr:rowOff>183324</xdr:rowOff>
    </xdr:from>
    <xdr:to>
      <xdr:col>11</xdr:col>
      <xdr:colOff>47923</xdr:colOff>
      <xdr:row>144</xdr:row>
      <xdr:rowOff>54526</xdr:rowOff>
    </xdr:to>
    <xdr:graphicFrame macro="">
      <xdr:nvGraphicFramePr>
        <xdr:cNvPr id="60" name="Chart 59">
          <a:extLst>
            <a:ext uri="{FF2B5EF4-FFF2-40B4-BE49-F238E27FC236}">
              <a16:creationId xmlns:a16="http://schemas.microsoft.com/office/drawing/2014/main" id="{F62354D1-CEF0-954A-A8D2-913EEAEEC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944880</xdr:colOff>
      <xdr:row>138</xdr:row>
      <xdr:rowOff>175765</xdr:rowOff>
    </xdr:from>
    <xdr:to>
      <xdr:col>14</xdr:col>
      <xdr:colOff>27782</xdr:colOff>
      <xdr:row>144</xdr:row>
      <xdr:rowOff>46967</xdr:rowOff>
    </xdr:to>
    <xdr:graphicFrame macro="">
      <xdr:nvGraphicFramePr>
        <xdr:cNvPr id="61" name="Chart 60">
          <a:extLst>
            <a:ext uri="{FF2B5EF4-FFF2-40B4-BE49-F238E27FC236}">
              <a16:creationId xmlns:a16="http://schemas.microsoft.com/office/drawing/2014/main" id="{2A00548D-AB16-014C-BA2C-881CFBF07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973610</xdr:colOff>
      <xdr:row>138</xdr:row>
      <xdr:rowOff>172720</xdr:rowOff>
    </xdr:from>
    <xdr:to>
      <xdr:col>15</xdr:col>
      <xdr:colOff>56512</xdr:colOff>
      <xdr:row>144</xdr:row>
      <xdr:rowOff>43922</xdr:rowOff>
    </xdr:to>
    <xdr:graphicFrame macro="">
      <xdr:nvGraphicFramePr>
        <xdr:cNvPr id="62" name="Chart 61">
          <a:extLst>
            <a:ext uri="{FF2B5EF4-FFF2-40B4-BE49-F238E27FC236}">
              <a16:creationId xmlns:a16="http://schemas.microsoft.com/office/drawing/2014/main" id="{E3DB4C61-B4B3-DA40-B9F8-38344EB1A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954863</xdr:colOff>
      <xdr:row>138</xdr:row>
      <xdr:rowOff>181832</xdr:rowOff>
    </xdr:from>
    <xdr:to>
      <xdr:col>16</xdr:col>
      <xdr:colOff>37765</xdr:colOff>
      <xdr:row>144</xdr:row>
      <xdr:rowOff>53034</xdr:rowOff>
    </xdr:to>
    <xdr:graphicFrame macro="">
      <xdr:nvGraphicFramePr>
        <xdr:cNvPr id="63" name="Chart 62">
          <a:extLst>
            <a:ext uri="{FF2B5EF4-FFF2-40B4-BE49-F238E27FC236}">
              <a16:creationId xmlns:a16="http://schemas.microsoft.com/office/drawing/2014/main" id="{BAE20A03-B0B9-1B44-90A0-0EF452BB5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16</xdr:col>
      <xdr:colOff>954861</xdr:colOff>
      <xdr:row>138</xdr:row>
      <xdr:rowOff>182658</xdr:rowOff>
    </xdr:from>
    <xdr:to>
      <xdr:col>18</xdr:col>
      <xdr:colOff>37762</xdr:colOff>
      <xdr:row>144</xdr:row>
      <xdr:rowOff>53860</xdr:rowOff>
    </xdr:to>
    <xdr:graphicFrame macro="">
      <xdr:nvGraphicFramePr>
        <xdr:cNvPr id="64" name="Chart 63">
          <a:extLst>
            <a:ext uri="{FF2B5EF4-FFF2-40B4-BE49-F238E27FC236}">
              <a16:creationId xmlns:a16="http://schemas.microsoft.com/office/drawing/2014/main" id="{126F38CC-50C3-7A48-ADE3-8269869ED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15</xdr:col>
      <xdr:colOff>954861</xdr:colOff>
      <xdr:row>138</xdr:row>
      <xdr:rowOff>193484</xdr:rowOff>
    </xdr:from>
    <xdr:to>
      <xdr:col>17</xdr:col>
      <xdr:colOff>37763</xdr:colOff>
      <xdr:row>144</xdr:row>
      <xdr:rowOff>64686</xdr:rowOff>
    </xdr:to>
    <xdr:graphicFrame macro="">
      <xdr:nvGraphicFramePr>
        <xdr:cNvPr id="65" name="Chart 64">
          <a:extLst>
            <a:ext uri="{FF2B5EF4-FFF2-40B4-BE49-F238E27FC236}">
              <a16:creationId xmlns:a16="http://schemas.microsoft.com/office/drawing/2014/main" id="{C5B346EB-4768-FA46-9DAF-D8381ABE52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8410</xdr:colOff>
      <xdr:row>138</xdr:row>
      <xdr:rowOff>162560</xdr:rowOff>
    </xdr:from>
    <xdr:to>
      <xdr:col>21</xdr:col>
      <xdr:colOff>66672</xdr:colOff>
      <xdr:row>144</xdr:row>
      <xdr:rowOff>33762</xdr:rowOff>
    </xdr:to>
    <xdr:graphicFrame macro="">
      <xdr:nvGraphicFramePr>
        <xdr:cNvPr id="67" name="Chart 66">
          <a:extLst>
            <a:ext uri="{FF2B5EF4-FFF2-40B4-BE49-F238E27FC236}">
              <a16:creationId xmlns:a16="http://schemas.microsoft.com/office/drawing/2014/main" id="{E0446484-D80D-D046-8E74-B0E9979B2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965023</xdr:colOff>
      <xdr:row>138</xdr:row>
      <xdr:rowOff>171672</xdr:rowOff>
    </xdr:from>
    <xdr:to>
      <xdr:col>22</xdr:col>
      <xdr:colOff>47925</xdr:colOff>
      <xdr:row>144</xdr:row>
      <xdr:rowOff>42874</xdr:rowOff>
    </xdr:to>
    <xdr:graphicFrame macro="">
      <xdr:nvGraphicFramePr>
        <xdr:cNvPr id="68" name="Chart 67">
          <a:extLst>
            <a:ext uri="{FF2B5EF4-FFF2-40B4-BE49-F238E27FC236}">
              <a16:creationId xmlns:a16="http://schemas.microsoft.com/office/drawing/2014/main" id="{81D71579-AD95-3546-9F8C-1BB0FD46B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22</xdr:col>
      <xdr:colOff>965021</xdr:colOff>
      <xdr:row>138</xdr:row>
      <xdr:rowOff>172498</xdr:rowOff>
    </xdr:from>
    <xdr:to>
      <xdr:col>24</xdr:col>
      <xdr:colOff>47922</xdr:colOff>
      <xdr:row>144</xdr:row>
      <xdr:rowOff>43700</xdr:rowOff>
    </xdr:to>
    <xdr:graphicFrame macro="">
      <xdr:nvGraphicFramePr>
        <xdr:cNvPr id="69" name="Chart 68">
          <a:extLst>
            <a:ext uri="{FF2B5EF4-FFF2-40B4-BE49-F238E27FC236}">
              <a16:creationId xmlns:a16="http://schemas.microsoft.com/office/drawing/2014/main" id="{1AE35981-5064-8B4A-B4BA-1A280F18B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21</xdr:col>
      <xdr:colOff>965021</xdr:colOff>
      <xdr:row>138</xdr:row>
      <xdr:rowOff>183324</xdr:rowOff>
    </xdr:from>
    <xdr:to>
      <xdr:col>23</xdr:col>
      <xdr:colOff>47923</xdr:colOff>
      <xdr:row>144</xdr:row>
      <xdr:rowOff>54526</xdr:rowOff>
    </xdr:to>
    <xdr:graphicFrame macro="">
      <xdr:nvGraphicFramePr>
        <xdr:cNvPr id="70" name="Chart 69">
          <a:extLst>
            <a:ext uri="{FF2B5EF4-FFF2-40B4-BE49-F238E27FC236}">
              <a16:creationId xmlns:a16="http://schemas.microsoft.com/office/drawing/2014/main" id="{C974B306-5EA9-8F4B-A711-D5CF44ABF7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0</xdr:col>
      <xdr:colOff>944880</xdr:colOff>
      <xdr:row>149</xdr:row>
      <xdr:rowOff>165605</xdr:rowOff>
    </xdr:from>
    <xdr:to>
      <xdr:col>2</xdr:col>
      <xdr:colOff>27782</xdr:colOff>
      <xdr:row>155</xdr:row>
      <xdr:rowOff>36807</xdr:rowOff>
    </xdr:to>
    <xdr:graphicFrame macro="">
      <xdr:nvGraphicFramePr>
        <xdr:cNvPr id="71" name="Chart 70">
          <a:extLst>
            <a:ext uri="{FF2B5EF4-FFF2-40B4-BE49-F238E27FC236}">
              <a16:creationId xmlns:a16="http://schemas.microsoft.com/office/drawing/2014/main" id="{F25F6358-9694-FA45-81C1-8B1F12315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xdr:col>
      <xdr:colOff>973610</xdr:colOff>
      <xdr:row>149</xdr:row>
      <xdr:rowOff>162560</xdr:rowOff>
    </xdr:from>
    <xdr:to>
      <xdr:col>3</xdr:col>
      <xdr:colOff>56512</xdr:colOff>
      <xdr:row>155</xdr:row>
      <xdr:rowOff>33762</xdr:rowOff>
    </xdr:to>
    <xdr:graphicFrame macro="">
      <xdr:nvGraphicFramePr>
        <xdr:cNvPr id="72" name="Chart 71">
          <a:extLst>
            <a:ext uri="{FF2B5EF4-FFF2-40B4-BE49-F238E27FC236}">
              <a16:creationId xmlns:a16="http://schemas.microsoft.com/office/drawing/2014/main" id="{79E95BBC-0DB2-1541-A971-FA5B82A6C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xdr:col>
      <xdr:colOff>954863</xdr:colOff>
      <xdr:row>149</xdr:row>
      <xdr:rowOff>171672</xdr:rowOff>
    </xdr:from>
    <xdr:to>
      <xdr:col>4</xdr:col>
      <xdr:colOff>37765</xdr:colOff>
      <xdr:row>155</xdr:row>
      <xdr:rowOff>42874</xdr:rowOff>
    </xdr:to>
    <xdr:graphicFrame macro="">
      <xdr:nvGraphicFramePr>
        <xdr:cNvPr id="73" name="Chart 72">
          <a:extLst>
            <a:ext uri="{FF2B5EF4-FFF2-40B4-BE49-F238E27FC236}">
              <a16:creationId xmlns:a16="http://schemas.microsoft.com/office/drawing/2014/main" id="{A70A8629-B568-8B45-B77B-7D219F146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xdr:col>
      <xdr:colOff>954861</xdr:colOff>
      <xdr:row>149</xdr:row>
      <xdr:rowOff>183324</xdr:rowOff>
    </xdr:from>
    <xdr:to>
      <xdr:col>5</xdr:col>
      <xdr:colOff>37763</xdr:colOff>
      <xdr:row>155</xdr:row>
      <xdr:rowOff>54526</xdr:rowOff>
    </xdr:to>
    <xdr:graphicFrame macro="">
      <xdr:nvGraphicFramePr>
        <xdr:cNvPr id="75" name="Chart 74">
          <a:extLst>
            <a:ext uri="{FF2B5EF4-FFF2-40B4-BE49-F238E27FC236}">
              <a16:creationId xmlns:a16="http://schemas.microsoft.com/office/drawing/2014/main" id="{F9317D09-4F65-E349-A3FF-AA437BB50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6</xdr:col>
      <xdr:colOff>944880</xdr:colOff>
      <xdr:row>149</xdr:row>
      <xdr:rowOff>165605</xdr:rowOff>
    </xdr:from>
    <xdr:to>
      <xdr:col>8</xdr:col>
      <xdr:colOff>27782</xdr:colOff>
      <xdr:row>155</xdr:row>
      <xdr:rowOff>36807</xdr:rowOff>
    </xdr:to>
    <xdr:graphicFrame macro="">
      <xdr:nvGraphicFramePr>
        <xdr:cNvPr id="76" name="Chart 75">
          <a:extLst>
            <a:ext uri="{FF2B5EF4-FFF2-40B4-BE49-F238E27FC236}">
              <a16:creationId xmlns:a16="http://schemas.microsoft.com/office/drawing/2014/main" id="{D4D8FA97-2B0B-2A40-9BF9-97C26CAA6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7</xdr:col>
      <xdr:colOff>973610</xdr:colOff>
      <xdr:row>149</xdr:row>
      <xdr:rowOff>162560</xdr:rowOff>
    </xdr:from>
    <xdr:to>
      <xdr:col>9</xdr:col>
      <xdr:colOff>56512</xdr:colOff>
      <xdr:row>155</xdr:row>
      <xdr:rowOff>33762</xdr:rowOff>
    </xdr:to>
    <xdr:graphicFrame macro="">
      <xdr:nvGraphicFramePr>
        <xdr:cNvPr id="77" name="Chart 76">
          <a:extLst>
            <a:ext uri="{FF2B5EF4-FFF2-40B4-BE49-F238E27FC236}">
              <a16:creationId xmlns:a16="http://schemas.microsoft.com/office/drawing/2014/main" id="{1082CC43-762B-C54D-BBA9-87E50353F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8</xdr:col>
      <xdr:colOff>954863</xdr:colOff>
      <xdr:row>149</xdr:row>
      <xdr:rowOff>171672</xdr:rowOff>
    </xdr:from>
    <xdr:to>
      <xdr:col>10</xdr:col>
      <xdr:colOff>37765</xdr:colOff>
      <xdr:row>155</xdr:row>
      <xdr:rowOff>42874</xdr:rowOff>
    </xdr:to>
    <xdr:graphicFrame macro="">
      <xdr:nvGraphicFramePr>
        <xdr:cNvPr id="78" name="Chart 77">
          <a:extLst>
            <a:ext uri="{FF2B5EF4-FFF2-40B4-BE49-F238E27FC236}">
              <a16:creationId xmlns:a16="http://schemas.microsoft.com/office/drawing/2014/main" id="{FB9FF356-E1FB-0048-82E0-93B0F8AC9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9</xdr:col>
      <xdr:colOff>954861</xdr:colOff>
      <xdr:row>149</xdr:row>
      <xdr:rowOff>183324</xdr:rowOff>
    </xdr:from>
    <xdr:to>
      <xdr:col>11</xdr:col>
      <xdr:colOff>37763</xdr:colOff>
      <xdr:row>155</xdr:row>
      <xdr:rowOff>54526</xdr:rowOff>
    </xdr:to>
    <xdr:graphicFrame macro="">
      <xdr:nvGraphicFramePr>
        <xdr:cNvPr id="80" name="Chart 79">
          <a:extLst>
            <a:ext uri="{FF2B5EF4-FFF2-40B4-BE49-F238E27FC236}">
              <a16:creationId xmlns:a16="http://schemas.microsoft.com/office/drawing/2014/main" id="{80C03DD4-1388-A84C-BB69-9D6D48150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12</xdr:col>
      <xdr:colOff>944880</xdr:colOff>
      <xdr:row>149</xdr:row>
      <xdr:rowOff>155445</xdr:rowOff>
    </xdr:from>
    <xdr:to>
      <xdr:col>14</xdr:col>
      <xdr:colOff>27782</xdr:colOff>
      <xdr:row>155</xdr:row>
      <xdr:rowOff>26647</xdr:rowOff>
    </xdr:to>
    <xdr:graphicFrame macro="">
      <xdr:nvGraphicFramePr>
        <xdr:cNvPr id="81" name="Chart 80">
          <a:extLst>
            <a:ext uri="{FF2B5EF4-FFF2-40B4-BE49-F238E27FC236}">
              <a16:creationId xmlns:a16="http://schemas.microsoft.com/office/drawing/2014/main" id="{F3C865CA-3FC6-304B-AB14-729664EC6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13</xdr:col>
      <xdr:colOff>973610</xdr:colOff>
      <xdr:row>149</xdr:row>
      <xdr:rowOff>152400</xdr:rowOff>
    </xdr:from>
    <xdr:to>
      <xdr:col>15</xdr:col>
      <xdr:colOff>56512</xdr:colOff>
      <xdr:row>155</xdr:row>
      <xdr:rowOff>23602</xdr:rowOff>
    </xdr:to>
    <xdr:graphicFrame macro="">
      <xdr:nvGraphicFramePr>
        <xdr:cNvPr id="82" name="Chart 81">
          <a:extLst>
            <a:ext uri="{FF2B5EF4-FFF2-40B4-BE49-F238E27FC236}">
              <a16:creationId xmlns:a16="http://schemas.microsoft.com/office/drawing/2014/main" id="{818C4A64-E816-D64E-8B02-14848CDA7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14</xdr:col>
      <xdr:colOff>954863</xdr:colOff>
      <xdr:row>149</xdr:row>
      <xdr:rowOff>161512</xdr:rowOff>
    </xdr:from>
    <xdr:to>
      <xdr:col>16</xdr:col>
      <xdr:colOff>37765</xdr:colOff>
      <xdr:row>155</xdr:row>
      <xdr:rowOff>32714</xdr:rowOff>
    </xdr:to>
    <xdr:graphicFrame macro="">
      <xdr:nvGraphicFramePr>
        <xdr:cNvPr id="83" name="Chart 82">
          <a:extLst>
            <a:ext uri="{FF2B5EF4-FFF2-40B4-BE49-F238E27FC236}">
              <a16:creationId xmlns:a16="http://schemas.microsoft.com/office/drawing/2014/main" id="{530E2C92-B77D-E445-B347-8FCCC4D10F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15</xdr:col>
      <xdr:colOff>954861</xdr:colOff>
      <xdr:row>149</xdr:row>
      <xdr:rowOff>173164</xdr:rowOff>
    </xdr:from>
    <xdr:to>
      <xdr:col>17</xdr:col>
      <xdr:colOff>37763</xdr:colOff>
      <xdr:row>155</xdr:row>
      <xdr:rowOff>44366</xdr:rowOff>
    </xdr:to>
    <xdr:graphicFrame macro="">
      <xdr:nvGraphicFramePr>
        <xdr:cNvPr id="85" name="Chart 84">
          <a:extLst>
            <a:ext uri="{FF2B5EF4-FFF2-40B4-BE49-F238E27FC236}">
              <a16:creationId xmlns:a16="http://schemas.microsoft.com/office/drawing/2014/main" id="{98609905-5737-2943-A6D8-256AC1729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18</xdr:col>
      <xdr:colOff>934720</xdr:colOff>
      <xdr:row>149</xdr:row>
      <xdr:rowOff>185925</xdr:rowOff>
    </xdr:from>
    <xdr:to>
      <xdr:col>20</xdr:col>
      <xdr:colOff>17622</xdr:colOff>
      <xdr:row>155</xdr:row>
      <xdr:rowOff>57127</xdr:rowOff>
    </xdr:to>
    <xdr:graphicFrame macro="">
      <xdr:nvGraphicFramePr>
        <xdr:cNvPr id="86" name="Chart 85">
          <a:extLst>
            <a:ext uri="{FF2B5EF4-FFF2-40B4-BE49-F238E27FC236}">
              <a16:creationId xmlns:a16="http://schemas.microsoft.com/office/drawing/2014/main" id="{7F003245-A297-344F-9758-868A9C67E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19</xdr:col>
      <xdr:colOff>963450</xdr:colOff>
      <xdr:row>149</xdr:row>
      <xdr:rowOff>182880</xdr:rowOff>
    </xdr:from>
    <xdr:to>
      <xdr:col>21</xdr:col>
      <xdr:colOff>46352</xdr:colOff>
      <xdr:row>155</xdr:row>
      <xdr:rowOff>54082</xdr:rowOff>
    </xdr:to>
    <xdr:graphicFrame macro="">
      <xdr:nvGraphicFramePr>
        <xdr:cNvPr id="87" name="Chart 86">
          <a:extLst>
            <a:ext uri="{FF2B5EF4-FFF2-40B4-BE49-F238E27FC236}">
              <a16:creationId xmlns:a16="http://schemas.microsoft.com/office/drawing/2014/main" id="{D7CDF314-79B9-9945-BFBF-92D23E79E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944703</xdr:colOff>
      <xdr:row>149</xdr:row>
      <xdr:rowOff>191992</xdr:rowOff>
    </xdr:from>
    <xdr:to>
      <xdr:col>22</xdr:col>
      <xdr:colOff>27605</xdr:colOff>
      <xdr:row>155</xdr:row>
      <xdr:rowOff>63194</xdr:rowOff>
    </xdr:to>
    <xdr:graphicFrame macro="">
      <xdr:nvGraphicFramePr>
        <xdr:cNvPr id="88" name="Chart 87">
          <a:extLst>
            <a:ext uri="{FF2B5EF4-FFF2-40B4-BE49-F238E27FC236}">
              <a16:creationId xmlns:a16="http://schemas.microsoft.com/office/drawing/2014/main" id="{163630AE-6A85-2848-B5C6-74BCCD748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21</xdr:col>
      <xdr:colOff>944701</xdr:colOff>
      <xdr:row>150</xdr:row>
      <xdr:rowOff>444</xdr:rowOff>
    </xdr:from>
    <xdr:to>
      <xdr:col>23</xdr:col>
      <xdr:colOff>27603</xdr:colOff>
      <xdr:row>155</xdr:row>
      <xdr:rowOff>74846</xdr:rowOff>
    </xdr:to>
    <xdr:graphicFrame macro="">
      <xdr:nvGraphicFramePr>
        <xdr:cNvPr id="90" name="Chart 89">
          <a:extLst>
            <a:ext uri="{FF2B5EF4-FFF2-40B4-BE49-F238E27FC236}">
              <a16:creationId xmlns:a16="http://schemas.microsoft.com/office/drawing/2014/main" id="{657CD51C-2E37-7846-87D7-B6E5B8B18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0</xdr:col>
      <xdr:colOff>944880</xdr:colOff>
      <xdr:row>160</xdr:row>
      <xdr:rowOff>165605</xdr:rowOff>
    </xdr:from>
    <xdr:to>
      <xdr:col>2</xdr:col>
      <xdr:colOff>27782</xdr:colOff>
      <xdr:row>166</xdr:row>
      <xdr:rowOff>36807</xdr:rowOff>
    </xdr:to>
    <xdr:graphicFrame macro="">
      <xdr:nvGraphicFramePr>
        <xdr:cNvPr id="91" name="Chart 90">
          <a:extLst>
            <a:ext uri="{FF2B5EF4-FFF2-40B4-BE49-F238E27FC236}">
              <a16:creationId xmlns:a16="http://schemas.microsoft.com/office/drawing/2014/main" id="{F09862C5-FBD3-994B-B6D9-14761A736B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1</xdr:col>
      <xdr:colOff>973610</xdr:colOff>
      <xdr:row>160</xdr:row>
      <xdr:rowOff>162560</xdr:rowOff>
    </xdr:from>
    <xdr:to>
      <xdr:col>3</xdr:col>
      <xdr:colOff>56512</xdr:colOff>
      <xdr:row>166</xdr:row>
      <xdr:rowOff>33762</xdr:rowOff>
    </xdr:to>
    <xdr:graphicFrame macro="">
      <xdr:nvGraphicFramePr>
        <xdr:cNvPr id="92" name="Chart 91">
          <a:extLst>
            <a:ext uri="{FF2B5EF4-FFF2-40B4-BE49-F238E27FC236}">
              <a16:creationId xmlns:a16="http://schemas.microsoft.com/office/drawing/2014/main" id="{2648320D-982C-F245-B4F0-17D98FF09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2</xdr:col>
      <xdr:colOff>954863</xdr:colOff>
      <xdr:row>160</xdr:row>
      <xdr:rowOff>171672</xdr:rowOff>
    </xdr:from>
    <xdr:to>
      <xdr:col>4</xdr:col>
      <xdr:colOff>37765</xdr:colOff>
      <xdr:row>166</xdr:row>
      <xdr:rowOff>42874</xdr:rowOff>
    </xdr:to>
    <xdr:graphicFrame macro="">
      <xdr:nvGraphicFramePr>
        <xdr:cNvPr id="93" name="Chart 92">
          <a:extLst>
            <a:ext uri="{FF2B5EF4-FFF2-40B4-BE49-F238E27FC236}">
              <a16:creationId xmlns:a16="http://schemas.microsoft.com/office/drawing/2014/main" id="{FF2F8E40-4B24-A142-9C92-064270FE2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3</xdr:col>
      <xdr:colOff>954861</xdr:colOff>
      <xdr:row>160</xdr:row>
      <xdr:rowOff>183324</xdr:rowOff>
    </xdr:from>
    <xdr:to>
      <xdr:col>5</xdr:col>
      <xdr:colOff>37763</xdr:colOff>
      <xdr:row>166</xdr:row>
      <xdr:rowOff>54526</xdr:rowOff>
    </xdr:to>
    <xdr:graphicFrame macro="">
      <xdr:nvGraphicFramePr>
        <xdr:cNvPr id="95" name="Chart 94">
          <a:extLst>
            <a:ext uri="{FF2B5EF4-FFF2-40B4-BE49-F238E27FC236}">
              <a16:creationId xmlns:a16="http://schemas.microsoft.com/office/drawing/2014/main" id="{56F3FFF5-3818-0F4A-83A2-0B440A490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1</xdr:row>
      <xdr:rowOff>114300</xdr:rowOff>
    </xdr:from>
    <xdr:to>
      <xdr:col>3</xdr:col>
      <xdr:colOff>203200</xdr:colOff>
      <xdr:row>1</xdr:row>
      <xdr:rowOff>2311400</xdr:rowOff>
    </xdr:to>
    <xdr:sp macro="" textlink="">
      <xdr:nvSpPr>
        <xdr:cNvPr id="3" name="TextBox 2">
          <a:extLst>
            <a:ext uri="{FF2B5EF4-FFF2-40B4-BE49-F238E27FC236}">
              <a16:creationId xmlns:a16="http://schemas.microsoft.com/office/drawing/2014/main" id="{E7A4D37D-CBA7-69CD-83FE-79E95769A924}"/>
            </a:ext>
          </a:extLst>
        </xdr:cNvPr>
        <xdr:cNvSpPr txBox="1"/>
      </xdr:nvSpPr>
      <xdr:spPr>
        <a:xfrm>
          <a:off x="838200" y="635000"/>
          <a:ext cx="7302500" cy="2197100"/>
        </a:xfrm>
        <a:prstGeom prst="rect">
          <a:avLst/>
        </a:prstGeom>
        <a:solidFill>
          <a:schemeClr val="lt1"/>
        </a:solidFill>
        <a:ln w="381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tx1"/>
              </a:solidFill>
            </a:rPr>
            <a:t>To improve maturity in a risk domain, it is recommended to implement the controls as described in the text fields for a risk</a:t>
          </a:r>
          <a:r>
            <a:rPr lang="en-US" sz="2000" baseline="0">
              <a:solidFill>
                <a:schemeClr val="tx1"/>
              </a:solidFill>
            </a:rPr>
            <a:t> domain tied to a maturity level.</a:t>
          </a:r>
          <a:endParaRPr lang="en-US" sz="2000">
            <a:solidFill>
              <a:schemeClr val="tx1"/>
            </a:solidFill>
          </a:endParaRPr>
        </a:p>
        <a:p>
          <a:endParaRPr lang="en-US" sz="2000">
            <a:solidFill>
              <a:schemeClr val="tx1"/>
            </a:solidFill>
          </a:endParaRPr>
        </a:p>
        <a:p>
          <a:r>
            <a:rPr lang="en-US" sz="2000">
              <a:solidFill>
                <a:schemeClr val="tx1"/>
              </a:solidFill>
            </a:rPr>
            <a:t>What to prioritize can be based on a thorough risk assessment taking into account the context of the organization.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93.685870138892" createdVersion="8" refreshedVersion="8" minRefreshableVersion="3" recordCount="9" xr:uid="{9F6279A8-ECA7-DA40-867F-F09795DE6828}">
  <cacheSource type="worksheet">
    <worksheetSource ref="A39:G48" sheet="Data"/>
  </cacheSource>
  <cacheFields count="7">
    <cacheField name="Domain" numFmtId="0">
      <sharedItems count="9">
        <s v="Identity &amp; Access Management"/>
        <s v="Business Continuity Management"/>
        <s v="Change Management"/>
        <s v="Third-Party Risk Management"/>
        <s v="Cost Management"/>
        <s v="Governance"/>
        <s v="Data Security"/>
        <s v="Compliance"/>
        <s v="Configuration Management"/>
      </sharedItems>
    </cacheField>
    <cacheField name="Level 1" numFmtId="10">
      <sharedItems containsSemiMixedTypes="0" containsString="0" containsNumber="1" minValue="0" maxValue="1"/>
    </cacheField>
    <cacheField name="Level 2" numFmtId="10">
      <sharedItems containsSemiMixedTypes="0" containsString="0" containsNumber="1" minValue="0.44444444444444442" maxValue="1"/>
    </cacheField>
    <cacheField name="Level 3" numFmtId="10">
      <sharedItems containsSemiMixedTypes="0" containsString="0" containsNumber="1" minValue="0.375" maxValue="1"/>
    </cacheField>
    <cacheField name="Level 4" numFmtId="10">
      <sharedItems containsSemiMixedTypes="0" containsString="0" containsNumber="1" minValue="0" maxValue="1"/>
    </cacheField>
    <cacheField name="Level 5" numFmtId="10">
      <sharedItems containsMixedTypes="1" containsNumber="1" containsInteger="1" minValue="1" maxValue="1" count="2">
        <s v=""/>
        <n v="1"/>
      </sharedItems>
    </cacheField>
    <cacheField name="Average" numFmtId="10">
      <sharedItems containsSemiMixedTypes="0" containsString="0" containsNumber="1" minValue="0.54551282051282046" maxValue="0.87142857142857155"/>
    </cacheField>
  </cacheFields>
  <extLst>
    <ext xmlns:x14="http://schemas.microsoft.com/office/spreadsheetml/2009/9/main" uri="{725AE2AE-9491-48be-B2B4-4EB974FC3084}">
      <x14:pivotCacheDefinition pivotCacheId="1195466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0.66666666666666663"/>
    <n v="0.61538461538461542"/>
    <n v="0.4"/>
    <n v="0.5"/>
    <x v="0"/>
    <n v="0.54551282051282046"/>
  </r>
  <r>
    <x v="1"/>
    <n v="1"/>
    <n v="0.6"/>
    <n v="0.42857142857142855"/>
    <n v="1"/>
    <x v="1"/>
    <n v="0.80571428571428572"/>
  </r>
  <r>
    <x v="2"/>
    <n v="1"/>
    <n v="0.8"/>
    <n v="0.375"/>
    <n v="0.83333333333333337"/>
    <x v="0"/>
    <n v="0.75208333333333333"/>
  </r>
  <r>
    <x v="3"/>
    <n v="0.83333333333333337"/>
    <n v="0.44444444444444442"/>
    <n v="1"/>
    <n v="0"/>
    <x v="0"/>
    <n v="0.56944444444444442"/>
  </r>
  <r>
    <x v="4"/>
    <n v="1"/>
    <n v="0.75"/>
    <n v="0.4"/>
    <n v="0.5"/>
    <x v="0"/>
    <n v="0.66249999999999998"/>
  </r>
  <r>
    <x v="5"/>
    <n v="0.83333333333333337"/>
    <n v="0.83333333333333337"/>
    <n v="0.66666666666666663"/>
    <n v="0.33333333333333331"/>
    <x v="0"/>
    <n v="0.66666666666666674"/>
  </r>
  <r>
    <x v="6"/>
    <n v="0.75"/>
    <n v="0.58333333333333337"/>
    <n v="0.55555555555555558"/>
    <n v="0.4"/>
    <x v="0"/>
    <n v="0.5722222222222223"/>
  </r>
  <r>
    <x v="7"/>
    <n v="1"/>
    <n v="0.5"/>
    <n v="0.8571428571428571"/>
    <n v="1"/>
    <x v="1"/>
    <n v="0.87142857142857155"/>
  </r>
  <r>
    <x v="8"/>
    <n v="0"/>
    <n v="1"/>
    <n v="0.7142857142857143"/>
    <n v="0.875"/>
    <x v="1"/>
    <n v="0.717857142857142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49C2B4-9F98-F14D-9253-3EBDBF3F7734}"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location ref="B26:G36" firstHeaderRow="0" firstDataRow="1" firstDataCol="1"/>
  <pivotFields count="7">
    <pivotField axis="axisRow" showAll="0">
      <items count="10">
        <item x="1"/>
        <item x="2"/>
        <item x="7"/>
        <item x="8"/>
        <item x="4"/>
        <item x="6"/>
        <item x="5"/>
        <item x="0"/>
        <item x="3"/>
        <item t="default"/>
      </items>
    </pivotField>
    <pivotField dataField="1" numFmtId="10" showAll="0"/>
    <pivotField dataField="1" numFmtId="10" showAll="0"/>
    <pivotField dataField="1" numFmtId="10" showAll="0"/>
    <pivotField dataField="1" numFmtId="10" showAll="0"/>
    <pivotField dataField="1" showAll="0">
      <items count="3">
        <item x="1"/>
        <item x="0"/>
        <item t="default"/>
      </items>
    </pivotField>
    <pivotField numFmtId="10" showAll="0"/>
  </pivotFields>
  <rowFields count="1">
    <field x="0"/>
  </rowFields>
  <rowItems count="10">
    <i>
      <x/>
    </i>
    <i>
      <x v="1"/>
    </i>
    <i>
      <x v="2"/>
    </i>
    <i>
      <x v="3"/>
    </i>
    <i>
      <x v="4"/>
    </i>
    <i>
      <x v="5"/>
    </i>
    <i>
      <x v="6"/>
    </i>
    <i>
      <x v="7"/>
    </i>
    <i>
      <x v="8"/>
    </i>
    <i t="grand">
      <x/>
    </i>
  </rowItems>
  <colFields count="1">
    <field x="-2"/>
  </colFields>
  <colItems count="5">
    <i>
      <x/>
    </i>
    <i i="1">
      <x v="1"/>
    </i>
    <i i="2">
      <x v="2"/>
    </i>
    <i i="3">
      <x v="3"/>
    </i>
    <i i="4">
      <x v="4"/>
    </i>
  </colItems>
  <dataFields count="5">
    <dataField name="Sum of Level 1" fld="1" baseField="0" baseItem="0" numFmtId="10"/>
    <dataField name="Sum of Level 2" fld="2" baseField="0" baseItem="0" numFmtId="10"/>
    <dataField name="Sum of Level 3" fld="3" baseField="0" baseItem="0" numFmtId="10"/>
    <dataField name="Sum of Level 4" fld="4" baseField="0" baseItem="0" numFmtId="10"/>
    <dataField name="Sum of Level 5" fld="5" baseField="0" baseItem="0" numFmtId="10"/>
  </dataFields>
  <formats count="19">
    <format dxfId="65">
      <pivotArea type="all" dataOnly="0" outline="0" fieldPosition="0"/>
    </format>
    <format dxfId="64">
      <pivotArea outline="0" collapsedLevelsAreSubtotals="1" fieldPosition="0"/>
    </format>
    <format dxfId="63">
      <pivotArea field="0" type="button" dataOnly="0" labelOnly="1" outline="0" axis="axisRow" fieldPosition="0"/>
    </format>
    <format dxfId="62">
      <pivotArea dataOnly="0" labelOnly="1" fieldPosition="0">
        <references count="1">
          <reference field="0" count="0"/>
        </references>
      </pivotArea>
    </format>
    <format dxfId="61">
      <pivotArea dataOnly="0" labelOnly="1" grandRow="1" outline="0" fieldPosition="0"/>
    </format>
    <format dxfId="60">
      <pivotArea dataOnly="0" labelOnly="1" outline="0" fieldPosition="0">
        <references count="1">
          <reference field="4294967294" count="5">
            <x v="0"/>
            <x v="1"/>
            <x v="2"/>
            <x v="3"/>
            <x v="4"/>
          </reference>
        </references>
      </pivotArea>
    </format>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grandRow="1" outline="0" fieldPosition="0"/>
    </format>
    <format dxfId="54">
      <pivotArea dataOnly="0" labelOnly="1" outline="0" fieldPosition="0">
        <references count="1">
          <reference field="4294967294" count="5">
            <x v="0"/>
            <x v="1"/>
            <x v="2"/>
            <x v="3"/>
            <x v="4"/>
          </reference>
        </references>
      </pivotArea>
    </format>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dataOnly="0" labelOnly="1" grandRow="1" outline="0" fieldPosition="0"/>
    </format>
    <format dxfId="48">
      <pivotArea dataOnly="0" labelOnly="1" outline="0" fieldPosition="0">
        <references count="1">
          <reference field="4294967294" count="5">
            <x v="0"/>
            <x v="1"/>
            <x v="2"/>
            <x v="3"/>
            <x v="4"/>
          </reference>
        </references>
      </pivotArea>
    </format>
    <format dxfId="47">
      <pivotArea outline="0" fieldPosition="0">
        <references count="1">
          <reference field="4294967294" count="1">
            <x v="4"/>
          </reference>
        </references>
      </pivotArea>
    </format>
  </formats>
  <chartFormats count="5">
    <chartFormat chart="0" format="0" series="1">
      <pivotArea type="data" outline="0" fieldPosition="0">
        <references count="1">
          <reference field="4294967294" count="1" selected="0">
            <x v="3"/>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main" xr10:uid="{A01DB306-4F78-354B-B707-37B6D09A297F}" sourceName="Domain">
  <pivotTables>
    <pivotTable tabId="8" name="PivotTable7"/>
  </pivotTables>
  <data>
    <tabular pivotCacheId="1195466664">
      <items count="9">
        <i x="1" s="1"/>
        <i x="2" s="1"/>
        <i x="7" s="1"/>
        <i x="8" s="1"/>
        <i x="4" s="1"/>
        <i x="6" s="1"/>
        <i x="5"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main" xr10:uid="{7E04784C-0F39-1247-8333-2AEA9E5E5C7F}" cache="Slicer_Domain" caption="Domain"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2C9C83-6911-9541-9823-E661C91D5D50}" name="Controls" displayName="Controls" ref="B7:P190" totalsRowShown="0" headerRowDxfId="84" dataDxfId="82" headerRowBorderDxfId="83" tableBorderDxfId="81">
  <autoFilter ref="B7:P190" xr:uid="{7C2C9C83-6911-9541-9823-E661C91D5D50}"/>
  <tableColumns count="15">
    <tableColumn id="7" xr3:uid="{A59CF6BA-BD69-FC43-9A38-65C2D6DFAD0A}" name="Risk Domain" dataDxfId="80"/>
    <tableColumn id="1" xr3:uid="{7F249C56-5D28-4644-97F2-614F7F10A1F8}" name="Control ID" dataDxfId="79"/>
    <tableColumn id="2" xr3:uid="{70313DE9-E8A9-4F45-A575-4F9F717DA6BD}" name="Control Description" dataDxfId="78"/>
    <tableColumn id="3" xr3:uid="{438859FF-3E44-4843-90A9-323177668DDA}" name="Maturity Level" dataDxfId="77"/>
    <tableColumn id="4" xr3:uid="{8E744D8B-DA90-A04B-AF29-D1BC0B88C0E9}" name="Applicability" dataDxfId="76"/>
    <tableColumn id="5" xr3:uid="{D9BD16F1-3122-6041-BE5F-7FC26E2149A3}" name="Applies?" dataDxfId="75">
      <calculatedColumnFormula array="1">ISNUMBER(
  SEARCH(
    SelectedModelID &amp; ";",
    F8&amp; ";"
  )
)</calculatedColumnFormula>
    </tableColumn>
    <tableColumn id="6" xr3:uid="{BF597779-7ED5-E44C-81DD-A1071B077144}" name="Control in place?" dataDxfId="74"/>
    <tableColumn id="8" xr3:uid="{E8E904F1-A156-744F-A036-96647C4DF2A8}" name="Comments" dataDxfId="73"/>
    <tableColumn id="10" xr3:uid="{575973E6-1288-B44D-8A49-7A104B7A4149}" name="CIS CSC v8.1 (Cloud Companion)" dataDxfId="72"/>
    <tableColumn id="11" xr3:uid="{DD7E4B18-366C-4142-831B-781C5D6C7467}" name="CSA CCM v4" dataDxfId="71"/>
    <tableColumn id="12" xr3:uid="{AA308887-F829-6649-BF8D-C33A40775202}" name="ISO27017:2015" dataDxfId="70"/>
    <tableColumn id="13" xr3:uid="{6982AF2F-0FC2-6F4E-824E-04C4FAAC087E}" name="NIST 800-53r5" dataDxfId="69"/>
    <tableColumn id="16" xr3:uid="{7C653164-F959-C441-86B4-436D27EAD915}" name="IaaS" dataDxfId="68"/>
    <tableColumn id="17" xr3:uid="{47419DE1-8D87-5C44-A37E-CBF16E79EB84}" name="PaaS" dataDxfId="67"/>
    <tableColumn id="18" xr3:uid="{9F50810E-6B0C-BB44-9D89-0B0A01218308}" name="SaaS" dataDxfId="6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BE0311-9CCE-0742-9535-6493E0BCCEA1}" name="Models" displayName="Models" ref="C1:D4" totalsRowShown="0">
  <autoFilter ref="C1:D4" xr:uid="{97BE0311-9CCE-0742-9535-6493E0BCCEA1}"/>
  <tableColumns count="2">
    <tableColumn id="1" xr3:uid="{38B8FABE-C66F-6F4A-81B0-A1594E04BC8A}" name="ModelID"/>
    <tableColumn id="2" xr3:uid="{008C0A38-27C7-C341-ADA7-17821377B8D7}" name="Model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260080-9D6E-1E41-9094-56F00DD50462}" name="MaturityModel" displayName="MaturityModel" ref="A1:E184" totalsRowShown="0" headerRowDxfId="46">
  <autoFilter ref="A1:E184" xr:uid="{BA260080-9D6E-1E41-9094-56F00DD50462}"/>
  <tableColumns count="5">
    <tableColumn id="1" xr3:uid="{C88CB4AF-69F6-9B4F-AC58-D6971FF5FAED}" name="Risk Domain"/>
    <tableColumn id="2" xr3:uid="{E678FE13-FA5A-7545-A053-C4DA51938DCA}" name="Control ID"/>
    <tableColumn id="3" xr3:uid="{A027C99E-7914-5E4C-A89A-44A9A35CEC20}" name="Control Description"/>
    <tableColumn id="4" xr3:uid="{1BB66B67-CDF0-6541-9EAE-6023F7C83A05}" name="Maturtity Level"/>
    <tableColumn id="5" xr3:uid="{4644B4E5-8EBC-E74D-88B8-A3C390A30423}" name="Recommendation phras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9.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0.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8EB8-699E-324B-A07C-8197B4BA4FF9}">
  <dimension ref="B1:AE6"/>
  <sheetViews>
    <sheetView showGridLines="0" zoomScale="70" zoomScaleNormal="70" workbookViewId="0">
      <selection activeCell="AK48" sqref="AK48"/>
    </sheetView>
  </sheetViews>
  <sheetFormatPr baseColWidth="10" defaultColWidth="10.83203125" defaultRowHeight="16"/>
  <cols>
    <col min="1" max="16384" width="10.83203125" style="4"/>
  </cols>
  <sheetData>
    <row r="1" spans="2:31" ht="17" thickBot="1"/>
    <row r="2" spans="2:31">
      <c r="B2" s="101" t="s">
        <v>725</v>
      </c>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3"/>
    </row>
    <row r="3" spans="2:31">
      <c r="B3" s="104"/>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6"/>
    </row>
    <row r="4" spans="2:31">
      <c r="B4" s="104"/>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6"/>
    </row>
    <row r="5" spans="2:31">
      <c r="B5" s="104"/>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6"/>
    </row>
    <row r="6" spans="2:31" ht="17" thickBot="1">
      <c r="B6" s="107"/>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9"/>
    </row>
  </sheetData>
  <mergeCells count="1">
    <mergeCell ref="B2:A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3D3EF-21FC-934F-8646-1D92F8E43293}">
  <dimension ref="B1:P212"/>
  <sheetViews>
    <sheetView showGridLines="0" tabSelected="1" zoomScale="85" zoomScaleNormal="85" workbookViewId="0">
      <pane ySplit="7" topLeftCell="A14" activePane="bottomLeft" state="frozen"/>
      <selection pane="bottomLeft" activeCell="H26" sqref="H26"/>
    </sheetView>
  </sheetViews>
  <sheetFormatPr baseColWidth="10" defaultColWidth="10.83203125" defaultRowHeight="16" outlineLevelCol="1"/>
  <cols>
    <col min="1" max="1" width="13.5" style="12" customWidth="1"/>
    <col min="2" max="2" width="49.33203125" style="12" customWidth="1"/>
    <col min="3" max="3" width="16.83203125" style="12" customWidth="1"/>
    <col min="4" max="4" width="92.5" style="12" customWidth="1"/>
    <col min="5" max="5" width="21.83203125" style="12" customWidth="1"/>
    <col min="6" max="6" width="19.83203125" style="12" customWidth="1"/>
    <col min="7" max="7" width="20.33203125" style="12" customWidth="1"/>
    <col min="8" max="8" width="57.6640625" style="12" customWidth="1"/>
    <col min="9" max="9" width="52.5" style="12" customWidth="1"/>
    <col min="10" max="13" width="15.83203125" style="12" customWidth="1" outlineLevel="1"/>
    <col min="14" max="14" width="7.83203125" style="12" customWidth="1" outlineLevel="1" collapsed="1"/>
    <col min="15" max="16" width="8.6640625" style="12" customWidth="1" outlineLevel="1"/>
    <col min="17" max="16384" width="10.83203125" style="12"/>
  </cols>
  <sheetData>
    <row r="1" spans="2:16" ht="17" thickBot="1"/>
    <row r="2" spans="2:16" ht="94" customHeight="1" thickBot="1">
      <c r="B2" s="110" t="s">
        <v>0</v>
      </c>
      <c r="C2" s="111"/>
      <c r="D2" s="111"/>
      <c r="E2" s="111"/>
      <c r="F2" s="111"/>
      <c r="G2" s="111"/>
      <c r="H2" s="111"/>
      <c r="I2" s="111"/>
      <c r="J2" s="111"/>
      <c r="K2" s="111"/>
      <c r="L2" s="111"/>
      <c r="M2" s="111"/>
      <c r="N2" s="111"/>
      <c r="O2" s="111"/>
      <c r="P2" s="112"/>
    </row>
    <row r="3" spans="2:16" ht="38" customHeight="1">
      <c r="B3" s="13" t="s">
        <v>754</v>
      </c>
      <c r="C3" s="14" t="s">
        <v>436</v>
      </c>
      <c r="D3" s="123"/>
      <c r="G3" s="113" t="s">
        <v>753</v>
      </c>
      <c r="H3" s="116" t="s">
        <v>752</v>
      </c>
      <c r="I3" s="113" t="s">
        <v>726</v>
      </c>
      <c r="J3" s="117" t="s">
        <v>453</v>
      </c>
      <c r="K3" s="117"/>
      <c r="L3" s="117"/>
      <c r="M3" s="117"/>
      <c r="N3" s="117" t="s">
        <v>751</v>
      </c>
      <c r="O3" s="117"/>
      <c r="P3" s="120"/>
    </row>
    <row r="4" spans="2:16" ht="60" customHeight="1">
      <c r="B4" s="15"/>
      <c r="D4" s="124"/>
      <c r="G4" s="114"/>
      <c r="H4" s="114"/>
      <c r="I4" s="114"/>
      <c r="J4" s="118"/>
      <c r="K4" s="118"/>
      <c r="L4" s="118"/>
      <c r="M4" s="118"/>
      <c r="N4" s="118"/>
      <c r="O4" s="118"/>
      <c r="P4" s="121"/>
    </row>
    <row r="5" spans="2:16" ht="65" customHeight="1">
      <c r="B5" s="15"/>
      <c r="D5" s="124"/>
      <c r="G5" s="114"/>
      <c r="H5" s="114"/>
      <c r="I5" s="114"/>
      <c r="J5" s="118"/>
      <c r="K5" s="118"/>
      <c r="L5" s="118"/>
      <c r="M5" s="118"/>
      <c r="N5" s="118"/>
      <c r="O5" s="118"/>
      <c r="P5" s="121"/>
    </row>
    <row r="6" spans="2:16" ht="93" customHeight="1" thickBot="1">
      <c r="B6" s="16"/>
      <c r="C6" s="17"/>
      <c r="D6" s="125"/>
      <c r="E6" s="17"/>
      <c r="F6" s="17"/>
      <c r="G6" s="115"/>
      <c r="H6" s="115"/>
      <c r="I6" s="115"/>
      <c r="J6" s="119"/>
      <c r="K6" s="119"/>
      <c r="L6" s="119"/>
      <c r="M6" s="119"/>
      <c r="N6" s="119"/>
      <c r="O6" s="119"/>
      <c r="P6" s="122"/>
    </row>
    <row r="7" spans="2:16" ht="49" customHeight="1" thickBot="1">
      <c r="B7" s="18" t="s">
        <v>444</v>
      </c>
      <c r="C7" s="19" t="s">
        <v>2</v>
      </c>
      <c r="D7" s="19" t="s">
        <v>3</v>
      </c>
      <c r="E7" s="19" t="s">
        <v>430</v>
      </c>
      <c r="F7" s="19" t="s">
        <v>431</v>
      </c>
      <c r="G7" s="19" t="s">
        <v>441</v>
      </c>
      <c r="H7" s="19" t="s">
        <v>442</v>
      </c>
      <c r="I7" s="19" t="s">
        <v>426</v>
      </c>
      <c r="J7" s="20" t="s">
        <v>454</v>
      </c>
      <c r="K7" s="20" t="s">
        <v>455</v>
      </c>
      <c r="L7" s="20" t="s">
        <v>456</v>
      </c>
      <c r="M7" s="20" t="s">
        <v>457</v>
      </c>
      <c r="N7" s="21" t="s">
        <v>436</v>
      </c>
      <c r="O7" s="21" t="s">
        <v>437</v>
      </c>
      <c r="P7" s="22" t="s">
        <v>438</v>
      </c>
    </row>
    <row r="8" spans="2:16" ht="44">
      <c r="B8" s="30" t="s">
        <v>418</v>
      </c>
      <c r="C8" s="24" t="s">
        <v>66</v>
      </c>
      <c r="D8" s="25" t="s">
        <v>67</v>
      </c>
      <c r="E8" s="26">
        <v>2</v>
      </c>
      <c r="F8" s="12" t="s">
        <v>432</v>
      </c>
      <c r="G8" s="27" t="b" cm="1">
        <f t="array" ref="G8">ISNUMBER(
  SEARCH(
    SelectedModelID &amp; ";",
    F8&amp; ";"
  )
)</f>
        <v>1</v>
      </c>
      <c r="H8" s="12" t="s">
        <v>427</v>
      </c>
      <c r="J8" s="31"/>
      <c r="K8" s="31" t="s">
        <v>517</v>
      </c>
      <c r="L8" s="31"/>
      <c r="M8" s="31" t="s">
        <v>518</v>
      </c>
      <c r="N8" s="32" t="s">
        <v>461</v>
      </c>
      <c r="O8" s="32" t="s">
        <v>461</v>
      </c>
      <c r="P8" s="32" t="s">
        <v>461</v>
      </c>
    </row>
    <row r="9" spans="2:16" ht="44">
      <c r="B9" s="30" t="s">
        <v>418</v>
      </c>
      <c r="C9" s="24" t="s">
        <v>68</v>
      </c>
      <c r="D9" s="25" t="s">
        <v>69</v>
      </c>
      <c r="E9" s="26">
        <v>3</v>
      </c>
      <c r="F9" s="12" t="s">
        <v>432</v>
      </c>
      <c r="G9" s="27" t="b" cm="1">
        <f t="array" ref="G9">ISNUMBER(
  SEARCH(
    SelectedModelID &amp; ";",
    F9&amp; ";"
  )
)</f>
        <v>1</v>
      </c>
      <c r="H9" s="12" t="s">
        <v>428</v>
      </c>
      <c r="J9" s="28"/>
      <c r="K9" s="28" t="s">
        <v>517</v>
      </c>
      <c r="L9" s="28"/>
      <c r="M9" s="28" t="s">
        <v>519</v>
      </c>
      <c r="N9" s="29" t="s">
        <v>461</v>
      </c>
      <c r="O9" s="29" t="s">
        <v>461</v>
      </c>
      <c r="P9" s="29" t="s">
        <v>461</v>
      </c>
    </row>
    <row r="10" spans="2:16" ht="44">
      <c r="B10" s="30" t="s">
        <v>418</v>
      </c>
      <c r="C10" s="24" t="s">
        <v>70</v>
      </c>
      <c r="D10" s="25" t="s">
        <v>71</v>
      </c>
      <c r="E10" s="26">
        <v>1</v>
      </c>
      <c r="F10" s="12" t="s">
        <v>432</v>
      </c>
      <c r="G10" s="27" t="b" cm="1">
        <f t="array" ref="G10">ISNUMBER(
  SEARCH(
    SelectedModelID &amp; ";",
    F10&amp; ";"
  )
)</f>
        <v>1</v>
      </c>
      <c r="H10" s="12" t="s">
        <v>427</v>
      </c>
      <c r="J10" s="28"/>
      <c r="K10" s="28" t="s">
        <v>520</v>
      </c>
      <c r="L10" s="28"/>
      <c r="M10" s="28" t="s">
        <v>521</v>
      </c>
      <c r="N10" s="29" t="s">
        <v>461</v>
      </c>
      <c r="O10" s="29" t="s">
        <v>461</v>
      </c>
      <c r="P10" s="29" t="s">
        <v>461</v>
      </c>
    </row>
    <row r="11" spans="2:16" ht="66">
      <c r="B11" s="30" t="s">
        <v>418</v>
      </c>
      <c r="C11" s="24" t="s">
        <v>72</v>
      </c>
      <c r="D11" s="25" t="s">
        <v>73</v>
      </c>
      <c r="E11" s="26">
        <v>3</v>
      </c>
      <c r="F11" s="12" t="s">
        <v>432</v>
      </c>
      <c r="G11" s="27" t="b" cm="1">
        <f t="array" ref="G11">ISNUMBER(
  SEARCH(
    SelectedModelID &amp; ";",
    F11&amp; ";"
  )
)</f>
        <v>1</v>
      </c>
      <c r="H11" s="12" t="s">
        <v>443</v>
      </c>
      <c r="I11" s="12" t="s">
        <v>940</v>
      </c>
      <c r="J11" s="28" t="s">
        <v>522</v>
      </c>
      <c r="K11" s="28" t="s">
        <v>95</v>
      </c>
      <c r="L11" s="28" t="s">
        <v>523</v>
      </c>
      <c r="M11" s="28" t="s">
        <v>524</v>
      </c>
      <c r="N11" s="29" t="s">
        <v>461</v>
      </c>
      <c r="O11" s="29" t="s">
        <v>461</v>
      </c>
      <c r="P11" s="29" t="s">
        <v>461</v>
      </c>
    </row>
    <row r="12" spans="2:16" ht="44">
      <c r="B12" s="30" t="s">
        <v>418</v>
      </c>
      <c r="C12" s="24" t="s">
        <v>74</v>
      </c>
      <c r="D12" s="25" t="s">
        <v>75</v>
      </c>
      <c r="E12" s="26">
        <v>2</v>
      </c>
      <c r="F12" s="12" t="s">
        <v>432</v>
      </c>
      <c r="G12" s="27" t="b" cm="1">
        <f t="array" ref="G12">ISNUMBER(
  SEARCH(
    SelectedModelID &amp; ";",
    F12&amp; ";"
  )
)</f>
        <v>1</v>
      </c>
      <c r="H12" s="12" t="s">
        <v>427</v>
      </c>
      <c r="J12" s="28" t="s">
        <v>525</v>
      </c>
      <c r="K12" s="28" t="s">
        <v>526</v>
      </c>
      <c r="L12" s="28" t="s">
        <v>523</v>
      </c>
      <c r="M12" s="28" t="s">
        <v>527</v>
      </c>
      <c r="N12" s="29" t="s">
        <v>461</v>
      </c>
      <c r="O12" s="29" t="s">
        <v>461</v>
      </c>
      <c r="P12" s="29" t="s">
        <v>461</v>
      </c>
    </row>
    <row r="13" spans="2:16" ht="44">
      <c r="B13" s="30" t="s">
        <v>418</v>
      </c>
      <c r="C13" s="24" t="s">
        <v>76</v>
      </c>
      <c r="D13" s="25" t="s">
        <v>77</v>
      </c>
      <c r="E13" s="26">
        <v>3</v>
      </c>
      <c r="F13" s="12" t="s">
        <v>432</v>
      </c>
      <c r="G13" s="27" t="b" cm="1">
        <f t="array" ref="G13">ISNUMBER(
  SEARCH(
    SelectedModelID &amp; ";",
    F13&amp; ";"
  )
)</f>
        <v>1</v>
      </c>
      <c r="H13" s="12" t="s">
        <v>443</v>
      </c>
      <c r="I13" s="12" t="s">
        <v>940</v>
      </c>
      <c r="J13" s="28" t="s">
        <v>528</v>
      </c>
      <c r="K13" s="28"/>
      <c r="L13" s="28" t="s">
        <v>523</v>
      </c>
      <c r="M13" s="28" t="s">
        <v>529</v>
      </c>
      <c r="N13" s="29" t="s">
        <v>461</v>
      </c>
      <c r="O13" s="29" t="s">
        <v>461</v>
      </c>
      <c r="P13" s="29" t="s">
        <v>461</v>
      </c>
    </row>
    <row r="14" spans="2:16" ht="44">
      <c r="B14" s="30" t="s">
        <v>418</v>
      </c>
      <c r="C14" s="24" t="s">
        <v>78</v>
      </c>
      <c r="D14" s="25" t="s">
        <v>79</v>
      </c>
      <c r="E14" s="26">
        <v>3</v>
      </c>
      <c r="F14" s="12" t="s">
        <v>432</v>
      </c>
      <c r="G14" s="27" t="b" cm="1">
        <f t="array" ref="G14">ISNUMBER(
  SEARCH(
    SelectedModelID &amp; ";",
    F14&amp; ";"
  )
)</f>
        <v>1</v>
      </c>
      <c r="H14" s="12" t="s">
        <v>428</v>
      </c>
      <c r="J14" s="28" t="s">
        <v>530</v>
      </c>
      <c r="K14" s="28" t="s">
        <v>526</v>
      </c>
      <c r="L14" s="28"/>
      <c r="M14" s="28" t="s">
        <v>531</v>
      </c>
      <c r="N14" s="29" t="s">
        <v>461</v>
      </c>
      <c r="O14" s="29" t="s">
        <v>461</v>
      </c>
      <c r="P14" s="29" t="s">
        <v>461</v>
      </c>
    </row>
    <row r="15" spans="2:16" ht="66">
      <c r="B15" s="30" t="s">
        <v>418</v>
      </c>
      <c r="C15" s="24" t="s">
        <v>80</v>
      </c>
      <c r="D15" s="25" t="s">
        <v>81</v>
      </c>
      <c r="E15" s="26">
        <v>3</v>
      </c>
      <c r="F15" s="12" t="s">
        <v>432</v>
      </c>
      <c r="G15" s="27" t="b" cm="1">
        <f t="array" ref="G15">ISNUMBER(
  SEARCH(
    SelectedModelID &amp; ";",
    F15&amp; ";"
  )
)</f>
        <v>1</v>
      </c>
      <c r="H15" s="12" t="s">
        <v>427</v>
      </c>
      <c r="J15" s="28"/>
      <c r="K15" s="28" t="s">
        <v>532</v>
      </c>
      <c r="L15" s="28" t="s">
        <v>533</v>
      </c>
      <c r="M15" s="28" t="s">
        <v>534</v>
      </c>
      <c r="N15" s="29" t="s">
        <v>461</v>
      </c>
      <c r="O15" s="29" t="s">
        <v>461</v>
      </c>
      <c r="P15" s="29" t="s">
        <v>461</v>
      </c>
    </row>
    <row r="16" spans="2:16" ht="44">
      <c r="B16" s="30" t="s">
        <v>418</v>
      </c>
      <c r="C16" s="24" t="s">
        <v>82</v>
      </c>
      <c r="D16" s="25" t="s">
        <v>83</v>
      </c>
      <c r="E16" s="26">
        <v>4</v>
      </c>
      <c r="F16" s="12" t="s">
        <v>432</v>
      </c>
      <c r="G16" s="27" t="b" cm="1">
        <f t="array" ref="G16">ISNUMBER(
  SEARCH(
    SelectedModelID &amp; ";",
    F16&amp; ";"
  )
)</f>
        <v>1</v>
      </c>
      <c r="H16" s="12" t="s">
        <v>427</v>
      </c>
      <c r="J16" s="28"/>
      <c r="K16" s="28" t="s">
        <v>532</v>
      </c>
      <c r="L16" s="28"/>
      <c r="M16" s="28" t="s">
        <v>535</v>
      </c>
      <c r="N16" s="29" t="s">
        <v>461</v>
      </c>
      <c r="O16" s="29" t="s">
        <v>461</v>
      </c>
      <c r="P16" s="29" t="s">
        <v>461</v>
      </c>
    </row>
    <row r="17" spans="2:16" ht="66">
      <c r="B17" s="30" t="s">
        <v>418</v>
      </c>
      <c r="C17" s="24" t="s">
        <v>84</v>
      </c>
      <c r="D17" s="25" t="s">
        <v>85</v>
      </c>
      <c r="E17" s="26">
        <v>2</v>
      </c>
      <c r="F17" s="12" t="s">
        <v>432</v>
      </c>
      <c r="G17" s="27" t="b" cm="1">
        <f t="array" ref="G17">ISNUMBER(
  SEARCH(
    SelectedModelID &amp; ";",
    F17&amp; ";"
  )
)</f>
        <v>1</v>
      </c>
      <c r="H17" s="12" t="s">
        <v>428</v>
      </c>
      <c r="I17"/>
      <c r="J17" s="28"/>
      <c r="K17" s="28" t="s">
        <v>109</v>
      </c>
      <c r="L17" s="28" t="s">
        <v>536</v>
      </c>
      <c r="M17" s="28"/>
      <c r="N17" s="29" t="s">
        <v>461</v>
      </c>
      <c r="O17" s="29" t="s">
        <v>461</v>
      </c>
      <c r="P17" s="29" t="s">
        <v>461</v>
      </c>
    </row>
    <row r="18" spans="2:16" ht="66">
      <c r="B18" s="30" t="s">
        <v>418</v>
      </c>
      <c r="C18" s="24" t="s">
        <v>86</v>
      </c>
      <c r="D18" s="25" t="s">
        <v>87</v>
      </c>
      <c r="E18" s="26">
        <v>2</v>
      </c>
      <c r="F18" s="12" t="s">
        <v>432</v>
      </c>
      <c r="G18" s="27" t="b" cm="1">
        <f t="array" ref="G18">ISNUMBER(
  SEARCH(
    SelectedModelID &amp; ";",
    F18&amp; ";"
  )
)</f>
        <v>1</v>
      </c>
      <c r="H18" s="12" t="s">
        <v>428</v>
      </c>
      <c r="J18" s="28"/>
      <c r="K18" s="28"/>
      <c r="L18" s="28" t="s">
        <v>536</v>
      </c>
      <c r="M18" s="28" t="s">
        <v>537</v>
      </c>
      <c r="N18" s="29" t="s">
        <v>461</v>
      </c>
      <c r="O18" s="29" t="s">
        <v>461</v>
      </c>
      <c r="P18" s="29" t="s">
        <v>461</v>
      </c>
    </row>
    <row r="19" spans="2:16" ht="44">
      <c r="B19" s="30" t="s">
        <v>418</v>
      </c>
      <c r="C19" s="24" t="s">
        <v>88</v>
      </c>
      <c r="D19" s="25" t="s">
        <v>90</v>
      </c>
      <c r="E19" s="26">
        <v>4</v>
      </c>
      <c r="F19" s="12" t="s">
        <v>433</v>
      </c>
      <c r="G19" s="27" t="b" cm="1">
        <f t="array" ref="G19">ISNUMBER(
  SEARCH(
    SelectedModelID &amp; ";",
    F19&amp; ";"
  )
)</f>
        <v>1</v>
      </c>
      <c r="H19" s="12" t="s">
        <v>428</v>
      </c>
      <c r="I19"/>
      <c r="J19" s="28"/>
      <c r="K19" s="28" t="s">
        <v>89</v>
      </c>
      <c r="L19" s="28"/>
      <c r="M19" s="28"/>
      <c r="N19" s="29" t="s">
        <v>461</v>
      </c>
      <c r="O19" s="29" t="s">
        <v>461</v>
      </c>
      <c r="P19" s="29"/>
    </row>
    <row r="20" spans="2:16" ht="51">
      <c r="B20" s="30" t="s">
        <v>418</v>
      </c>
      <c r="C20" s="24" t="s">
        <v>91</v>
      </c>
      <c r="D20" s="25" t="s">
        <v>93</v>
      </c>
      <c r="E20" s="26">
        <v>4</v>
      </c>
      <c r="F20" s="12" t="s">
        <v>433</v>
      </c>
      <c r="G20" s="27" t="b" cm="1">
        <f t="array" ref="G20">ISNUMBER(
  SEARCH(
    SelectedModelID &amp; ";",
    F20&amp; ";"
  )
)</f>
        <v>1</v>
      </c>
      <c r="H20" s="12" t="s">
        <v>427</v>
      </c>
      <c r="J20" s="28"/>
      <c r="K20" s="28" t="s">
        <v>92</v>
      </c>
      <c r="L20" s="28"/>
      <c r="M20" s="28"/>
      <c r="N20" s="29" t="s">
        <v>461</v>
      </c>
      <c r="O20" s="29" t="s">
        <v>461</v>
      </c>
      <c r="P20" s="29"/>
    </row>
    <row r="21" spans="2:16" ht="44">
      <c r="B21" s="30" t="s">
        <v>418</v>
      </c>
      <c r="C21" s="24" t="s">
        <v>94</v>
      </c>
      <c r="D21" s="25" t="s">
        <v>96</v>
      </c>
      <c r="E21" s="26">
        <v>2</v>
      </c>
      <c r="F21" s="12" t="s">
        <v>433</v>
      </c>
      <c r="G21" s="27" t="b" cm="1">
        <f t="array" ref="G21">ISNUMBER(
  SEARCH(
    SelectedModelID &amp; ";",
    F21&amp; ";"
  )
)</f>
        <v>1</v>
      </c>
      <c r="H21" s="12" t="s">
        <v>427</v>
      </c>
      <c r="J21" s="28"/>
      <c r="K21" s="28" t="s">
        <v>95</v>
      </c>
      <c r="L21" s="28"/>
      <c r="M21" s="28"/>
      <c r="N21" s="29" t="s">
        <v>461</v>
      </c>
      <c r="O21" s="29" t="s">
        <v>461</v>
      </c>
      <c r="P21" s="29"/>
    </row>
    <row r="22" spans="2:16" ht="44">
      <c r="B22" s="30" t="s">
        <v>418</v>
      </c>
      <c r="C22" s="24" t="s">
        <v>97</v>
      </c>
      <c r="D22" s="25" t="s">
        <v>98</v>
      </c>
      <c r="E22" s="26">
        <v>3</v>
      </c>
      <c r="F22" s="12" t="s">
        <v>433</v>
      </c>
      <c r="G22" s="27" t="b" cm="1">
        <f t="array" ref="G22">ISNUMBER(
  SEARCH(
    SelectedModelID &amp; ";",
    F22&amp; ";"
  )
)</f>
        <v>1</v>
      </c>
      <c r="H22" s="12" t="s">
        <v>428</v>
      </c>
      <c r="J22" s="28"/>
      <c r="K22" s="28" t="s">
        <v>95</v>
      </c>
      <c r="L22" s="28" t="s">
        <v>538</v>
      </c>
      <c r="M22" s="28"/>
      <c r="N22" s="29" t="s">
        <v>461</v>
      </c>
      <c r="O22" s="29" t="s">
        <v>461</v>
      </c>
      <c r="P22" s="29"/>
    </row>
    <row r="23" spans="2:16" ht="51">
      <c r="B23" s="30" t="s">
        <v>418</v>
      </c>
      <c r="C23" s="24" t="s">
        <v>99</v>
      </c>
      <c r="D23" s="25" t="s">
        <v>100</v>
      </c>
      <c r="E23" s="26">
        <v>4</v>
      </c>
      <c r="F23" s="12" t="s">
        <v>433</v>
      </c>
      <c r="G23" s="27" t="b" cm="1">
        <f t="array" ref="G23">ISNUMBER(
  SEARCH(
    SelectedModelID &amp; ";",
    F23&amp; ";"
  )
)</f>
        <v>1</v>
      </c>
      <c r="H23" s="12" t="s">
        <v>427</v>
      </c>
      <c r="J23" s="28"/>
      <c r="K23" s="28" t="s">
        <v>92</v>
      </c>
      <c r="L23" s="28"/>
      <c r="M23" s="28"/>
      <c r="N23" s="29" t="s">
        <v>461</v>
      </c>
      <c r="O23" s="29" t="s">
        <v>461</v>
      </c>
      <c r="P23" s="29"/>
    </row>
    <row r="24" spans="2:16" ht="51">
      <c r="B24" s="30" t="s">
        <v>418</v>
      </c>
      <c r="C24" s="24" t="s">
        <v>101</v>
      </c>
      <c r="D24" s="25" t="s">
        <v>102</v>
      </c>
      <c r="E24" s="26">
        <v>4</v>
      </c>
      <c r="F24" s="12" t="s">
        <v>433</v>
      </c>
      <c r="G24" s="27" t="b" cm="1">
        <f t="array" ref="G24">ISNUMBER(
  SEARCH(
    SelectedModelID &amp; ";",
    F24&amp; ";"
  )
)</f>
        <v>1</v>
      </c>
      <c r="H24" s="12" t="s">
        <v>427</v>
      </c>
      <c r="J24" s="28"/>
      <c r="K24" s="28" t="s">
        <v>92</v>
      </c>
      <c r="L24" s="28"/>
      <c r="M24" s="28"/>
      <c r="N24" s="29" t="s">
        <v>461</v>
      </c>
      <c r="O24" s="29" t="s">
        <v>461</v>
      </c>
      <c r="P24" s="29"/>
    </row>
    <row r="25" spans="2:16" ht="44">
      <c r="B25" s="30" t="s">
        <v>418</v>
      </c>
      <c r="C25" s="24" t="s">
        <v>103</v>
      </c>
      <c r="D25" s="25" t="s">
        <v>105</v>
      </c>
      <c r="E25" s="26">
        <v>5</v>
      </c>
      <c r="F25" s="12" t="s">
        <v>433</v>
      </c>
      <c r="G25" s="27" t="b" cm="1">
        <f t="array" ref="G25">ISNUMBER(
  SEARCH(
    SelectedModelID &amp; ";",
    F25&amp; ";"
  )
)</f>
        <v>1</v>
      </c>
      <c r="H25" s="12" t="s">
        <v>428</v>
      </c>
      <c r="J25" s="28"/>
      <c r="K25" s="28" t="s">
        <v>104</v>
      </c>
      <c r="L25" s="28"/>
      <c r="M25" s="28"/>
      <c r="N25" s="29" t="s">
        <v>461</v>
      </c>
      <c r="O25" s="29" t="s">
        <v>461</v>
      </c>
      <c r="P25" s="29"/>
    </row>
    <row r="26" spans="2:16" ht="44">
      <c r="B26" s="30" t="s">
        <v>418</v>
      </c>
      <c r="C26" s="24" t="s">
        <v>106</v>
      </c>
      <c r="D26" s="25" t="s">
        <v>107</v>
      </c>
      <c r="E26" s="26">
        <v>4</v>
      </c>
      <c r="F26" s="12" t="s">
        <v>433</v>
      </c>
      <c r="G26" s="27" t="b" cm="1">
        <f t="array" ref="G26">ISNUMBER(
  SEARCH(
    SelectedModelID &amp; ";",
    F26&amp; ";"
  )
)</f>
        <v>1</v>
      </c>
      <c r="H26" s="12" t="s">
        <v>443</v>
      </c>
      <c r="I26" s="12" t="s">
        <v>940</v>
      </c>
      <c r="J26" s="28"/>
      <c r="K26" s="28"/>
      <c r="L26" s="28"/>
      <c r="M26" s="28" t="s">
        <v>539</v>
      </c>
      <c r="N26" s="29" t="s">
        <v>461</v>
      </c>
      <c r="O26" s="29" t="s">
        <v>461</v>
      </c>
      <c r="P26" s="29"/>
    </row>
    <row r="27" spans="2:16" ht="88">
      <c r="B27" s="30" t="s">
        <v>418</v>
      </c>
      <c r="C27" s="24" t="s">
        <v>108</v>
      </c>
      <c r="D27" s="25" t="s">
        <v>110</v>
      </c>
      <c r="E27" s="26">
        <v>3</v>
      </c>
      <c r="F27" s="12" t="s">
        <v>433</v>
      </c>
      <c r="G27" s="27" t="b" cm="1">
        <f t="array" ref="G27">ISNUMBER(
  SEARCH(
    SelectedModelID &amp; ";",
    F27&amp; ";"
  )
)</f>
        <v>1</v>
      </c>
      <c r="H27" s="12" t="s">
        <v>428</v>
      </c>
      <c r="J27" s="28"/>
      <c r="K27" s="28" t="s">
        <v>109</v>
      </c>
      <c r="L27" s="28"/>
      <c r="M27" s="28"/>
      <c r="N27" s="29" t="s">
        <v>461</v>
      </c>
      <c r="O27" s="29" t="s">
        <v>461</v>
      </c>
      <c r="P27" s="29"/>
    </row>
    <row r="28" spans="2:16" ht="44">
      <c r="B28" s="33" t="s">
        <v>419</v>
      </c>
      <c r="C28" s="24" t="s">
        <v>111</v>
      </c>
      <c r="D28" s="25" t="s">
        <v>112</v>
      </c>
      <c r="E28" s="26">
        <v>2</v>
      </c>
      <c r="F28" s="12" t="s">
        <v>432</v>
      </c>
      <c r="G28" s="27" t="b" cm="1">
        <f t="array" ref="G28">ISNUMBER(
  SEARCH(
    SelectedModelID &amp; ";",
    F28&amp; ";"
  )
)</f>
        <v>1</v>
      </c>
      <c r="H28" s="12" t="s">
        <v>428</v>
      </c>
      <c r="J28" s="31"/>
      <c r="K28" s="31" t="s">
        <v>540</v>
      </c>
      <c r="L28" s="31"/>
      <c r="M28" s="31" t="s">
        <v>541</v>
      </c>
      <c r="N28" s="32" t="s">
        <v>461</v>
      </c>
      <c r="O28" s="32" t="s">
        <v>461</v>
      </c>
      <c r="P28" s="32" t="s">
        <v>461</v>
      </c>
    </row>
    <row r="29" spans="2:16" ht="66">
      <c r="B29" s="33" t="s">
        <v>419</v>
      </c>
      <c r="C29" s="24" t="s">
        <v>113</v>
      </c>
      <c r="D29" s="25" t="s">
        <v>114</v>
      </c>
      <c r="E29" s="26">
        <v>2</v>
      </c>
      <c r="F29" s="12" t="s">
        <v>433</v>
      </c>
      <c r="G29" s="27" t="b" cm="1">
        <f t="array" ref="G29">ISNUMBER(
  SEARCH(
    SelectedModelID &amp; ";",
    F29&amp; ";"
  )
)</f>
        <v>1</v>
      </c>
      <c r="H29" s="12" t="s">
        <v>427</v>
      </c>
      <c r="J29" s="28"/>
      <c r="K29" s="28" t="s">
        <v>398</v>
      </c>
      <c r="L29" s="28" t="s">
        <v>542</v>
      </c>
      <c r="M29" s="28" t="s">
        <v>543</v>
      </c>
      <c r="N29" s="29" t="s">
        <v>461</v>
      </c>
      <c r="O29" s="29" t="s">
        <v>461</v>
      </c>
      <c r="P29" s="29"/>
    </row>
    <row r="30" spans="2:16" ht="51">
      <c r="B30" s="33" t="s">
        <v>419</v>
      </c>
      <c r="C30" s="24" t="s">
        <v>115</v>
      </c>
      <c r="D30" s="25" t="s">
        <v>116</v>
      </c>
      <c r="E30" s="26">
        <v>4</v>
      </c>
      <c r="F30" s="12" t="s">
        <v>433</v>
      </c>
      <c r="G30" s="27" t="b" cm="1">
        <f t="array" ref="G30">ISNUMBER(
  SEARCH(
    SelectedModelID &amp; ";",
    F30&amp; ";"
  )
)</f>
        <v>1</v>
      </c>
      <c r="H30" s="12" t="s">
        <v>427</v>
      </c>
      <c r="J30" s="28"/>
      <c r="K30" s="28" t="s">
        <v>544</v>
      </c>
      <c r="L30" s="28"/>
      <c r="M30" s="28" t="s">
        <v>545</v>
      </c>
      <c r="N30" s="29" t="s">
        <v>461</v>
      </c>
      <c r="O30" s="29" t="s">
        <v>461</v>
      </c>
      <c r="P30" s="29"/>
    </row>
    <row r="31" spans="2:16" ht="44">
      <c r="B31" s="33" t="s">
        <v>419</v>
      </c>
      <c r="C31" s="24" t="s">
        <v>117</v>
      </c>
      <c r="D31" s="25" t="s">
        <v>118</v>
      </c>
      <c r="E31" s="26">
        <v>2</v>
      </c>
      <c r="F31" s="12" t="s">
        <v>432</v>
      </c>
      <c r="G31" s="27" t="b" cm="1">
        <f t="array" ref="G31">ISNUMBER(
  SEARCH(
    SelectedModelID &amp; ";",
    F31&amp; ";"
  )
)</f>
        <v>1</v>
      </c>
      <c r="H31" s="12" t="s">
        <v>428</v>
      </c>
      <c r="J31" s="28"/>
      <c r="K31" s="28" t="s">
        <v>546</v>
      </c>
      <c r="L31" s="28"/>
      <c r="M31" s="28" t="s">
        <v>547</v>
      </c>
      <c r="N31" s="29" t="s">
        <v>461</v>
      </c>
      <c r="O31" s="29" t="s">
        <v>461</v>
      </c>
      <c r="P31" s="29" t="s">
        <v>461</v>
      </c>
    </row>
    <row r="32" spans="2:16" ht="44">
      <c r="B32" s="33" t="s">
        <v>419</v>
      </c>
      <c r="C32" s="24" t="s">
        <v>119</v>
      </c>
      <c r="D32" s="25" t="s">
        <v>120</v>
      </c>
      <c r="E32" s="26">
        <v>3</v>
      </c>
      <c r="F32" s="12" t="s">
        <v>433</v>
      </c>
      <c r="G32" s="27" t="b" cm="1">
        <f t="array" ref="G32">ISNUMBER(
  SEARCH(
    SelectedModelID &amp; ";",
    F32&amp; ";"
  )
)</f>
        <v>1</v>
      </c>
      <c r="H32" s="12" t="s">
        <v>428</v>
      </c>
      <c r="J32" s="28"/>
      <c r="K32" s="28" t="s">
        <v>548</v>
      </c>
      <c r="L32" s="28"/>
      <c r="M32" s="28" t="s">
        <v>549</v>
      </c>
      <c r="N32" s="29" t="s">
        <v>461</v>
      </c>
      <c r="O32" s="29" t="s">
        <v>461</v>
      </c>
      <c r="P32" s="29"/>
    </row>
    <row r="33" spans="2:16" ht="44">
      <c r="B33" s="33" t="s">
        <v>419</v>
      </c>
      <c r="C33" s="24" t="s">
        <v>121</v>
      </c>
      <c r="D33" s="25" t="s">
        <v>122</v>
      </c>
      <c r="E33" s="26">
        <v>2</v>
      </c>
      <c r="F33" s="12" t="s">
        <v>433</v>
      </c>
      <c r="G33" s="27" t="b" cm="1">
        <f t="array" ref="G33">ISNUMBER(
  SEARCH(
    SelectedModelID &amp; ";",
    F33&amp; ";"
  )
)</f>
        <v>1</v>
      </c>
      <c r="H33" s="12" t="s">
        <v>427</v>
      </c>
      <c r="J33" s="28"/>
      <c r="K33" s="28" t="s">
        <v>550</v>
      </c>
      <c r="L33" s="28"/>
      <c r="M33" s="28" t="s">
        <v>551</v>
      </c>
      <c r="N33" s="29" t="s">
        <v>461</v>
      </c>
      <c r="O33" s="29" t="s">
        <v>461</v>
      </c>
      <c r="P33" s="29"/>
    </row>
    <row r="34" spans="2:16" ht="51">
      <c r="B34" s="33" t="s">
        <v>419</v>
      </c>
      <c r="C34" s="24" t="s">
        <v>123</v>
      </c>
      <c r="D34" s="25" t="s">
        <v>124</v>
      </c>
      <c r="E34" s="26">
        <v>1</v>
      </c>
      <c r="F34" s="12" t="s">
        <v>432</v>
      </c>
      <c r="G34" s="27" t="b" cm="1">
        <f t="array" ref="G34">ISNUMBER(
  SEARCH(
    SelectedModelID &amp; ";",
    F34&amp; ";"
  )
)</f>
        <v>1</v>
      </c>
      <c r="H34" s="12" t="s">
        <v>427</v>
      </c>
      <c r="J34" s="28"/>
      <c r="K34" s="28" t="s">
        <v>552</v>
      </c>
      <c r="L34" s="28"/>
      <c r="M34" s="28" t="s">
        <v>553</v>
      </c>
      <c r="N34" s="29" t="s">
        <v>461</v>
      </c>
      <c r="O34" s="29" t="s">
        <v>461</v>
      </c>
      <c r="P34" s="29" t="s">
        <v>461</v>
      </c>
    </row>
    <row r="35" spans="2:16" ht="66">
      <c r="B35" s="33" t="s">
        <v>419</v>
      </c>
      <c r="C35" s="24" t="s">
        <v>125</v>
      </c>
      <c r="D35" s="25" t="s">
        <v>126</v>
      </c>
      <c r="E35" s="26">
        <v>4</v>
      </c>
      <c r="F35" s="12" t="s">
        <v>433</v>
      </c>
      <c r="G35" s="27" t="b" cm="1">
        <f t="array" ref="G35">ISNUMBER(
  SEARCH(
    SelectedModelID &amp; ";",
    F35&amp; ";"
  )
)</f>
        <v>1</v>
      </c>
      <c r="H35" s="12" t="s">
        <v>427</v>
      </c>
      <c r="J35" s="28" t="s">
        <v>554</v>
      </c>
      <c r="K35" s="28"/>
      <c r="L35" s="28"/>
      <c r="M35" s="28" t="s">
        <v>555</v>
      </c>
      <c r="N35" s="29" t="s">
        <v>461</v>
      </c>
      <c r="O35" s="29" t="s">
        <v>461</v>
      </c>
      <c r="P35" s="29"/>
    </row>
    <row r="36" spans="2:16" ht="44">
      <c r="B36" s="33" t="s">
        <v>419</v>
      </c>
      <c r="C36" s="24" t="s">
        <v>127</v>
      </c>
      <c r="D36" s="25" t="s">
        <v>128</v>
      </c>
      <c r="E36" s="26">
        <v>4</v>
      </c>
      <c r="F36" s="12" t="s">
        <v>433</v>
      </c>
      <c r="G36" s="27" t="b" cm="1">
        <f t="array" ref="G36">ISNUMBER(
  SEARCH(
    SelectedModelID &amp; ";",
    F36&amp; ";"
  )
)</f>
        <v>1</v>
      </c>
      <c r="H36" s="12" t="s">
        <v>427</v>
      </c>
      <c r="J36" s="28"/>
      <c r="K36" s="28" t="s">
        <v>556</v>
      </c>
      <c r="L36" s="28" t="s">
        <v>557</v>
      </c>
      <c r="M36" s="28" t="s">
        <v>558</v>
      </c>
      <c r="N36" s="29" t="s">
        <v>461</v>
      </c>
      <c r="O36" s="29" t="s">
        <v>461</v>
      </c>
      <c r="P36" s="29"/>
    </row>
    <row r="37" spans="2:16" ht="34">
      <c r="B37" s="33" t="s">
        <v>419</v>
      </c>
      <c r="C37" s="24" t="s">
        <v>129</v>
      </c>
      <c r="D37" s="25" t="s">
        <v>130</v>
      </c>
      <c r="E37" s="26">
        <v>3</v>
      </c>
      <c r="F37" s="12" t="s">
        <v>433</v>
      </c>
      <c r="G37" s="27" t="b" cm="1">
        <f t="array" ref="G37">ISNUMBER(
  SEARCH(
    SelectedModelID &amp; ";",
    F37&amp; ";"
  )
)</f>
        <v>1</v>
      </c>
      <c r="H37" s="12" t="s">
        <v>427</v>
      </c>
      <c r="J37" s="28" t="s">
        <v>559</v>
      </c>
      <c r="K37" s="28"/>
      <c r="L37" s="28"/>
      <c r="M37" s="28" t="s">
        <v>560</v>
      </c>
      <c r="N37" s="29" t="s">
        <v>461</v>
      </c>
      <c r="O37" s="29" t="s">
        <v>461</v>
      </c>
      <c r="P37" s="29"/>
    </row>
    <row r="38" spans="2:16" ht="44">
      <c r="B38" s="33" t="s">
        <v>419</v>
      </c>
      <c r="C38" s="24" t="s">
        <v>131</v>
      </c>
      <c r="D38" s="25" t="s">
        <v>132</v>
      </c>
      <c r="E38" s="26">
        <v>1</v>
      </c>
      <c r="F38" s="12" t="s">
        <v>432</v>
      </c>
      <c r="G38" s="27" t="b" cm="1">
        <f t="array" ref="G38">ISNUMBER(
  SEARCH(
    SelectedModelID &amp; ";",
    F38&amp; ";"
  )
)</f>
        <v>1</v>
      </c>
      <c r="H38" s="12" t="s">
        <v>428</v>
      </c>
      <c r="J38" s="28"/>
      <c r="K38" s="28" t="s">
        <v>561</v>
      </c>
      <c r="L38" s="28" t="s">
        <v>562</v>
      </c>
      <c r="M38" s="28" t="s">
        <v>549</v>
      </c>
      <c r="N38" s="29" t="s">
        <v>461</v>
      </c>
      <c r="O38" s="29" t="s">
        <v>461</v>
      </c>
      <c r="P38" s="29" t="s">
        <v>461</v>
      </c>
    </row>
    <row r="39" spans="2:16" ht="66">
      <c r="B39" s="33" t="s">
        <v>419</v>
      </c>
      <c r="C39" s="24" t="s">
        <v>133</v>
      </c>
      <c r="D39" s="25" t="s">
        <v>134</v>
      </c>
      <c r="E39" s="26">
        <v>3</v>
      </c>
      <c r="F39" s="12" t="s">
        <v>433</v>
      </c>
      <c r="G39" s="27" t="b" cm="1">
        <f t="array" ref="G39">ISNUMBER(
  SEARCH(
    SelectedModelID &amp; ";",
    F39&amp; ";"
  )
)</f>
        <v>1</v>
      </c>
      <c r="H39" s="12" t="s">
        <v>428</v>
      </c>
      <c r="J39" s="28" t="s">
        <v>563</v>
      </c>
      <c r="K39" s="28"/>
      <c r="L39" s="28"/>
      <c r="M39" s="28" t="s">
        <v>564</v>
      </c>
      <c r="N39" s="29" t="s">
        <v>461</v>
      </c>
      <c r="O39" s="29" t="s">
        <v>461</v>
      </c>
      <c r="P39" s="29"/>
    </row>
    <row r="40" spans="2:16" ht="66">
      <c r="B40" s="33" t="s">
        <v>419</v>
      </c>
      <c r="C40" s="24" t="s">
        <v>135</v>
      </c>
      <c r="D40" s="25" t="s">
        <v>136</v>
      </c>
      <c r="E40" s="26">
        <v>3</v>
      </c>
      <c r="F40" s="12" t="s">
        <v>433</v>
      </c>
      <c r="G40" s="27" t="b" cm="1">
        <f t="array" ref="G40">ISNUMBER(
  SEARCH(
    SelectedModelID &amp; ";",
    F40&amp; ";"
  )
)</f>
        <v>1</v>
      </c>
      <c r="H40" s="12" t="s">
        <v>428</v>
      </c>
      <c r="J40" s="28" t="s">
        <v>565</v>
      </c>
      <c r="K40" s="28"/>
      <c r="L40" s="28" t="s">
        <v>566</v>
      </c>
      <c r="M40" s="28" t="s">
        <v>567</v>
      </c>
      <c r="N40" s="29" t="s">
        <v>461</v>
      </c>
      <c r="O40" s="29" t="s">
        <v>461</v>
      </c>
      <c r="P40" s="29"/>
    </row>
    <row r="41" spans="2:16" ht="51">
      <c r="B41" s="33" t="s">
        <v>419</v>
      </c>
      <c r="C41" s="24" t="s">
        <v>137</v>
      </c>
      <c r="D41" s="25" t="s">
        <v>138</v>
      </c>
      <c r="E41" s="26">
        <v>3</v>
      </c>
      <c r="F41" s="12" t="s">
        <v>433</v>
      </c>
      <c r="G41" s="27" t="b" cm="1">
        <f t="array" ref="G41">ISNUMBER(
  SEARCH(
    SelectedModelID &amp; ";",
    F41&amp; ";"
  )
)</f>
        <v>1</v>
      </c>
      <c r="H41" s="12" t="s">
        <v>428</v>
      </c>
      <c r="J41" s="28" t="s">
        <v>565</v>
      </c>
      <c r="K41" s="28" t="s">
        <v>155</v>
      </c>
      <c r="L41" s="28" t="s">
        <v>568</v>
      </c>
      <c r="M41" s="28" t="s">
        <v>569</v>
      </c>
      <c r="N41" s="29" t="s">
        <v>461</v>
      </c>
      <c r="O41" s="29" t="s">
        <v>461</v>
      </c>
      <c r="P41" s="29"/>
    </row>
    <row r="42" spans="2:16" ht="102">
      <c r="B42" s="33" t="s">
        <v>419</v>
      </c>
      <c r="C42" s="24" t="s">
        <v>139</v>
      </c>
      <c r="D42" s="25" t="s">
        <v>140</v>
      </c>
      <c r="E42" s="26">
        <v>3</v>
      </c>
      <c r="F42" s="12" t="s">
        <v>433</v>
      </c>
      <c r="G42" s="27" t="b" cm="1">
        <f t="array" ref="G42">ISNUMBER(
  SEARCH(
    SelectedModelID &amp; ";",
    F42&amp; ";"
  )
)</f>
        <v>1</v>
      </c>
      <c r="H42" s="12" t="s">
        <v>427</v>
      </c>
      <c r="J42" s="28" t="s">
        <v>570</v>
      </c>
      <c r="K42" s="28" t="s">
        <v>571</v>
      </c>
      <c r="L42" s="28" t="s">
        <v>572</v>
      </c>
      <c r="M42" s="28" t="s">
        <v>573</v>
      </c>
      <c r="N42" s="28" t="s">
        <v>461</v>
      </c>
      <c r="O42" s="28" t="s">
        <v>461</v>
      </c>
      <c r="P42" s="29"/>
    </row>
    <row r="43" spans="2:16" ht="66">
      <c r="B43" s="33" t="s">
        <v>419</v>
      </c>
      <c r="C43" s="24" t="s">
        <v>141</v>
      </c>
      <c r="D43" s="25" t="s">
        <v>142</v>
      </c>
      <c r="E43" s="26">
        <v>3</v>
      </c>
      <c r="F43" s="12" t="s">
        <v>433</v>
      </c>
      <c r="G43" s="27" t="b" cm="1">
        <f t="array" ref="G43">ISNUMBER(
  SEARCH(
    SelectedModelID &amp; ";",
    F43&amp; ";"
  )
)</f>
        <v>1</v>
      </c>
      <c r="H43" s="12" t="s">
        <v>428</v>
      </c>
      <c r="J43" s="28"/>
      <c r="K43" s="28" t="s">
        <v>574</v>
      </c>
      <c r="L43" s="28" t="s">
        <v>575</v>
      </c>
      <c r="M43" s="28" t="s">
        <v>576</v>
      </c>
      <c r="N43" s="29" t="s">
        <v>461</v>
      </c>
      <c r="O43" s="29" t="s">
        <v>461</v>
      </c>
      <c r="P43" s="29"/>
    </row>
    <row r="44" spans="2:16" ht="44">
      <c r="B44" s="33" t="s">
        <v>419</v>
      </c>
      <c r="C44" s="24" t="s">
        <v>143</v>
      </c>
      <c r="D44" s="25" t="s">
        <v>144</v>
      </c>
      <c r="E44" s="26">
        <v>3</v>
      </c>
      <c r="F44" s="12" t="s">
        <v>433</v>
      </c>
      <c r="G44" s="27" t="b" cm="1">
        <f t="array" ref="G44">ISNUMBER(
  SEARCH(
    SelectedModelID &amp; ";",
    F44&amp; ";"
  )
)</f>
        <v>1</v>
      </c>
      <c r="H44" s="12" t="s">
        <v>427</v>
      </c>
      <c r="J44" s="28"/>
      <c r="K44" s="28" t="s">
        <v>577</v>
      </c>
      <c r="L44" s="28"/>
      <c r="M44" s="28"/>
      <c r="N44" s="29" t="s">
        <v>461</v>
      </c>
      <c r="O44" s="29" t="s">
        <v>461</v>
      </c>
      <c r="P44" s="29"/>
    </row>
    <row r="45" spans="2:16" ht="110">
      <c r="B45" s="33" t="s">
        <v>419</v>
      </c>
      <c r="C45" s="24" t="s">
        <v>145</v>
      </c>
      <c r="D45" s="25" t="s">
        <v>146</v>
      </c>
      <c r="E45" s="26">
        <v>3</v>
      </c>
      <c r="F45" s="12" t="s">
        <v>432</v>
      </c>
      <c r="G45" s="27" t="b" cm="1">
        <f t="array" ref="G45">ISNUMBER(
  SEARCH(
    SelectedModelID &amp; ";",
    F45&amp; ";"
  )
)</f>
        <v>1</v>
      </c>
      <c r="H45" s="12" t="s">
        <v>428</v>
      </c>
      <c r="J45" s="28"/>
      <c r="K45" s="28"/>
      <c r="L45" s="28"/>
      <c r="M45" s="28" t="s">
        <v>578</v>
      </c>
      <c r="N45" s="29" t="s">
        <v>461</v>
      </c>
      <c r="O45" s="29" t="s">
        <v>461</v>
      </c>
      <c r="P45" s="29" t="s">
        <v>461</v>
      </c>
    </row>
    <row r="46" spans="2:16" ht="85">
      <c r="B46" s="33" t="s">
        <v>419</v>
      </c>
      <c r="C46" s="24" t="s">
        <v>147</v>
      </c>
      <c r="D46" s="25" t="s">
        <v>148</v>
      </c>
      <c r="E46" s="26">
        <v>1</v>
      </c>
      <c r="F46" s="12" t="s">
        <v>433</v>
      </c>
      <c r="G46" s="27" t="b" cm="1">
        <f t="array" ref="G46">ISNUMBER(
  SEARCH(
    SelectedModelID &amp; ";",
    F46&amp; ";"
  )
)</f>
        <v>1</v>
      </c>
      <c r="H46" s="12" t="s">
        <v>428</v>
      </c>
      <c r="J46" s="28" t="s">
        <v>579</v>
      </c>
      <c r="K46" s="28" t="s">
        <v>155</v>
      </c>
      <c r="L46" s="28" t="s">
        <v>580</v>
      </c>
      <c r="M46" s="28" t="s">
        <v>581</v>
      </c>
      <c r="N46" s="29" t="s">
        <v>461</v>
      </c>
      <c r="O46" s="29" t="s">
        <v>461</v>
      </c>
      <c r="P46" s="29"/>
    </row>
    <row r="47" spans="2:16" ht="66">
      <c r="B47" s="33" t="s">
        <v>419</v>
      </c>
      <c r="C47" s="24" t="s">
        <v>149</v>
      </c>
      <c r="D47" s="25" t="s">
        <v>150</v>
      </c>
      <c r="E47" s="26">
        <v>2</v>
      </c>
      <c r="F47" s="12" t="s">
        <v>432</v>
      </c>
      <c r="G47" s="27" t="b" cm="1">
        <f t="array" ref="G47">ISNUMBER(
  SEARCH(
    SelectedModelID &amp; ";",
    F47&amp; ";"
  )
)</f>
        <v>1</v>
      </c>
      <c r="H47" s="12" t="s">
        <v>427</v>
      </c>
      <c r="J47" s="28" t="s">
        <v>582</v>
      </c>
      <c r="K47" s="28" t="s">
        <v>583</v>
      </c>
      <c r="L47" s="28" t="s">
        <v>584</v>
      </c>
      <c r="M47" s="28" t="s">
        <v>585</v>
      </c>
      <c r="N47" s="29" t="s">
        <v>461</v>
      </c>
      <c r="O47" s="29" t="s">
        <v>461</v>
      </c>
      <c r="P47" s="29" t="s">
        <v>461</v>
      </c>
    </row>
    <row r="48" spans="2:16" ht="66">
      <c r="B48" s="33" t="s">
        <v>419</v>
      </c>
      <c r="C48" s="24" t="s">
        <v>151</v>
      </c>
      <c r="D48" s="25" t="s">
        <v>153</v>
      </c>
      <c r="E48" s="26">
        <v>4</v>
      </c>
      <c r="F48" s="12" t="s">
        <v>433</v>
      </c>
      <c r="G48" s="27" t="b" cm="1">
        <f t="array" ref="G48">ISNUMBER(
  SEARCH(
    SelectedModelID &amp; ";",
    F48&amp; ";"
  )
)</f>
        <v>1</v>
      </c>
      <c r="H48" s="12" t="s">
        <v>427</v>
      </c>
      <c r="J48" s="28"/>
      <c r="K48" s="28" t="s">
        <v>152</v>
      </c>
      <c r="L48" s="28"/>
      <c r="M48" s="28"/>
      <c r="N48" s="29" t="s">
        <v>461</v>
      </c>
      <c r="O48" s="29" t="s">
        <v>461</v>
      </c>
      <c r="P48" s="29"/>
    </row>
    <row r="49" spans="2:16" ht="66">
      <c r="B49" s="33" t="s">
        <v>419</v>
      </c>
      <c r="C49" s="24" t="s">
        <v>154</v>
      </c>
      <c r="D49" s="25" t="s">
        <v>156</v>
      </c>
      <c r="E49" s="26">
        <v>4</v>
      </c>
      <c r="F49" s="12" t="s">
        <v>433</v>
      </c>
      <c r="G49" s="27" t="b" cm="1">
        <f t="array" ref="G49">ISNUMBER(
  SEARCH(
    SelectedModelID &amp; ";",
    F49&amp; ";"
  )
)</f>
        <v>1</v>
      </c>
      <c r="H49" s="12" t="s">
        <v>428</v>
      </c>
      <c r="J49" s="28"/>
      <c r="K49" s="28" t="s">
        <v>155</v>
      </c>
      <c r="L49" s="28"/>
      <c r="M49" s="28"/>
      <c r="N49" s="29" t="s">
        <v>461</v>
      </c>
      <c r="O49" s="29" t="s">
        <v>461</v>
      </c>
      <c r="P49" s="29"/>
    </row>
    <row r="50" spans="2:16" ht="44">
      <c r="B50" s="33" t="s">
        <v>419</v>
      </c>
      <c r="C50" s="24" t="s">
        <v>157</v>
      </c>
      <c r="D50" s="25" t="s">
        <v>159</v>
      </c>
      <c r="E50" s="26">
        <v>4</v>
      </c>
      <c r="F50" s="12" t="s">
        <v>433</v>
      </c>
      <c r="G50" s="27" t="b" cm="1">
        <f t="array" ref="G50">ISNUMBER(
  SEARCH(
    SelectedModelID &amp; ";",
    F50&amp; ";"
  )
)</f>
        <v>1</v>
      </c>
      <c r="H50" s="12" t="s">
        <v>428</v>
      </c>
      <c r="J50" s="28"/>
      <c r="K50" s="28" t="s">
        <v>158</v>
      </c>
      <c r="L50" s="28"/>
      <c r="M50" s="28"/>
      <c r="N50" s="29" t="s">
        <v>461</v>
      </c>
      <c r="O50" s="29" t="s">
        <v>461</v>
      </c>
      <c r="P50" s="29"/>
    </row>
    <row r="51" spans="2:16" ht="51">
      <c r="B51" s="39" t="s">
        <v>424</v>
      </c>
      <c r="C51" s="24" t="s">
        <v>340</v>
      </c>
      <c r="D51" s="25" t="s">
        <v>341</v>
      </c>
      <c r="E51" s="26">
        <v>1</v>
      </c>
      <c r="F51" s="12" t="s">
        <v>433</v>
      </c>
      <c r="G51" s="27" t="b" cm="1">
        <f t="array" ref="G51">ISNUMBER(
  SEARCH(
    SelectedModelID &amp; ";",
    F51&amp; ";"
  )
)</f>
        <v>1</v>
      </c>
      <c r="H51" s="12" t="s">
        <v>427</v>
      </c>
      <c r="J51" s="31"/>
      <c r="K51" s="31" t="s">
        <v>677</v>
      </c>
      <c r="L51" s="31" t="s">
        <v>627</v>
      </c>
      <c r="M51" s="31" t="s">
        <v>616</v>
      </c>
      <c r="N51" s="32" t="s">
        <v>461</v>
      </c>
      <c r="O51" s="32" t="s">
        <v>461</v>
      </c>
      <c r="P51" s="32"/>
    </row>
    <row r="52" spans="2:16" ht="66">
      <c r="B52" s="39" t="s">
        <v>424</v>
      </c>
      <c r="C52" s="24" t="s">
        <v>342</v>
      </c>
      <c r="D52" s="25" t="s">
        <v>343</v>
      </c>
      <c r="E52" s="26">
        <v>2</v>
      </c>
      <c r="F52" s="12" t="s">
        <v>432</v>
      </c>
      <c r="G52" s="27" t="b" cm="1">
        <f t="array" ref="G52">ISNUMBER(
  SEARCH(
    SelectedModelID &amp; ";",
    F52&amp; ";"
  )
)</f>
        <v>1</v>
      </c>
      <c r="H52" s="12" t="s">
        <v>428</v>
      </c>
      <c r="J52" s="28"/>
      <c r="K52" s="28" t="s">
        <v>678</v>
      </c>
      <c r="L52" s="28"/>
      <c r="M52" s="28"/>
      <c r="N52" s="29" t="s">
        <v>461</v>
      </c>
      <c r="O52" s="29" t="s">
        <v>461</v>
      </c>
      <c r="P52" s="29" t="s">
        <v>461</v>
      </c>
    </row>
    <row r="53" spans="2:16" ht="68">
      <c r="B53" s="39" t="s">
        <v>424</v>
      </c>
      <c r="C53" s="24" t="s">
        <v>344</v>
      </c>
      <c r="D53" s="25" t="s">
        <v>345</v>
      </c>
      <c r="E53" s="26">
        <v>3</v>
      </c>
      <c r="F53" s="12" t="s">
        <v>432</v>
      </c>
      <c r="G53" s="27" t="b" cm="1">
        <f t="array" ref="G53">ISNUMBER(
  SEARCH(
    SelectedModelID &amp; ";",
    F53&amp; ";"
  )
)</f>
        <v>1</v>
      </c>
      <c r="H53" s="12" t="s">
        <v>427</v>
      </c>
      <c r="J53" s="28"/>
      <c r="K53" s="28" t="s">
        <v>679</v>
      </c>
      <c r="L53" s="28" t="s">
        <v>680</v>
      </c>
      <c r="M53" s="28" t="s">
        <v>681</v>
      </c>
      <c r="N53" s="29" t="s">
        <v>461</v>
      </c>
      <c r="O53" s="29" t="s">
        <v>461</v>
      </c>
      <c r="P53" s="29" t="s">
        <v>461</v>
      </c>
    </row>
    <row r="54" spans="2:16" ht="66">
      <c r="B54" s="39" t="s">
        <v>424</v>
      </c>
      <c r="C54" s="24" t="s">
        <v>346</v>
      </c>
      <c r="D54" s="25" t="s">
        <v>347</v>
      </c>
      <c r="E54" s="26">
        <v>2</v>
      </c>
      <c r="F54" s="12" t="s">
        <v>432</v>
      </c>
      <c r="G54" s="27" t="b" cm="1">
        <f t="array" ref="G54">ISNUMBER(
  SEARCH(
    SelectedModelID &amp; ";",
    F54&amp; ";"
  )
)</f>
        <v>1</v>
      </c>
      <c r="H54" s="12" t="s">
        <v>427</v>
      </c>
      <c r="J54" s="28"/>
      <c r="K54" s="28" t="s">
        <v>682</v>
      </c>
      <c r="L54" s="28" t="s">
        <v>683</v>
      </c>
      <c r="M54" s="28"/>
      <c r="N54" s="29" t="s">
        <v>461</v>
      </c>
      <c r="O54" s="29" t="s">
        <v>461</v>
      </c>
      <c r="P54" s="29" t="s">
        <v>461</v>
      </c>
    </row>
    <row r="55" spans="2:16" ht="44">
      <c r="B55" s="39" t="s">
        <v>424</v>
      </c>
      <c r="C55" s="24" t="s">
        <v>348</v>
      </c>
      <c r="D55" s="25" t="s">
        <v>349</v>
      </c>
      <c r="E55" s="26">
        <v>3</v>
      </c>
      <c r="F55" s="12" t="s">
        <v>433</v>
      </c>
      <c r="G55" s="27" t="b" cm="1">
        <f t="array" ref="G55">ISNUMBER(
  SEARCH(
    SelectedModelID &amp; ";",
    F55&amp; ";"
  )
)</f>
        <v>1</v>
      </c>
      <c r="H55" s="12" t="s">
        <v>428</v>
      </c>
      <c r="J55" s="28"/>
      <c r="K55" s="28" t="s">
        <v>684</v>
      </c>
      <c r="L55" s="28"/>
      <c r="M55" s="28" t="s">
        <v>685</v>
      </c>
      <c r="N55" s="29" t="s">
        <v>461</v>
      </c>
      <c r="O55" s="29" t="s">
        <v>461</v>
      </c>
      <c r="P55" s="29"/>
    </row>
    <row r="56" spans="2:16" ht="153">
      <c r="B56" s="39" t="s">
        <v>424</v>
      </c>
      <c r="C56" s="24" t="s">
        <v>350</v>
      </c>
      <c r="D56" s="25" t="s">
        <v>351</v>
      </c>
      <c r="E56" s="26">
        <v>3</v>
      </c>
      <c r="F56" s="12" t="s">
        <v>432</v>
      </c>
      <c r="G56" s="27" t="b" cm="1">
        <f t="array" ref="G56">ISNUMBER(
  SEARCH(
    SelectedModelID &amp; ";",
    F56&amp; ";"
  )
)</f>
        <v>1</v>
      </c>
      <c r="H56" s="12" t="s">
        <v>427</v>
      </c>
      <c r="J56" s="28"/>
      <c r="K56" s="28" t="s">
        <v>686</v>
      </c>
      <c r="L56" s="28" t="s">
        <v>667</v>
      </c>
      <c r="M56" s="28" t="s">
        <v>687</v>
      </c>
      <c r="N56" s="29" t="s">
        <v>461</v>
      </c>
      <c r="O56" s="29" t="s">
        <v>461</v>
      </c>
      <c r="P56" s="29" t="s">
        <v>461</v>
      </c>
    </row>
    <row r="57" spans="2:16" ht="44">
      <c r="B57" s="39" t="s">
        <v>424</v>
      </c>
      <c r="C57" s="24" t="s">
        <v>352</v>
      </c>
      <c r="D57" s="25" t="s">
        <v>251</v>
      </c>
      <c r="E57" s="26">
        <v>3</v>
      </c>
      <c r="F57" s="12" t="s">
        <v>432</v>
      </c>
      <c r="G57" s="27" t="b" cm="1">
        <f t="array" ref="G57">ISNUMBER(
  SEARCH(
    SelectedModelID &amp; ";",
    F57&amp; ";"
  )
)</f>
        <v>1</v>
      </c>
      <c r="H57" s="12" t="s">
        <v>427</v>
      </c>
      <c r="J57" s="28"/>
      <c r="K57" s="28"/>
      <c r="L57" s="28" t="s">
        <v>627</v>
      </c>
      <c r="M57" s="28" t="s">
        <v>628</v>
      </c>
      <c r="N57" s="29" t="s">
        <v>461</v>
      </c>
      <c r="O57" s="29" t="s">
        <v>461</v>
      </c>
      <c r="P57" s="29" t="s">
        <v>461</v>
      </c>
    </row>
    <row r="58" spans="2:16" ht="44">
      <c r="B58" s="39" t="s">
        <v>424</v>
      </c>
      <c r="C58" s="24" t="s">
        <v>353</v>
      </c>
      <c r="D58" s="25" t="s">
        <v>355</v>
      </c>
      <c r="E58" s="26">
        <v>3</v>
      </c>
      <c r="F58" s="12" t="s">
        <v>433</v>
      </c>
      <c r="G58" s="27" t="b" cm="1">
        <f t="array" ref="G58">ISNUMBER(
  SEARCH(
    SelectedModelID &amp; ";",
    F58&amp; ";"
  )
)</f>
        <v>1</v>
      </c>
      <c r="H58" s="12" t="s">
        <v>427</v>
      </c>
      <c r="J58" s="28"/>
      <c r="K58" s="28" t="s">
        <v>354</v>
      </c>
      <c r="L58" s="28"/>
      <c r="M58" s="28"/>
      <c r="N58" s="29" t="s">
        <v>461</v>
      </c>
      <c r="O58" s="29" t="s">
        <v>461</v>
      </c>
      <c r="P58" s="29"/>
    </row>
    <row r="59" spans="2:16" ht="44">
      <c r="B59" s="39" t="s">
        <v>424</v>
      </c>
      <c r="C59" s="24" t="s">
        <v>356</v>
      </c>
      <c r="D59" s="25" t="s">
        <v>358</v>
      </c>
      <c r="E59" s="26">
        <v>3</v>
      </c>
      <c r="F59" s="12" t="s">
        <v>432</v>
      </c>
      <c r="G59" s="27" t="b" cm="1">
        <f t="array" ref="G59">ISNUMBER(
  SEARCH(
    SelectedModelID &amp; ";",
    F59&amp; ";"
  )
)</f>
        <v>1</v>
      </c>
      <c r="H59" s="12" t="s">
        <v>428</v>
      </c>
      <c r="J59" s="28"/>
      <c r="K59" s="28" t="s">
        <v>357</v>
      </c>
      <c r="L59" s="28"/>
      <c r="M59" s="28"/>
      <c r="N59" s="29" t="s">
        <v>461</v>
      </c>
      <c r="O59" s="29" t="s">
        <v>461</v>
      </c>
      <c r="P59" s="29" t="s">
        <v>461</v>
      </c>
    </row>
    <row r="60" spans="2:16" ht="44">
      <c r="B60" s="39" t="s">
        <v>424</v>
      </c>
      <c r="C60" s="24" t="s">
        <v>359</v>
      </c>
      <c r="D60" s="25" t="s">
        <v>361</v>
      </c>
      <c r="E60" s="26">
        <v>3</v>
      </c>
      <c r="F60" s="12" t="s">
        <v>433</v>
      </c>
      <c r="G60" s="27" t="b" cm="1">
        <f t="array" ref="G60">ISNUMBER(
  SEARCH(
    SelectedModelID &amp; ";",
    F60&amp; ";"
  )
)</f>
        <v>1</v>
      </c>
      <c r="H60" s="12" t="s">
        <v>428</v>
      </c>
      <c r="J60" s="28"/>
      <c r="K60" s="28" t="s">
        <v>360</v>
      </c>
      <c r="L60" s="28"/>
      <c r="M60" s="28"/>
      <c r="N60" s="29" t="s">
        <v>461</v>
      </c>
      <c r="O60" s="29" t="s">
        <v>461</v>
      </c>
      <c r="P60" s="29"/>
    </row>
    <row r="61" spans="2:16" ht="44">
      <c r="B61" s="39" t="s">
        <v>424</v>
      </c>
      <c r="C61" s="24" t="s">
        <v>362</v>
      </c>
      <c r="D61" s="25" t="s">
        <v>364</v>
      </c>
      <c r="E61" s="26">
        <v>4</v>
      </c>
      <c r="F61" s="12" t="s">
        <v>433</v>
      </c>
      <c r="G61" s="27" t="b" cm="1">
        <f t="array" ref="G61">ISNUMBER(
  SEARCH(
    SelectedModelID &amp; ";",
    F61&amp; ";"
  )
)</f>
        <v>1</v>
      </c>
      <c r="H61" s="12" t="s">
        <v>427</v>
      </c>
      <c r="J61" s="28"/>
      <c r="K61" s="28" t="s">
        <v>363</v>
      </c>
      <c r="L61" s="28"/>
      <c r="M61" s="28"/>
      <c r="N61" s="29" t="s">
        <v>461</v>
      </c>
      <c r="O61" s="29" t="s">
        <v>461</v>
      </c>
      <c r="P61" s="29"/>
    </row>
    <row r="62" spans="2:16" ht="51">
      <c r="B62" s="39" t="s">
        <v>424</v>
      </c>
      <c r="C62" s="24" t="s">
        <v>365</v>
      </c>
      <c r="D62" s="25" t="s">
        <v>367</v>
      </c>
      <c r="E62" s="26">
        <v>4</v>
      </c>
      <c r="F62" s="12" t="s">
        <v>433</v>
      </c>
      <c r="G62" s="27" t="b" cm="1">
        <f t="array" ref="G62">ISNUMBER(
  SEARCH(
    SelectedModelID &amp; ";",
    F62&amp; ";"
  )
)</f>
        <v>1</v>
      </c>
      <c r="H62" s="12" t="s">
        <v>428</v>
      </c>
      <c r="J62" s="28"/>
      <c r="K62" s="28" t="s">
        <v>366</v>
      </c>
      <c r="L62" s="28"/>
      <c r="M62" s="28"/>
      <c r="N62" s="29" t="s">
        <v>461</v>
      </c>
      <c r="O62" s="29" t="s">
        <v>461</v>
      </c>
      <c r="P62" s="29"/>
    </row>
    <row r="63" spans="2:16" ht="44">
      <c r="B63" s="39" t="s">
        <v>424</v>
      </c>
      <c r="C63" s="24" t="s">
        <v>368</v>
      </c>
      <c r="D63" s="25" t="s">
        <v>369</v>
      </c>
      <c r="E63" s="26">
        <v>5</v>
      </c>
      <c r="F63" s="12" t="s">
        <v>433</v>
      </c>
      <c r="G63" s="27" t="b" cm="1">
        <f t="array" ref="G63">ISNUMBER(
  SEARCH(
    SelectedModelID &amp; ";",
    F63&amp; ";"
  )
)</f>
        <v>1</v>
      </c>
      <c r="H63" s="12" t="s">
        <v>428</v>
      </c>
      <c r="J63" s="28"/>
      <c r="K63" s="28" t="s">
        <v>262</v>
      </c>
      <c r="L63" s="28"/>
      <c r="M63" s="28"/>
      <c r="N63" s="29" t="s">
        <v>461</v>
      </c>
      <c r="O63" s="29" t="s">
        <v>461</v>
      </c>
      <c r="P63" s="29"/>
    </row>
    <row r="64" spans="2:16" ht="66">
      <c r="B64" s="40" t="s">
        <v>425</v>
      </c>
      <c r="C64" s="24" t="s">
        <v>370</v>
      </c>
      <c r="D64" s="25" t="s">
        <v>371</v>
      </c>
      <c r="E64" s="26">
        <v>2</v>
      </c>
      <c r="F64" s="12" t="s">
        <v>432</v>
      </c>
      <c r="G64" s="27" t="b" cm="1">
        <f t="array" ref="G64">ISNUMBER(
  SEARCH(
    SelectedModelID &amp; ";",
    F64&amp; ";"
  )
)</f>
        <v>1</v>
      </c>
      <c r="H64" s="12" t="s">
        <v>428</v>
      </c>
      <c r="J64" s="31" t="s">
        <v>688</v>
      </c>
      <c r="K64" s="31" t="s">
        <v>689</v>
      </c>
      <c r="L64" s="31"/>
      <c r="M64" s="31" t="s">
        <v>690</v>
      </c>
      <c r="N64" s="32" t="s">
        <v>461</v>
      </c>
      <c r="O64" s="32" t="s">
        <v>461</v>
      </c>
      <c r="P64" s="32" t="s">
        <v>461</v>
      </c>
    </row>
    <row r="65" spans="2:16" ht="68">
      <c r="B65" s="40" t="s">
        <v>425</v>
      </c>
      <c r="C65" s="24" t="s">
        <v>372</v>
      </c>
      <c r="D65" s="25" t="s">
        <v>373</v>
      </c>
      <c r="E65" s="26">
        <v>4</v>
      </c>
      <c r="F65" s="12" t="s">
        <v>432</v>
      </c>
      <c r="G65" s="27" t="b" cm="1">
        <f t="array" ref="G65">ISNUMBER(
  SEARCH(
    SelectedModelID &amp; ";",
    F65&amp; ";"
  )
)</f>
        <v>1</v>
      </c>
      <c r="H65" s="12" t="s">
        <v>428</v>
      </c>
      <c r="J65" s="28"/>
      <c r="K65" s="28" t="s">
        <v>691</v>
      </c>
      <c r="L65" s="28"/>
      <c r="M65" s="28" t="s">
        <v>692</v>
      </c>
      <c r="N65" s="29" t="s">
        <v>461</v>
      </c>
      <c r="O65" s="29" t="s">
        <v>461</v>
      </c>
      <c r="P65" s="29" t="s">
        <v>461</v>
      </c>
    </row>
    <row r="66" spans="2:16" ht="68">
      <c r="B66" s="40" t="s">
        <v>425</v>
      </c>
      <c r="C66" s="24" t="s">
        <v>374</v>
      </c>
      <c r="D66" s="25" t="s">
        <v>375</v>
      </c>
      <c r="E66" s="26">
        <v>2</v>
      </c>
      <c r="F66" s="12" t="s">
        <v>432</v>
      </c>
      <c r="G66" s="27" t="b" cm="1">
        <f t="array" ref="G66">ISNUMBER(
  SEARCH(
    SelectedModelID &amp; ";",
    F66&amp; ";"
  )
)</f>
        <v>1</v>
      </c>
      <c r="H66" s="12" t="s">
        <v>427</v>
      </c>
      <c r="J66" s="28" t="s">
        <v>693</v>
      </c>
      <c r="K66" s="28" t="s">
        <v>694</v>
      </c>
      <c r="L66" s="28" t="s">
        <v>695</v>
      </c>
      <c r="M66" s="28" t="s">
        <v>696</v>
      </c>
      <c r="N66" s="29" t="s">
        <v>461</v>
      </c>
      <c r="O66" s="29" t="s">
        <v>461</v>
      </c>
      <c r="P66" s="29" t="s">
        <v>461</v>
      </c>
    </row>
    <row r="67" spans="2:16" ht="51">
      <c r="B67" s="40" t="s">
        <v>425</v>
      </c>
      <c r="C67" s="24" t="s">
        <v>376</v>
      </c>
      <c r="D67" s="25" t="s">
        <v>377</v>
      </c>
      <c r="E67" s="26">
        <v>2</v>
      </c>
      <c r="F67" s="12" t="s">
        <v>432</v>
      </c>
      <c r="G67" s="27" t="b" cm="1">
        <f t="array" ref="G67">ISNUMBER(
  SEARCH(
    SelectedModelID &amp; ";",
    F67&amp; ";"
  )
)</f>
        <v>1</v>
      </c>
      <c r="H67" s="12" t="s">
        <v>427</v>
      </c>
      <c r="J67" s="28" t="s">
        <v>697</v>
      </c>
      <c r="K67" s="28" t="s">
        <v>698</v>
      </c>
      <c r="L67" s="28" t="s">
        <v>699</v>
      </c>
      <c r="M67" s="28" t="s">
        <v>700</v>
      </c>
      <c r="N67" s="29" t="s">
        <v>461</v>
      </c>
      <c r="O67" s="29" t="s">
        <v>461</v>
      </c>
      <c r="P67" s="29" t="s">
        <v>461</v>
      </c>
    </row>
    <row r="68" spans="2:16" ht="51">
      <c r="B68" s="40" t="s">
        <v>425</v>
      </c>
      <c r="C68" s="24" t="s">
        <v>378</v>
      </c>
      <c r="D68" s="25" t="s">
        <v>379</v>
      </c>
      <c r="E68" s="26">
        <v>3</v>
      </c>
      <c r="F68" s="12" t="s">
        <v>432</v>
      </c>
      <c r="G68" s="27" t="b" cm="1">
        <f t="array" ref="G68">ISNUMBER(
  SEARCH(
    SelectedModelID &amp; ";",
    F68&amp; ";"
  )
)</f>
        <v>1</v>
      </c>
      <c r="H68" s="12" t="s">
        <v>428</v>
      </c>
      <c r="J68" s="28" t="s">
        <v>701</v>
      </c>
      <c r="K68" s="28"/>
      <c r="L68" s="28"/>
      <c r="M68" s="28" t="s">
        <v>702</v>
      </c>
      <c r="N68" s="29" t="s">
        <v>461</v>
      </c>
      <c r="O68" s="29" t="s">
        <v>461</v>
      </c>
      <c r="P68" s="29" t="s">
        <v>461</v>
      </c>
    </row>
    <row r="69" spans="2:16" ht="66">
      <c r="B69" s="40" t="s">
        <v>425</v>
      </c>
      <c r="C69" s="24" t="s">
        <v>380</v>
      </c>
      <c r="D69" s="25" t="s">
        <v>381</v>
      </c>
      <c r="E69" s="26">
        <v>3</v>
      </c>
      <c r="F69" s="12" t="s">
        <v>433</v>
      </c>
      <c r="G69" s="27" t="b" cm="1">
        <f t="array" ref="G69">ISNUMBER(
  SEARCH(
    SelectedModelID &amp; ";",
    F69&amp; ";"
  )
)</f>
        <v>1</v>
      </c>
      <c r="H69" s="12" t="s">
        <v>427</v>
      </c>
      <c r="J69" s="28" t="s">
        <v>703</v>
      </c>
      <c r="K69" s="28"/>
      <c r="L69" s="28"/>
      <c r="M69" s="28"/>
      <c r="N69" s="29" t="s">
        <v>461</v>
      </c>
      <c r="O69" s="29" t="s">
        <v>461</v>
      </c>
      <c r="P69" s="29"/>
    </row>
    <row r="70" spans="2:16" ht="66">
      <c r="B70" s="40" t="s">
        <v>425</v>
      </c>
      <c r="C70" s="24" t="s">
        <v>382</v>
      </c>
      <c r="D70" s="25" t="s">
        <v>383</v>
      </c>
      <c r="E70" s="26">
        <v>3</v>
      </c>
      <c r="F70" s="12" t="s">
        <v>433</v>
      </c>
      <c r="G70" s="27" t="b" cm="1">
        <f t="array" ref="G70">ISNUMBER(
  SEARCH(
    SelectedModelID &amp; ";",
    F70&amp; ";"
  )
)</f>
        <v>1</v>
      </c>
      <c r="H70" s="12" t="s">
        <v>427</v>
      </c>
      <c r="J70" s="28" t="s">
        <v>704</v>
      </c>
      <c r="K70" s="28"/>
      <c r="L70" s="28" t="s">
        <v>705</v>
      </c>
      <c r="M70" s="28" t="s">
        <v>706</v>
      </c>
      <c r="N70" s="29" t="s">
        <v>461</v>
      </c>
      <c r="O70" s="29" t="s">
        <v>461</v>
      </c>
      <c r="P70" s="29"/>
    </row>
    <row r="71" spans="2:16" ht="68">
      <c r="B71" s="40" t="s">
        <v>425</v>
      </c>
      <c r="C71" s="24" t="s">
        <v>384</v>
      </c>
      <c r="D71" s="25" t="s">
        <v>385</v>
      </c>
      <c r="E71" s="26">
        <v>3</v>
      </c>
      <c r="F71" s="12" t="s">
        <v>433</v>
      </c>
      <c r="G71" s="27" t="b" cm="1">
        <f t="array" ref="G71">ISNUMBER(
  SEARCH(
    SelectedModelID &amp; ";",
    F71&amp; ";"
  )
)</f>
        <v>1</v>
      </c>
      <c r="H71" s="12" t="s">
        <v>427</v>
      </c>
      <c r="J71" s="28" t="s">
        <v>707</v>
      </c>
      <c r="K71" s="36" t="s">
        <v>571</v>
      </c>
      <c r="L71" s="28"/>
      <c r="M71" s="28" t="s">
        <v>708</v>
      </c>
      <c r="N71" s="29" t="s">
        <v>461</v>
      </c>
      <c r="O71" s="29" t="s">
        <v>461</v>
      </c>
      <c r="P71" s="29"/>
    </row>
    <row r="72" spans="2:16" ht="66">
      <c r="B72" s="40" t="s">
        <v>425</v>
      </c>
      <c r="C72" s="24" t="s">
        <v>386</v>
      </c>
      <c r="D72" s="25" t="s">
        <v>387</v>
      </c>
      <c r="E72" s="26">
        <v>2</v>
      </c>
      <c r="F72" s="12" t="s">
        <v>433</v>
      </c>
      <c r="G72" s="27" t="b" cm="1">
        <f t="array" ref="G72">ISNUMBER(
  SEARCH(
    SelectedModelID &amp; ";",
    F72&amp; ";"
  )
)</f>
        <v>1</v>
      </c>
      <c r="H72" s="12" t="s">
        <v>427</v>
      </c>
      <c r="J72" s="28"/>
      <c r="K72" s="36" t="s">
        <v>198</v>
      </c>
      <c r="L72" s="28" t="s">
        <v>709</v>
      </c>
      <c r="M72" s="28"/>
      <c r="N72" s="29" t="s">
        <v>461</v>
      </c>
      <c r="O72" s="29" t="s">
        <v>461</v>
      </c>
      <c r="P72" s="29"/>
    </row>
    <row r="73" spans="2:16" ht="66">
      <c r="B73" s="40" t="s">
        <v>425</v>
      </c>
      <c r="C73" s="24" t="s">
        <v>388</v>
      </c>
      <c r="D73" s="25" t="s">
        <v>390</v>
      </c>
      <c r="E73" s="26">
        <v>4</v>
      </c>
      <c r="F73" s="12" t="s">
        <v>432</v>
      </c>
      <c r="G73" s="27" t="b" cm="1">
        <f t="array" ref="G73">ISNUMBER(
  SEARCH(
    SelectedModelID &amp; ";",
    F73&amp; ";"
  )
)</f>
        <v>1</v>
      </c>
      <c r="H73" s="12" t="s">
        <v>443</v>
      </c>
      <c r="I73" s="12" t="s">
        <v>940</v>
      </c>
      <c r="J73" s="28"/>
      <c r="K73" s="36" t="s">
        <v>389</v>
      </c>
      <c r="L73" s="28" t="s">
        <v>710</v>
      </c>
      <c r="M73" s="28"/>
      <c r="N73" s="29" t="s">
        <v>461</v>
      </c>
      <c r="O73" s="29" t="s">
        <v>461</v>
      </c>
      <c r="P73" s="29" t="s">
        <v>461</v>
      </c>
    </row>
    <row r="74" spans="2:16" ht="88">
      <c r="B74" s="40" t="s">
        <v>425</v>
      </c>
      <c r="C74" s="24" t="s">
        <v>391</v>
      </c>
      <c r="D74" s="25" t="s">
        <v>392</v>
      </c>
      <c r="E74" s="26">
        <v>3</v>
      </c>
      <c r="F74" s="12" t="s">
        <v>433</v>
      </c>
      <c r="G74" s="27" t="b" cm="1">
        <f t="array" ref="G74">ISNUMBER(
  SEARCH(
    SelectedModelID &amp; ";",
    F74&amp; ";"
  )
)</f>
        <v>1</v>
      </c>
      <c r="H74" s="12" t="s">
        <v>443</v>
      </c>
      <c r="I74" s="12" t="s">
        <v>940</v>
      </c>
      <c r="J74" s="28"/>
      <c r="K74" s="36" t="s">
        <v>201</v>
      </c>
      <c r="L74" s="28" t="s">
        <v>711</v>
      </c>
      <c r="M74" s="28"/>
      <c r="N74" s="29" t="s">
        <v>461</v>
      </c>
      <c r="O74" s="29" t="s">
        <v>461</v>
      </c>
      <c r="P74" s="29"/>
    </row>
    <row r="75" spans="2:16" ht="88">
      <c r="B75" s="40" t="s">
        <v>425</v>
      </c>
      <c r="C75" s="24" t="s">
        <v>393</v>
      </c>
      <c r="D75" s="25" t="s">
        <v>394</v>
      </c>
      <c r="E75" s="26">
        <v>3</v>
      </c>
      <c r="F75" s="12" t="s">
        <v>433</v>
      </c>
      <c r="G75" s="27" t="b" cm="1">
        <f t="array" ref="G75">ISNUMBER(
  SEARCH(
    SelectedModelID &amp; ";",
    F75&amp; ";"
  )
)</f>
        <v>1</v>
      </c>
      <c r="H75" s="12" t="s">
        <v>428</v>
      </c>
      <c r="J75" s="28"/>
      <c r="K75" s="36" t="s">
        <v>354</v>
      </c>
      <c r="L75" s="28"/>
      <c r="M75" s="28"/>
      <c r="N75" s="29" t="s">
        <v>461</v>
      </c>
      <c r="O75" s="29" t="s">
        <v>461</v>
      </c>
      <c r="P75" s="29"/>
    </row>
    <row r="76" spans="2:16" ht="66">
      <c r="B76" s="40" t="s">
        <v>425</v>
      </c>
      <c r="C76" s="24" t="s">
        <v>395</v>
      </c>
      <c r="D76" s="25" t="s">
        <v>396</v>
      </c>
      <c r="E76" s="26">
        <v>4</v>
      </c>
      <c r="F76" s="12" t="s">
        <v>433</v>
      </c>
      <c r="G76" s="27" t="b" cm="1">
        <f t="array" ref="G76">ISNUMBER(
  SEARCH(
    SelectedModelID &amp; ";",
    F76&amp; ";"
  )
)</f>
        <v>1</v>
      </c>
      <c r="H76" s="12" t="s">
        <v>428</v>
      </c>
      <c r="J76" s="28"/>
      <c r="K76" s="36" t="s">
        <v>354</v>
      </c>
      <c r="L76" s="28"/>
      <c r="M76" s="28"/>
      <c r="N76" s="29" t="s">
        <v>461</v>
      </c>
      <c r="O76" s="29" t="s">
        <v>461</v>
      </c>
      <c r="P76" s="29"/>
    </row>
    <row r="77" spans="2:16" ht="44">
      <c r="B77" s="40" t="s">
        <v>425</v>
      </c>
      <c r="C77" s="24" t="s">
        <v>397</v>
      </c>
      <c r="D77" s="25" t="s">
        <v>399</v>
      </c>
      <c r="E77" s="26">
        <v>3</v>
      </c>
      <c r="F77" s="12" t="s">
        <v>433</v>
      </c>
      <c r="G77" s="27" t="b" cm="1">
        <f t="array" ref="G77">ISNUMBER(
  SEARCH(
    SelectedModelID &amp; ";",
    F77&amp; ";"
  )
)</f>
        <v>1</v>
      </c>
      <c r="H77" s="12" t="s">
        <v>427</v>
      </c>
      <c r="J77" s="28"/>
      <c r="K77" s="36" t="s">
        <v>398</v>
      </c>
      <c r="L77" s="28" t="s">
        <v>709</v>
      </c>
      <c r="M77" s="28"/>
      <c r="N77" s="29" t="s">
        <v>461</v>
      </c>
      <c r="O77" s="29" t="s">
        <v>461</v>
      </c>
      <c r="P77" s="29"/>
    </row>
    <row r="78" spans="2:16" ht="88">
      <c r="B78" s="40" t="s">
        <v>425</v>
      </c>
      <c r="C78" s="24" t="s">
        <v>400</v>
      </c>
      <c r="D78" s="25" t="s">
        <v>401</v>
      </c>
      <c r="E78" s="26">
        <v>4</v>
      </c>
      <c r="F78" s="12" t="s">
        <v>433</v>
      </c>
      <c r="G78" s="27" t="b" cm="1">
        <f t="array" ref="G78">ISNUMBER(
  SEARCH(
    SelectedModelID &amp; ";",
    F78&amp; ";"
  )
)</f>
        <v>1</v>
      </c>
      <c r="H78" s="12" t="s">
        <v>428</v>
      </c>
      <c r="J78" s="28"/>
      <c r="K78" s="36" t="s">
        <v>389</v>
      </c>
      <c r="L78" s="28" t="s">
        <v>710</v>
      </c>
      <c r="M78" s="28"/>
      <c r="N78" s="29" t="s">
        <v>461</v>
      </c>
      <c r="O78" s="29" t="s">
        <v>461</v>
      </c>
      <c r="P78" s="29"/>
    </row>
    <row r="79" spans="2:16" ht="51">
      <c r="B79" s="40" t="s">
        <v>425</v>
      </c>
      <c r="C79" s="24" t="s">
        <v>402</v>
      </c>
      <c r="D79" s="25" t="s">
        <v>404</v>
      </c>
      <c r="E79" s="26">
        <v>4</v>
      </c>
      <c r="F79" s="12" t="s">
        <v>433</v>
      </c>
      <c r="G79" s="27" t="b" cm="1">
        <f t="array" ref="G79">ISNUMBER(
  SEARCH(
    SelectedModelID &amp; ";",
    F79&amp; ";"
  )
)</f>
        <v>1</v>
      </c>
      <c r="H79" s="12" t="s">
        <v>428</v>
      </c>
      <c r="J79" s="28" t="s">
        <v>688</v>
      </c>
      <c r="K79" s="36" t="s">
        <v>403</v>
      </c>
      <c r="L79" s="28" t="s">
        <v>711</v>
      </c>
      <c r="M79" s="28"/>
      <c r="N79" s="29" t="s">
        <v>461</v>
      </c>
      <c r="O79" s="29" t="s">
        <v>461</v>
      </c>
      <c r="P79" s="29"/>
    </row>
    <row r="80" spans="2:16" ht="44">
      <c r="B80" s="40" t="s">
        <v>425</v>
      </c>
      <c r="C80" s="24" t="s">
        <v>405</v>
      </c>
      <c r="D80" s="25" t="s">
        <v>406</v>
      </c>
      <c r="E80" s="26">
        <v>4</v>
      </c>
      <c r="F80" s="12" t="s">
        <v>435</v>
      </c>
      <c r="G80" s="27" t="b" cm="1">
        <f t="array" ref="G80">ISNUMBER(
  SEARCH(
    SelectedModelID &amp; ";",
    F80&amp; ";"
  )
)</f>
        <v>1</v>
      </c>
      <c r="H80" s="12" t="s">
        <v>427</v>
      </c>
      <c r="J80" s="28"/>
      <c r="K80" s="36" t="s">
        <v>198</v>
      </c>
      <c r="L80" s="28" t="s">
        <v>709</v>
      </c>
      <c r="M80" s="28"/>
      <c r="N80" s="29" t="s">
        <v>461</v>
      </c>
      <c r="O80" s="29"/>
      <c r="P80" s="29"/>
    </row>
    <row r="81" spans="2:16" ht="66">
      <c r="B81" s="40" t="s">
        <v>425</v>
      </c>
      <c r="C81" s="24" t="s">
        <v>407</v>
      </c>
      <c r="D81" s="25" t="s">
        <v>409</v>
      </c>
      <c r="E81" s="26">
        <v>4</v>
      </c>
      <c r="F81" s="12" t="s">
        <v>433</v>
      </c>
      <c r="G81" s="27" t="b" cm="1">
        <f t="array" ref="G81">ISNUMBER(
  SEARCH(
    SelectedModelID &amp; ";",
    F81&amp; ";"
  )
)</f>
        <v>1</v>
      </c>
      <c r="H81" s="12" t="s">
        <v>428</v>
      </c>
      <c r="J81" s="28" t="s">
        <v>712</v>
      </c>
      <c r="K81" s="36" t="s">
        <v>408</v>
      </c>
      <c r="L81" s="28"/>
      <c r="M81" s="28"/>
      <c r="N81" s="29" t="s">
        <v>461</v>
      </c>
      <c r="O81" s="29" t="s">
        <v>461</v>
      </c>
      <c r="P81" s="29"/>
    </row>
    <row r="82" spans="2:16" ht="44">
      <c r="B82" s="40" t="s">
        <v>425</v>
      </c>
      <c r="C82" s="24" t="s">
        <v>410</v>
      </c>
      <c r="D82" s="25" t="s">
        <v>412</v>
      </c>
      <c r="E82" s="26">
        <v>4</v>
      </c>
      <c r="F82" s="12" t="s">
        <v>433</v>
      </c>
      <c r="G82" s="27" t="b" cm="1">
        <f t="array" ref="G82">ISNUMBER(
  SEARCH(
    SelectedModelID &amp; ";",
    F82&amp; ";"
  )
)</f>
        <v>1</v>
      </c>
      <c r="H82" s="12" t="s">
        <v>443</v>
      </c>
      <c r="I82" s="12" t="s">
        <v>940</v>
      </c>
      <c r="J82" s="28"/>
      <c r="K82" s="28" t="s">
        <v>411</v>
      </c>
      <c r="L82" s="28"/>
      <c r="M82" s="28"/>
      <c r="N82" s="29" t="s">
        <v>461</v>
      </c>
      <c r="O82" s="29" t="s">
        <v>461</v>
      </c>
      <c r="P82" s="29"/>
    </row>
    <row r="83" spans="2:16" ht="88">
      <c r="B83" s="40" t="s">
        <v>425</v>
      </c>
      <c r="C83" s="24" t="s">
        <v>413</v>
      </c>
      <c r="D83" s="25" t="s">
        <v>415</v>
      </c>
      <c r="E83" s="26">
        <v>2</v>
      </c>
      <c r="F83" s="12" t="s">
        <v>433</v>
      </c>
      <c r="G83" s="27" t="b" cm="1">
        <f t="array" ref="G83">ISNUMBER(
  SEARCH(
    SelectedModelID &amp; ";",
    F83&amp; ";"
  )
)</f>
        <v>1</v>
      </c>
      <c r="H83" s="12" t="s">
        <v>427</v>
      </c>
      <c r="J83" s="28"/>
      <c r="K83" s="28" t="s">
        <v>414</v>
      </c>
      <c r="L83" s="28" t="s">
        <v>713</v>
      </c>
      <c r="M83" s="28"/>
      <c r="N83" s="29" t="s">
        <v>461</v>
      </c>
      <c r="O83" s="29" t="s">
        <v>461</v>
      </c>
      <c r="P83" s="29"/>
    </row>
    <row r="84" spans="2:16" ht="88">
      <c r="B84" s="40" t="s">
        <v>425</v>
      </c>
      <c r="C84" s="24" t="s">
        <v>416</v>
      </c>
      <c r="D84" s="25" t="s">
        <v>417</v>
      </c>
      <c r="E84" s="26">
        <v>5</v>
      </c>
      <c r="F84" s="12" t="s">
        <v>434</v>
      </c>
      <c r="G84" s="27" t="b" cm="1">
        <f t="array" ref="G84">ISNUMBER(
  SEARCH(
    SelectedModelID &amp; ";",
    F84&amp; ";"
  )
)</f>
        <v>0</v>
      </c>
      <c r="H84" s="12" t="s">
        <v>428</v>
      </c>
      <c r="J84" s="28"/>
      <c r="K84" s="28" t="s">
        <v>389</v>
      </c>
      <c r="L84" s="28"/>
      <c r="M84" s="28"/>
      <c r="N84" s="29"/>
      <c r="O84" s="29" t="s">
        <v>461</v>
      </c>
      <c r="P84" s="29"/>
    </row>
    <row r="85" spans="2:16" ht="44">
      <c r="B85" s="35" t="s">
        <v>421</v>
      </c>
      <c r="C85" s="24" t="s">
        <v>203</v>
      </c>
      <c r="D85" s="25" t="s">
        <v>204</v>
      </c>
      <c r="E85" s="26">
        <v>2</v>
      </c>
      <c r="F85" s="12" t="s">
        <v>432</v>
      </c>
      <c r="G85" s="27" t="b" cm="1">
        <f t="array" ref="G85">ISNUMBER(
  SEARCH(
    SelectedModelID &amp; ";",
    F85&amp; ";"
  )
)</f>
        <v>1</v>
      </c>
      <c r="H85" s="12" t="s">
        <v>427</v>
      </c>
      <c r="J85" s="31"/>
      <c r="K85" s="31"/>
      <c r="L85" s="31" t="s">
        <v>607</v>
      </c>
      <c r="M85" s="31" t="s">
        <v>608</v>
      </c>
      <c r="N85" s="32" t="s">
        <v>461</v>
      </c>
      <c r="O85" s="32" t="s">
        <v>461</v>
      </c>
      <c r="P85" s="32" t="s">
        <v>461</v>
      </c>
    </row>
    <row r="86" spans="2:16" ht="44">
      <c r="B86" s="35" t="s">
        <v>421</v>
      </c>
      <c r="C86" s="24" t="s">
        <v>205</v>
      </c>
      <c r="D86" s="25" t="s">
        <v>206</v>
      </c>
      <c r="E86" s="26">
        <v>2</v>
      </c>
      <c r="F86" s="12" t="s">
        <v>432</v>
      </c>
      <c r="G86" s="27" t="b" cm="1">
        <f t="array" ref="G86">ISNUMBER(
  SEARCH(
    SelectedModelID &amp; ";",
    F86&amp; ";"
  )
)</f>
        <v>1</v>
      </c>
      <c r="H86" s="12" t="s">
        <v>427</v>
      </c>
      <c r="J86" s="28"/>
      <c r="K86" s="28"/>
      <c r="L86" s="28" t="s">
        <v>607</v>
      </c>
      <c r="M86" s="28" t="s">
        <v>608</v>
      </c>
      <c r="N86" s="29" t="s">
        <v>461</v>
      </c>
      <c r="O86" s="29" t="s">
        <v>461</v>
      </c>
      <c r="P86" s="29" t="s">
        <v>461</v>
      </c>
    </row>
    <row r="87" spans="2:16" ht="66">
      <c r="B87" s="35" t="s">
        <v>421</v>
      </c>
      <c r="C87" s="24" t="s">
        <v>207</v>
      </c>
      <c r="D87" s="25" t="s">
        <v>208</v>
      </c>
      <c r="E87" s="26">
        <v>2</v>
      </c>
      <c r="F87" s="12" t="s">
        <v>432</v>
      </c>
      <c r="G87" s="27" t="b" cm="1">
        <f t="array" ref="G87">ISNUMBER(
  SEARCH(
    SelectedModelID &amp; ";",
    F87&amp; ";"
  )
)</f>
        <v>1</v>
      </c>
      <c r="H87" s="12" t="s">
        <v>428</v>
      </c>
      <c r="J87" s="28"/>
      <c r="K87" s="28"/>
      <c r="L87" s="28"/>
      <c r="M87" s="28" t="s">
        <v>217</v>
      </c>
      <c r="N87" s="29" t="s">
        <v>461</v>
      </c>
      <c r="O87" s="29" t="s">
        <v>461</v>
      </c>
      <c r="P87" s="29" t="s">
        <v>461</v>
      </c>
    </row>
    <row r="88" spans="2:16" ht="44">
      <c r="B88" s="35" t="s">
        <v>421</v>
      </c>
      <c r="C88" s="24" t="s">
        <v>209</v>
      </c>
      <c r="D88" s="25" t="s">
        <v>210</v>
      </c>
      <c r="E88" s="26">
        <v>1</v>
      </c>
      <c r="F88" s="12" t="s">
        <v>432</v>
      </c>
      <c r="G88" s="27" t="b" cm="1">
        <f t="array" ref="G88">ISNUMBER(
  SEARCH(
    SelectedModelID &amp; ";",
    F88&amp; ";"
  )
)</f>
        <v>1</v>
      </c>
      <c r="H88" s="12" t="s">
        <v>428</v>
      </c>
      <c r="J88" s="28"/>
      <c r="K88" s="28"/>
      <c r="L88" s="28"/>
      <c r="M88" s="28" t="s">
        <v>609</v>
      </c>
      <c r="N88" s="29" t="s">
        <v>461</v>
      </c>
      <c r="O88" s="29" t="s">
        <v>461</v>
      </c>
      <c r="P88" s="29" t="s">
        <v>461</v>
      </c>
    </row>
    <row r="89" spans="2:16" ht="44">
      <c r="B89" s="35" t="s">
        <v>421</v>
      </c>
      <c r="C89" s="24" t="s">
        <v>211</v>
      </c>
      <c r="D89" s="25" t="s">
        <v>212</v>
      </c>
      <c r="E89" s="26">
        <v>3</v>
      </c>
      <c r="F89" s="12" t="s">
        <v>433</v>
      </c>
      <c r="G89" s="27" t="b" cm="1">
        <f t="array" ref="G89">ISNUMBER(
  SEARCH(
    SelectedModelID &amp; ";",
    F89&amp; ";"
  )
)</f>
        <v>1</v>
      </c>
      <c r="H89" s="12" t="s">
        <v>428</v>
      </c>
      <c r="J89" s="28"/>
      <c r="K89" s="36" t="s">
        <v>109</v>
      </c>
      <c r="L89" s="28"/>
      <c r="M89" s="28"/>
      <c r="N89" s="29" t="s">
        <v>461</v>
      </c>
      <c r="O89" s="29"/>
      <c r="P89" s="29"/>
    </row>
    <row r="90" spans="2:16" ht="66">
      <c r="B90" s="35" t="s">
        <v>421</v>
      </c>
      <c r="C90" s="24" t="s">
        <v>213</v>
      </c>
      <c r="D90" s="25" t="s">
        <v>215</v>
      </c>
      <c r="E90" s="26">
        <v>4</v>
      </c>
      <c r="F90" s="12" t="s">
        <v>432</v>
      </c>
      <c r="G90" s="27" t="b" cm="1">
        <f t="array" ref="G90">ISNUMBER(
  SEARCH(
    SelectedModelID &amp; ";",
    F90&amp; ";"
  )
)</f>
        <v>1</v>
      </c>
      <c r="H90" s="12" t="s">
        <v>427</v>
      </c>
      <c r="J90" s="28"/>
      <c r="K90" s="36" t="s">
        <v>214</v>
      </c>
      <c r="L90" s="28"/>
      <c r="M90" s="28"/>
      <c r="N90" s="29" t="s">
        <v>461</v>
      </c>
      <c r="O90" s="29" t="s">
        <v>461</v>
      </c>
      <c r="P90" s="29"/>
    </row>
    <row r="91" spans="2:16" ht="44">
      <c r="B91" s="35" t="s">
        <v>421</v>
      </c>
      <c r="C91" s="24" t="s">
        <v>216</v>
      </c>
      <c r="D91" s="25" t="s">
        <v>218</v>
      </c>
      <c r="E91" s="26">
        <v>3</v>
      </c>
      <c r="F91" s="12" t="s">
        <v>432</v>
      </c>
      <c r="G91" s="27" t="b" cm="1">
        <f t="array" ref="G91">ISNUMBER(
  SEARCH(
    SelectedModelID &amp; ";",
    F91&amp; ";"
  )
)</f>
        <v>1</v>
      </c>
      <c r="H91" s="12" t="s">
        <v>428</v>
      </c>
      <c r="J91" s="28" t="s">
        <v>610</v>
      </c>
      <c r="K91" s="36"/>
      <c r="L91" s="28"/>
      <c r="M91" s="28" t="s">
        <v>217</v>
      </c>
      <c r="N91" s="29" t="s">
        <v>461</v>
      </c>
      <c r="O91" s="29" t="s">
        <v>461</v>
      </c>
      <c r="P91" s="29" t="s">
        <v>461</v>
      </c>
    </row>
    <row r="92" spans="2:16" ht="44">
      <c r="B92" s="35" t="s">
        <v>421</v>
      </c>
      <c r="C92" s="24" t="s">
        <v>219</v>
      </c>
      <c r="D92" s="25" t="s">
        <v>221</v>
      </c>
      <c r="E92" s="26">
        <v>3</v>
      </c>
      <c r="F92" s="12" t="s">
        <v>433</v>
      </c>
      <c r="G92" s="27" t="b" cm="1">
        <f t="array" ref="G92">ISNUMBER(
  SEARCH(
    SelectedModelID &amp; ";",
    F92&amp; ";"
  )
)</f>
        <v>1</v>
      </c>
      <c r="H92" s="12" t="s">
        <v>427</v>
      </c>
      <c r="J92" s="28"/>
      <c r="K92" s="36"/>
      <c r="L92" s="28"/>
      <c r="M92" s="28" t="s">
        <v>220</v>
      </c>
      <c r="N92" s="29" t="s">
        <v>461</v>
      </c>
      <c r="O92" s="29" t="s">
        <v>461</v>
      </c>
      <c r="P92" s="29" t="s">
        <v>461</v>
      </c>
    </row>
    <row r="93" spans="2:16" ht="66">
      <c r="B93" s="35" t="s">
        <v>421</v>
      </c>
      <c r="C93" s="24" t="s">
        <v>222</v>
      </c>
      <c r="D93" s="25" t="s">
        <v>224</v>
      </c>
      <c r="E93" s="26">
        <v>2</v>
      </c>
      <c r="F93" s="12" t="s">
        <v>433</v>
      </c>
      <c r="G93" s="27" t="b" cm="1">
        <f t="array" ref="G93">ISNUMBER(
  SEARCH(
    SelectedModelID &amp; ";",
    F93&amp; ";"
  )
)</f>
        <v>1</v>
      </c>
      <c r="H93" s="12" t="s">
        <v>428</v>
      </c>
      <c r="J93" s="28"/>
      <c r="K93" s="36" t="s">
        <v>223</v>
      </c>
      <c r="L93" s="28"/>
      <c r="M93" s="28"/>
      <c r="N93" s="29" t="s">
        <v>461</v>
      </c>
      <c r="O93" s="29" t="s">
        <v>461</v>
      </c>
      <c r="P93" s="29"/>
    </row>
    <row r="94" spans="2:16" ht="66">
      <c r="B94" s="35" t="s">
        <v>421</v>
      </c>
      <c r="C94" s="24" t="s">
        <v>225</v>
      </c>
      <c r="D94" s="25" t="s">
        <v>227</v>
      </c>
      <c r="E94" s="26">
        <v>4</v>
      </c>
      <c r="F94" s="12" t="s">
        <v>433</v>
      </c>
      <c r="G94" s="27" t="b" cm="1">
        <f t="array" ref="G94">ISNUMBER(
  SEARCH(
    SelectedModelID &amp; ";",
    F94&amp; ";"
  )
)</f>
        <v>1</v>
      </c>
      <c r="H94" s="12" t="s">
        <v>428</v>
      </c>
      <c r="J94" s="28"/>
      <c r="K94" s="36"/>
      <c r="L94" s="28"/>
      <c r="M94" s="28" t="s">
        <v>226</v>
      </c>
      <c r="N94" s="29" t="s">
        <v>461</v>
      </c>
      <c r="O94" s="29" t="s">
        <v>461</v>
      </c>
      <c r="P94" s="29"/>
    </row>
    <row r="95" spans="2:16" ht="66">
      <c r="B95" s="35" t="s">
        <v>421</v>
      </c>
      <c r="C95" s="24" t="s">
        <v>228</v>
      </c>
      <c r="D95" s="25" t="s">
        <v>230</v>
      </c>
      <c r="E95" s="26">
        <v>3</v>
      </c>
      <c r="F95" s="12" t="s">
        <v>432</v>
      </c>
      <c r="G95" s="27" t="b" cm="1">
        <f t="array" ref="G95">ISNUMBER(
  SEARCH(
    SelectedModelID &amp; ";",
    F95&amp; ";"
  )
)</f>
        <v>1</v>
      </c>
      <c r="H95" s="12" t="s">
        <v>428</v>
      </c>
      <c r="J95" s="28"/>
      <c r="K95" s="36"/>
      <c r="L95" s="28"/>
      <c r="M95" s="28" t="s">
        <v>229</v>
      </c>
      <c r="N95" s="29" t="s">
        <v>461</v>
      </c>
      <c r="O95" s="29" t="s">
        <v>461</v>
      </c>
      <c r="P95" s="29"/>
    </row>
    <row r="96" spans="2:16" ht="44">
      <c r="B96" s="49" t="s">
        <v>423</v>
      </c>
      <c r="C96" s="24" t="s">
        <v>270</v>
      </c>
      <c r="D96" s="25" t="s">
        <v>271</v>
      </c>
      <c r="E96" s="26">
        <v>2</v>
      </c>
      <c r="F96" s="12" t="s">
        <v>432</v>
      </c>
      <c r="G96" s="27" t="b" cm="1">
        <f t="array" ref="G96">ISNUMBER(
  SEARCH(
    SelectedModelID &amp; ";",
    F96&amp; ";"
  )
)</f>
        <v>1</v>
      </c>
      <c r="H96" s="12" t="s">
        <v>427</v>
      </c>
      <c r="J96" s="31"/>
      <c r="K96" s="31" t="s">
        <v>631</v>
      </c>
      <c r="L96" s="31" t="s">
        <v>632</v>
      </c>
      <c r="M96" s="31"/>
      <c r="N96" s="32" t="s">
        <v>461</v>
      </c>
      <c r="O96" s="32" t="s">
        <v>461</v>
      </c>
      <c r="P96" s="32" t="s">
        <v>461</v>
      </c>
    </row>
    <row r="97" spans="2:16" ht="44">
      <c r="B97" s="49" t="s">
        <v>423</v>
      </c>
      <c r="C97" s="24" t="s">
        <v>272</v>
      </c>
      <c r="D97" s="25" t="s">
        <v>273</v>
      </c>
      <c r="E97" s="26">
        <v>4</v>
      </c>
      <c r="F97" s="12" t="s">
        <v>433</v>
      </c>
      <c r="G97" s="27" t="b" cm="1">
        <f t="array" ref="G97">ISNUMBER(
  SEARCH(
    SelectedModelID &amp; ";",
    F97&amp; ";"
  )
)</f>
        <v>1</v>
      </c>
      <c r="H97" s="12" t="s">
        <v>427</v>
      </c>
      <c r="J97" s="28" t="s">
        <v>633</v>
      </c>
      <c r="K97" s="28" t="s">
        <v>634</v>
      </c>
      <c r="L97" s="28"/>
      <c r="M97" s="28" t="s">
        <v>635</v>
      </c>
      <c r="N97" s="29" t="s">
        <v>461</v>
      </c>
      <c r="O97" s="29" t="s">
        <v>461</v>
      </c>
      <c r="P97" s="29" t="s">
        <v>461</v>
      </c>
    </row>
    <row r="98" spans="2:16" ht="88">
      <c r="B98" s="49" t="s">
        <v>423</v>
      </c>
      <c r="C98" s="24" t="s">
        <v>274</v>
      </c>
      <c r="D98" s="25" t="s">
        <v>275</v>
      </c>
      <c r="E98" s="26">
        <v>2</v>
      </c>
      <c r="F98" s="12" t="s">
        <v>432</v>
      </c>
      <c r="G98" s="27" t="b" cm="1">
        <f t="array" ref="G98">ISNUMBER(
  SEARCH(
    SelectedModelID &amp; ";",
    F98&amp; ";"
  )
)</f>
        <v>1</v>
      </c>
      <c r="H98" s="12" t="s">
        <v>428</v>
      </c>
      <c r="J98" s="28"/>
      <c r="K98" s="28" t="s">
        <v>636</v>
      </c>
      <c r="L98" s="28"/>
      <c r="M98" s="28"/>
      <c r="N98" s="29" t="s">
        <v>461</v>
      </c>
      <c r="O98" s="29" t="s">
        <v>461</v>
      </c>
      <c r="P98" s="29"/>
    </row>
    <row r="99" spans="2:16" ht="68">
      <c r="B99" s="49" t="s">
        <v>423</v>
      </c>
      <c r="C99" s="24" t="s">
        <v>276</v>
      </c>
      <c r="D99" s="25" t="s">
        <v>277</v>
      </c>
      <c r="E99" s="26">
        <v>2</v>
      </c>
      <c r="F99" s="12" t="s">
        <v>432</v>
      </c>
      <c r="G99" s="27" t="b" cm="1">
        <f t="array" ref="G99">ISNUMBER(
  SEARCH(
    SelectedModelID &amp; ";",
    F99&amp; ";"
  )
)</f>
        <v>1</v>
      </c>
      <c r="H99" s="12" t="s">
        <v>427</v>
      </c>
      <c r="J99" s="28" t="s">
        <v>637</v>
      </c>
      <c r="K99" s="28" t="s">
        <v>638</v>
      </c>
      <c r="L99" s="28" t="s">
        <v>639</v>
      </c>
      <c r="M99" s="28" t="s">
        <v>640</v>
      </c>
      <c r="N99" s="29" t="s">
        <v>461</v>
      </c>
      <c r="O99" s="29" t="s">
        <v>461</v>
      </c>
      <c r="P99" s="29" t="s">
        <v>461</v>
      </c>
    </row>
    <row r="100" spans="2:16" ht="51">
      <c r="B100" s="49" t="s">
        <v>423</v>
      </c>
      <c r="C100" s="24" t="s">
        <v>278</v>
      </c>
      <c r="D100" s="25" t="s">
        <v>279</v>
      </c>
      <c r="E100" s="26">
        <v>2</v>
      </c>
      <c r="F100" s="12" t="s">
        <v>432</v>
      </c>
      <c r="G100" s="27" t="b" cm="1">
        <f t="array" ref="G100">ISNUMBER(
  SEARCH(
    SelectedModelID &amp; ";",
    F100&amp; ";"
  )
)</f>
        <v>1</v>
      </c>
      <c r="H100" s="12" t="s">
        <v>428</v>
      </c>
      <c r="J100" s="28"/>
      <c r="K100" s="28"/>
      <c r="L100" s="28" t="s">
        <v>641</v>
      </c>
      <c r="M100" s="28" t="s">
        <v>642</v>
      </c>
      <c r="N100" s="29" t="s">
        <v>461</v>
      </c>
      <c r="O100" s="29" t="s">
        <v>461</v>
      </c>
      <c r="P100" s="29" t="s">
        <v>461</v>
      </c>
    </row>
    <row r="101" spans="2:16" ht="51">
      <c r="B101" s="49" t="s">
        <v>423</v>
      </c>
      <c r="C101" s="24" t="s">
        <v>280</v>
      </c>
      <c r="D101" s="25" t="s">
        <v>281</v>
      </c>
      <c r="E101" s="26">
        <v>2</v>
      </c>
      <c r="F101" s="12" t="s">
        <v>432</v>
      </c>
      <c r="G101" s="27" t="b" cm="1">
        <f t="array" ref="G101">ISNUMBER(
  SEARCH(
    SelectedModelID &amp; ";",
    F101&amp; ";"
  )
)</f>
        <v>1</v>
      </c>
      <c r="H101" s="12" t="s">
        <v>427</v>
      </c>
      <c r="J101" s="28" t="s">
        <v>643</v>
      </c>
      <c r="K101" s="28" t="s">
        <v>644</v>
      </c>
      <c r="L101" s="28" t="s">
        <v>645</v>
      </c>
      <c r="M101" s="28" t="s">
        <v>646</v>
      </c>
      <c r="N101" s="29" t="s">
        <v>461</v>
      </c>
      <c r="O101" s="29" t="s">
        <v>461</v>
      </c>
      <c r="P101" s="29" t="s">
        <v>461</v>
      </c>
    </row>
    <row r="102" spans="2:16" ht="272">
      <c r="B102" s="49" t="s">
        <v>423</v>
      </c>
      <c r="C102" s="24" t="s">
        <v>282</v>
      </c>
      <c r="D102" s="25" t="s">
        <v>283</v>
      </c>
      <c r="E102" s="26">
        <v>4</v>
      </c>
      <c r="F102" s="12" t="s">
        <v>433</v>
      </c>
      <c r="G102" s="27" t="b" cm="1">
        <f t="array" ref="G102">ISNUMBER(
  SEARCH(
    SelectedModelID &amp; ";",
    F102&amp; ";"
  )
)</f>
        <v>1</v>
      </c>
      <c r="H102" s="12" t="s">
        <v>427</v>
      </c>
      <c r="J102" s="28"/>
      <c r="K102" s="28" t="s">
        <v>647</v>
      </c>
      <c r="L102" s="28" t="s">
        <v>648</v>
      </c>
      <c r="M102" s="28" t="s">
        <v>649</v>
      </c>
      <c r="N102" s="29" t="s">
        <v>461</v>
      </c>
      <c r="O102" s="29" t="s">
        <v>461</v>
      </c>
      <c r="P102" s="29" t="s">
        <v>461</v>
      </c>
    </row>
    <row r="103" spans="2:16" ht="88">
      <c r="B103" s="49" t="s">
        <v>423</v>
      </c>
      <c r="C103" s="24" t="s">
        <v>284</v>
      </c>
      <c r="D103" s="25" t="s">
        <v>286</v>
      </c>
      <c r="E103" s="26">
        <v>1</v>
      </c>
      <c r="F103" s="12" t="s">
        <v>432</v>
      </c>
      <c r="G103" s="27" t="b" cm="1">
        <f t="array" ref="G103">ISNUMBER(
  SEARCH(
    SelectedModelID &amp; ";",
    F103&amp; ";"
  )
)</f>
        <v>1</v>
      </c>
      <c r="H103" s="12" t="s">
        <v>427</v>
      </c>
      <c r="J103" s="28"/>
      <c r="K103" s="28" t="s">
        <v>285</v>
      </c>
      <c r="L103" s="28"/>
      <c r="M103" s="28"/>
      <c r="N103" s="29" t="s">
        <v>461</v>
      </c>
      <c r="O103" s="29" t="s">
        <v>461</v>
      </c>
      <c r="P103" s="29"/>
    </row>
    <row r="104" spans="2:16" ht="153">
      <c r="B104" s="49" t="s">
        <v>423</v>
      </c>
      <c r="C104" s="24" t="s">
        <v>287</v>
      </c>
      <c r="D104" s="25" t="s">
        <v>288</v>
      </c>
      <c r="E104" s="26">
        <v>3</v>
      </c>
      <c r="F104" s="12" t="s">
        <v>432</v>
      </c>
      <c r="G104" s="27" t="b" cm="1">
        <f t="array" ref="G104">ISNUMBER(
  SEARCH(
    SelectedModelID &amp; ";",
    F104&amp; ";"
  )
)</f>
        <v>1</v>
      </c>
      <c r="H104" s="12" t="s">
        <v>428</v>
      </c>
      <c r="J104" s="28"/>
      <c r="K104" s="28" t="s">
        <v>650</v>
      </c>
      <c r="L104" s="28" t="s">
        <v>648</v>
      </c>
      <c r="M104" s="28" t="s">
        <v>651</v>
      </c>
      <c r="N104" s="29" t="s">
        <v>461</v>
      </c>
      <c r="O104" s="29" t="s">
        <v>461</v>
      </c>
      <c r="P104" s="29" t="s">
        <v>461</v>
      </c>
    </row>
    <row r="105" spans="2:16" ht="68">
      <c r="B105" s="49" t="s">
        <v>423</v>
      </c>
      <c r="C105" s="24" t="s">
        <v>289</v>
      </c>
      <c r="D105" s="25" t="s">
        <v>290</v>
      </c>
      <c r="E105" s="26">
        <v>3</v>
      </c>
      <c r="F105" s="12" t="s">
        <v>432</v>
      </c>
      <c r="G105" s="27" t="b" cm="1">
        <f t="array" ref="G105">ISNUMBER(
  SEARCH(
    SelectedModelID &amp; ";",
    F105&amp; ";"
  )
)</f>
        <v>1</v>
      </c>
      <c r="H105" s="12" t="s">
        <v>427</v>
      </c>
      <c r="J105" s="28"/>
      <c r="K105" s="28" t="s">
        <v>652</v>
      </c>
      <c r="L105" s="28" t="s">
        <v>648</v>
      </c>
      <c r="M105" s="28"/>
      <c r="N105" s="29" t="s">
        <v>461</v>
      </c>
      <c r="O105" s="29" t="s">
        <v>461</v>
      </c>
      <c r="P105" s="29" t="s">
        <v>461</v>
      </c>
    </row>
    <row r="106" spans="2:16" ht="66">
      <c r="B106" s="49" t="s">
        <v>423</v>
      </c>
      <c r="C106" s="24" t="s">
        <v>291</v>
      </c>
      <c r="D106" s="25" t="s">
        <v>292</v>
      </c>
      <c r="E106" s="26">
        <v>1</v>
      </c>
      <c r="F106" s="12" t="s">
        <v>432</v>
      </c>
      <c r="G106" s="27" t="b" cm="1">
        <f t="array" ref="G106">ISNUMBER(
  SEARCH(
    SelectedModelID &amp; ";",
    F106&amp; ";"
  )
)</f>
        <v>1</v>
      </c>
      <c r="H106" s="12" t="s">
        <v>427</v>
      </c>
      <c r="J106" s="28" t="s">
        <v>653</v>
      </c>
      <c r="K106" s="28" t="s">
        <v>631</v>
      </c>
      <c r="L106" s="28"/>
      <c r="M106" s="28"/>
      <c r="N106" s="29" t="s">
        <v>461</v>
      </c>
      <c r="O106" s="29" t="s">
        <v>461</v>
      </c>
      <c r="P106" s="29" t="s">
        <v>461</v>
      </c>
    </row>
    <row r="107" spans="2:16" ht="66">
      <c r="B107" s="49" t="s">
        <v>423</v>
      </c>
      <c r="C107" s="24" t="s">
        <v>293</v>
      </c>
      <c r="D107" s="25" t="s">
        <v>294</v>
      </c>
      <c r="E107" s="26">
        <v>3</v>
      </c>
      <c r="F107" s="12" t="s">
        <v>432</v>
      </c>
      <c r="G107" s="27" t="b" cm="1">
        <f t="array" ref="G107">ISNUMBER(
  SEARCH(
    SelectedModelID &amp; ";",
    F107&amp; ";"
  )
)</f>
        <v>1</v>
      </c>
      <c r="H107" s="12" t="s">
        <v>428</v>
      </c>
      <c r="J107" s="28"/>
      <c r="K107" s="28" t="s">
        <v>634</v>
      </c>
      <c r="L107" s="28"/>
      <c r="M107" s="28" t="s">
        <v>654</v>
      </c>
      <c r="N107" s="29" t="s">
        <v>461</v>
      </c>
      <c r="O107" s="29" t="s">
        <v>461</v>
      </c>
      <c r="P107" s="29" t="s">
        <v>461</v>
      </c>
    </row>
    <row r="108" spans="2:16" ht="66">
      <c r="B108" s="49" t="s">
        <v>423</v>
      </c>
      <c r="C108" s="24" t="s">
        <v>295</v>
      </c>
      <c r="D108" s="25" t="s">
        <v>296</v>
      </c>
      <c r="E108" s="26">
        <v>3</v>
      </c>
      <c r="F108" s="12" t="s">
        <v>432</v>
      </c>
      <c r="G108" s="27" t="b" cm="1">
        <f t="array" ref="G108">ISNUMBER(
  SEARCH(
    SelectedModelID &amp; ";",
    F108&amp; ";"
  )
)</f>
        <v>1</v>
      </c>
      <c r="H108" s="12" t="s">
        <v>428</v>
      </c>
      <c r="J108" s="28" t="s">
        <v>655</v>
      </c>
      <c r="K108" s="28"/>
      <c r="L108" s="28"/>
      <c r="M108" s="28"/>
      <c r="N108" s="29" t="s">
        <v>461</v>
      </c>
      <c r="O108" s="29" t="s">
        <v>461</v>
      </c>
      <c r="P108" s="29" t="s">
        <v>461</v>
      </c>
    </row>
    <row r="109" spans="2:16" ht="44">
      <c r="B109" s="49" t="s">
        <v>423</v>
      </c>
      <c r="C109" s="24" t="s">
        <v>297</v>
      </c>
      <c r="D109" s="25" t="s">
        <v>298</v>
      </c>
      <c r="E109" s="26">
        <v>1</v>
      </c>
      <c r="F109" s="12" t="s">
        <v>432</v>
      </c>
      <c r="G109" s="27" t="b" cm="1">
        <f t="array" ref="G109">ISNUMBER(
  SEARCH(
    SelectedModelID &amp; ";",
    F109&amp; ";"
  )
)</f>
        <v>1</v>
      </c>
      <c r="H109" s="12" t="s">
        <v>427</v>
      </c>
      <c r="J109" s="28" t="s">
        <v>656</v>
      </c>
      <c r="K109" s="28" t="s">
        <v>657</v>
      </c>
      <c r="L109" s="28" t="s">
        <v>658</v>
      </c>
      <c r="M109" s="28" t="s">
        <v>659</v>
      </c>
      <c r="N109" s="29" t="s">
        <v>461</v>
      </c>
      <c r="O109" s="29" t="s">
        <v>461</v>
      </c>
      <c r="P109" s="29" t="s">
        <v>461</v>
      </c>
    </row>
    <row r="110" spans="2:16" ht="44">
      <c r="B110" s="49" t="s">
        <v>423</v>
      </c>
      <c r="C110" s="24" t="s">
        <v>299</v>
      </c>
      <c r="D110" s="25" t="s">
        <v>300</v>
      </c>
      <c r="E110" s="26">
        <v>2</v>
      </c>
      <c r="F110" s="12" t="s">
        <v>432</v>
      </c>
      <c r="G110" s="27" t="b" cm="1">
        <f t="array" ref="G110">ISNUMBER(
  SEARCH(
    SelectedModelID &amp; ";",
    F110&amp; ";"
  )
)</f>
        <v>1</v>
      </c>
      <c r="H110" s="12" t="s">
        <v>427</v>
      </c>
      <c r="J110" s="28" t="s">
        <v>660</v>
      </c>
      <c r="K110" s="28" t="s">
        <v>323</v>
      </c>
      <c r="L110" s="28"/>
      <c r="M110" s="28" t="s">
        <v>661</v>
      </c>
      <c r="N110" s="29" t="s">
        <v>461</v>
      </c>
      <c r="O110" s="29" t="s">
        <v>461</v>
      </c>
      <c r="P110" s="29" t="s">
        <v>461</v>
      </c>
    </row>
    <row r="111" spans="2:16" ht="66">
      <c r="B111" s="49" t="s">
        <v>423</v>
      </c>
      <c r="C111" s="24" t="s">
        <v>301</v>
      </c>
      <c r="D111" s="25" t="s">
        <v>302</v>
      </c>
      <c r="E111" s="26">
        <v>3</v>
      </c>
      <c r="F111" s="12" t="s">
        <v>432</v>
      </c>
      <c r="G111" s="27" t="b" cm="1">
        <f t="array" ref="G111">ISNUMBER(
  SEARCH(
    SelectedModelID &amp; ";",
    F111&amp; ";"
  )
)</f>
        <v>1</v>
      </c>
      <c r="H111" s="12" t="s">
        <v>428</v>
      </c>
      <c r="J111" s="28" t="s">
        <v>662</v>
      </c>
      <c r="K111" s="28"/>
      <c r="L111" s="28"/>
      <c r="M111" s="28"/>
      <c r="N111" s="29" t="s">
        <v>461</v>
      </c>
      <c r="O111" s="29" t="s">
        <v>461</v>
      </c>
      <c r="P111" s="29" t="s">
        <v>461</v>
      </c>
    </row>
    <row r="112" spans="2:16" ht="44">
      <c r="B112" s="49" t="s">
        <v>423</v>
      </c>
      <c r="C112" s="24" t="s">
        <v>303</v>
      </c>
      <c r="D112" s="25" t="s">
        <v>304</v>
      </c>
      <c r="E112" s="26">
        <v>4</v>
      </c>
      <c r="F112" s="12" t="s">
        <v>432</v>
      </c>
      <c r="G112" s="27" t="b" cm="1">
        <f t="array" ref="G112">ISNUMBER(
  SEARCH(
    SelectedModelID &amp; ";",
    F112&amp; ";"
  )
)</f>
        <v>1</v>
      </c>
      <c r="H112" s="12" t="s">
        <v>428</v>
      </c>
      <c r="J112" s="28"/>
      <c r="K112" s="28"/>
      <c r="L112" s="28"/>
      <c r="M112" s="28" t="s">
        <v>663</v>
      </c>
      <c r="N112" s="29" t="s">
        <v>461</v>
      </c>
      <c r="O112" s="29" t="s">
        <v>461</v>
      </c>
      <c r="P112" s="29" t="s">
        <v>461</v>
      </c>
    </row>
    <row r="113" spans="2:16" ht="119">
      <c r="B113" s="49" t="s">
        <v>423</v>
      </c>
      <c r="C113" s="24" t="s">
        <v>305</v>
      </c>
      <c r="D113" s="25" t="s">
        <v>307</v>
      </c>
      <c r="E113" s="26">
        <v>3</v>
      </c>
      <c r="F113" s="12" t="s">
        <v>432</v>
      </c>
      <c r="G113" s="27" t="b" cm="1">
        <f t="array" ref="G113">ISNUMBER(
  SEARCH(
    SelectedModelID &amp; ";",
    F113&amp; ";"
  )
)</f>
        <v>1</v>
      </c>
      <c r="H113" s="12" t="s">
        <v>427</v>
      </c>
      <c r="J113" s="28"/>
      <c r="K113" s="28" t="s">
        <v>306</v>
      </c>
      <c r="L113" s="28" t="s">
        <v>472</v>
      </c>
      <c r="M113" s="28" t="s">
        <v>664</v>
      </c>
      <c r="N113" s="29" t="s">
        <v>461</v>
      </c>
      <c r="O113" s="29" t="s">
        <v>461</v>
      </c>
      <c r="P113" s="29" t="s">
        <v>461</v>
      </c>
    </row>
    <row r="114" spans="2:16" ht="154">
      <c r="B114" s="49" t="s">
        <v>423</v>
      </c>
      <c r="C114" s="24" t="s">
        <v>308</v>
      </c>
      <c r="D114" s="25" t="s">
        <v>309</v>
      </c>
      <c r="E114" s="26">
        <v>2</v>
      </c>
      <c r="F114" s="12" t="s">
        <v>432</v>
      </c>
      <c r="G114" s="27" t="b" cm="1">
        <f t="array" ref="G114">ISNUMBER(
  SEARCH(
    SelectedModelID &amp; ";",
    F114&amp; ";"
  )
)</f>
        <v>1</v>
      </c>
      <c r="H114" s="12" t="s">
        <v>427</v>
      </c>
      <c r="J114" s="28" t="s">
        <v>665</v>
      </c>
      <c r="K114" s="28" t="s">
        <v>666</v>
      </c>
      <c r="L114" s="28" t="s">
        <v>667</v>
      </c>
      <c r="M114" s="28" t="s">
        <v>668</v>
      </c>
      <c r="N114" s="29" t="s">
        <v>461</v>
      </c>
      <c r="O114" s="29" t="s">
        <v>461</v>
      </c>
      <c r="P114" s="29" t="s">
        <v>461</v>
      </c>
    </row>
    <row r="115" spans="2:16" ht="88">
      <c r="B115" s="49" t="s">
        <v>423</v>
      </c>
      <c r="C115" s="24" t="s">
        <v>310</v>
      </c>
      <c r="D115" s="25" t="s">
        <v>311</v>
      </c>
      <c r="E115" s="26">
        <v>3</v>
      </c>
      <c r="F115" s="12" t="s">
        <v>432</v>
      </c>
      <c r="G115" s="27" t="b" cm="1">
        <f t="array" ref="G115">ISNUMBER(
  SEARCH(
    SelectedModelID &amp; ";",
    F115&amp; ";"
  )
)</f>
        <v>1</v>
      </c>
      <c r="H115" s="12" t="s">
        <v>427</v>
      </c>
      <c r="J115" s="28"/>
      <c r="K115" s="28" t="s">
        <v>669</v>
      </c>
      <c r="L115" s="28" t="s">
        <v>667</v>
      </c>
      <c r="M115" s="28" t="s">
        <v>670</v>
      </c>
      <c r="N115" s="29" t="s">
        <v>461</v>
      </c>
      <c r="O115" s="29" t="s">
        <v>461</v>
      </c>
      <c r="P115" s="29" t="s">
        <v>461</v>
      </c>
    </row>
    <row r="116" spans="2:16" ht="68">
      <c r="B116" s="49" t="s">
        <v>423</v>
      </c>
      <c r="C116" s="24" t="s">
        <v>312</v>
      </c>
      <c r="D116" s="25" t="s">
        <v>313</v>
      </c>
      <c r="E116" s="26">
        <v>1</v>
      </c>
      <c r="F116" s="12" t="s">
        <v>432</v>
      </c>
      <c r="G116" s="27" t="b" cm="1">
        <f t="array" ref="G116">ISNUMBER(
  SEARCH(
    SelectedModelID &amp; ";",
    F116&amp; ";"
  )
)</f>
        <v>1</v>
      </c>
      <c r="H116" s="12" t="s">
        <v>427</v>
      </c>
      <c r="J116" s="28" t="s">
        <v>598</v>
      </c>
      <c r="K116" s="28" t="s">
        <v>671</v>
      </c>
      <c r="L116" s="28" t="s">
        <v>667</v>
      </c>
      <c r="M116" s="28"/>
      <c r="N116" s="29" t="s">
        <v>461</v>
      </c>
      <c r="O116" s="29" t="s">
        <v>461</v>
      </c>
      <c r="P116" s="29" t="s">
        <v>461</v>
      </c>
    </row>
    <row r="117" spans="2:16" ht="66">
      <c r="B117" s="49" t="s">
        <v>423</v>
      </c>
      <c r="C117" s="24" t="s">
        <v>314</v>
      </c>
      <c r="D117" s="25" t="s">
        <v>315</v>
      </c>
      <c r="E117" s="26">
        <v>2</v>
      </c>
      <c r="F117" s="12" t="s">
        <v>432</v>
      </c>
      <c r="G117" s="27" t="b" cm="1">
        <f t="array" ref="G117">ISNUMBER(
  SEARCH(
    SelectedModelID &amp; ";",
    F117&amp; ";"
  )
)</f>
        <v>1</v>
      </c>
      <c r="H117" s="12" t="s">
        <v>427</v>
      </c>
      <c r="J117" s="28"/>
      <c r="K117" s="28" t="s">
        <v>636</v>
      </c>
      <c r="L117" s="28"/>
      <c r="M117" s="28" t="s">
        <v>672</v>
      </c>
      <c r="N117" s="29" t="s">
        <v>461</v>
      </c>
      <c r="O117" s="29" t="s">
        <v>461</v>
      </c>
      <c r="P117" s="29" t="s">
        <v>461</v>
      </c>
    </row>
    <row r="118" spans="2:16" ht="51">
      <c r="B118" s="49" t="s">
        <v>423</v>
      </c>
      <c r="C118" s="24" t="s">
        <v>316</v>
      </c>
      <c r="D118" s="25" t="s">
        <v>317</v>
      </c>
      <c r="E118" s="26">
        <v>2</v>
      </c>
      <c r="F118" s="12" t="s">
        <v>432</v>
      </c>
      <c r="G118" s="27" t="b" cm="1">
        <f t="array" ref="G118">ISNUMBER(
  SEARCH(
    SelectedModelID &amp; ";",
    F118&amp; ";"
  )
)</f>
        <v>1</v>
      </c>
      <c r="H118" s="12" t="s">
        <v>427</v>
      </c>
      <c r="J118" s="28"/>
      <c r="K118" s="28" t="s">
        <v>673</v>
      </c>
      <c r="L118" s="28"/>
      <c r="M118" s="28"/>
      <c r="N118" s="29" t="s">
        <v>461</v>
      </c>
      <c r="O118" s="29" t="s">
        <v>461</v>
      </c>
      <c r="P118" s="29" t="s">
        <v>461</v>
      </c>
    </row>
    <row r="119" spans="2:16" ht="68">
      <c r="B119" s="49" t="s">
        <v>423</v>
      </c>
      <c r="C119" s="24" t="s">
        <v>318</v>
      </c>
      <c r="D119" s="25" t="s">
        <v>319</v>
      </c>
      <c r="E119" s="26">
        <v>2</v>
      </c>
      <c r="F119" s="12" t="s">
        <v>432</v>
      </c>
      <c r="G119" s="27" t="b" cm="1">
        <f t="array" ref="G119">ISNUMBER(
  SEARCH(
    SelectedModelID &amp; ";",
    F119&amp; ";"
  )
)</f>
        <v>1</v>
      </c>
      <c r="H119" s="12" t="s">
        <v>428</v>
      </c>
      <c r="J119" s="28" t="s">
        <v>598</v>
      </c>
      <c r="K119" s="28" t="s">
        <v>674</v>
      </c>
      <c r="L119" s="28"/>
      <c r="M119" s="28"/>
      <c r="N119" s="29" t="s">
        <v>461</v>
      </c>
      <c r="O119" s="29" t="s">
        <v>461</v>
      </c>
      <c r="P119" s="29" t="s">
        <v>461</v>
      </c>
    </row>
    <row r="120" spans="2:16" ht="66">
      <c r="B120" s="49" t="s">
        <v>423</v>
      </c>
      <c r="C120" s="24" t="s">
        <v>320</v>
      </c>
      <c r="D120" s="25" t="s">
        <v>321</v>
      </c>
      <c r="E120" s="26">
        <v>2</v>
      </c>
      <c r="F120" s="12" t="s">
        <v>432</v>
      </c>
      <c r="G120" s="27" t="b" cm="1">
        <f t="array" ref="G120">ISNUMBER(
  SEARCH(
    SelectedModelID &amp; ";",
    F120&amp; ";"
  )
)</f>
        <v>1</v>
      </c>
      <c r="H120" s="12" t="s">
        <v>427</v>
      </c>
      <c r="J120" s="28"/>
      <c r="K120" s="28" t="s">
        <v>675</v>
      </c>
      <c r="L120" s="28" t="s">
        <v>667</v>
      </c>
      <c r="M120" s="28" t="s">
        <v>676</v>
      </c>
      <c r="N120" s="29" t="s">
        <v>461</v>
      </c>
      <c r="O120" s="29" t="s">
        <v>461</v>
      </c>
      <c r="P120" s="29" t="s">
        <v>461</v>
      </c>
    </row>
    <row r="121" spans="2:16" ht="44">
      <c r="B121" s="49" t="s">
        <v>423</v>
      </c>
      <c r="C121" s="24" t="s">
        <v>322</v>
      </c>
      <c r="D121" s="25" t="s">
        <v>324</v>
      </c>
      <c r="E121" s="26">
        <v>3</v>
      </c>
      <c r="F121" s="12" t="s">
        <v>433</v>
      </c>
      <c r="G121" s="27" t="b" cm="1">
        <f t="array" ref="G121">ISNUMBER(
  SEARCH(
    SelectedModelID &amp; ";",
    F121&amp; ";"
  )
)</f>
        <v>1</v>
      </c>
      <c r="H121" s="12" t="s">
        <v>428</v>
      </c>
      <c r="J121" s="28"/>
      <c r="K121" s="28" t="s">
        <v>323</v>
      </c>
      <c r="L121" s="28"/>
      <c r="M121" s="28"/>
      <c r="N121" s="29" t="s">
        <v>461</v>
      </c>
      <c r="O121" s="29" t="s">
        <v>461</v>
      </c>
      <c r="P121" s="29"/>
    </row>
    <row r="122" spans="2:16" ht="66">
      <c r="B122" s="49" t="s">
        <v>423</v>
      </c>
      <c r="C122" s="24" t="s">
        <v>325</v>
      </c>
      <c r="D122" s="25" t="s">
        <v>327</v>
      </c>
      <c r="E122" s="26">
        <v>2</v>
      </c>
      <c r="F122" s="12" t="s">
        <v>433</v>
      </c>
      <c r="G122" s="27" t="b" cm="1">
        <f t="array" ref="G122">ISNUMBER(
  SEARCH(
    SelectedModelID &amp; ";",
    F122&amp; ";"
  )
)</f>
        <v>1</v>
      </c>
      <c r="H122" s="12" t="s">
        <v>428</v>
      </c>
      <c r="J122" s="28"/>
      <c r="K122" s="28" t="s">
        <v>326</v>
      </c>
      <c r="L122" s="28"/>
      <c r="M122" s="28"/>
      <c r="N122" s="29" t="s">
        <v>461</v>
      </c>
      <c r="O122" s="29" t="s">
        <v>461</v>
      </c>
      <c r="P122" s="29"/>
    </row>
    <row r="123" spans="2:16" ht="66">
      <c r="B123" s="49" t="s">
        <v>423</v>
      </c>
      <c r="C123" s="24" t="s">
        <v>328</v>
      </c>
      <c r="D123" s="25" t="s">
        <v>330</v>
      </c>
      <c r="E123" s="26">
        <v>3</v>
      </c>
      <c r="F123" s="12" t="s">
        <v>433</v>
      </c>
      <c r="G123" s="27" t="b" cm="1">
        <f t="array" ref="G123">ISNUMBER(
  SEARCH(
    SelectedModelID &amp; ";",
    F123&amp; ";"
  )
)</f>
        <v>1</v>
      </c>
      <c r="H123" s="12" t="s">
        <v>427</v>
      </c>
      <c r="J123" s="28"/>
      <c r="K123" s="28" t="s">
        <v>329</v>
      </c>
      <c r="L123" s="28"/>
      <c r="M123" s="28"/>
      <c r="N123" s="29" t="s">
        <v>461</v>
      </c>
      <c r="O123" s="29" t="s">
        <v>461</v>
      </c>
      <c r="P123" s="29"/>
    </row>
    <row r="124" spans="2:16" ht="44">
      <c r="B124" s="49" t="s">
        <v>423</v>
      </c>
      <c r="C124" s="24" t="s">
        <v>331</v>
      </c>
      <c r="D124" s="25" t="s">
        <v>333</v>
      </c>
      <c r="E124" s="26">
        <v>4</v>
      </c>
      <c r="F124" s="12" t="s">
        <v>433</v>
      </c>
      <c r="G124" s="27" t="b" cm="1">
        <f t="array" ref="G124">ISNUMBER(
  SEARCH(
    SelectedModelID &amp; ";",
    F124&amp; ";"
  )
)</f>
        <v>1</v>
      </c>
      <c r="H124" s="12" t="s">
        <v>428</v>
      </c>
      <c r="J124" s="28"/>
      <c r="K124" s="28" t="s">
        <v>332</v>
      </c>
      <c r="L124" s="28"/>
      <c r="M124" s="28"/>
      <c r="N124" s="29" t="s">
        <v>461</v>
      </c>
      <c r="O124" s="29" t="s">
        <v>461</v>
      </c>
      <c r="P124" s="29"/>
    </row>
    <row r="125" spans="2:16" ht="44">
      <c r="B125" s="49" t="s">
        <v>423</v>
      </c>
      <c r="C125" s="24" t="s">
        <v>334</v>
      </c>
      <c r="D125" s="25" t="s">
        <v>336</v>
      </c>
      <c r="E125" s="26">
        <v>4</v>
      </c>
      <c r="F125" s="12" t="s">
        <v>433</v>
      </c>
      <c r="G125" s="27" t="b" cm="1">
        <f t="array" ref="G125">ISNUMBER(
  SEARCH(
    SelectedModelID &amp; ";",
    F125&amp; ";"
  )
)</f>
        <v>1</v>
      </c>
      <c r="H125" s="12" t="s">
        <v>428</v>
      </c>
      <c r="J125" s="28"/>
      <c r="K125" s="28" t="s">
        <v>335</v>
      </c>
      <c r="L125" s="28"/>
      <c r="M125" s="28"/>
      <c r="N125" s="29" t="s">
        <v>461</v>
      </c>
      <c r="O125" s="29" t="s">
        <v>461</v>
      </c>
      <c r="P125" s="29"/>
    </row>
    <row r="126" spans="2:16" ht="44">
      <c r="B126" s="49" t="s">
        <v>423</v>
      </c>
      <c r="C126" s="24" t="s">
        <v>337</v>
      </c>
      <c r="D126" s="25" t="s">
        <v>339</v>
      </c>
      <c r="E126" s="26">
        <v>4</v>
      </c>
      <c r="F126" s="12" t="s">
        <v>433</v>
      </c>
      <c r="G126" s="27" t="b" cm="1">
        <f t="array" ref="G126">ISNUMBER(
  SEARCH(
    SelectedModelID &amp; ";",
    F126&amp; ";"
  )
)</f>
        <v>1</v>
      </c>
      <c r="H126" s="12" t="s">
        <v>428</v>
      </c>
      <c r="J126" s="28"/>
      <c r="K126" s="28" t="s">
        <v>338</v>
      </c>
      <c r="L126" s="28"/>
      <c r="M126" s="28"/>
      <c r="N126" s="29" t="s">
        <v>461</v>
      </c>
      <c r="O126" s="29" t="s">
        <v>461</v>
      </c>
      <c r="P126" s="29"/>
    </row>
    <row r="127" spans="2:16" ht="68">
      <c r="B127" s="37" t="s">
        <v>422</v>
      </c>
      <c r="C127" s="24" t="s">
        <v>231</v>
      </c>
      <c r="D127" s="25" t="s">
        <v>232</v>
      </c>
      <c r="E127" s="26">
        <v>1</v>
      </c>
      <c r="F127" s="12" t="s">
        <v>432</v>
      </c>
      <c r="G127" s="27" t="b" cm="1">
        <f t="array" ref="G127">ISNUMBER(
  SEARCH(
    SelectedModelID &amp; ";",
    F127&amp; ";"
  )
)</f>
        <v>1</v>
      </c>
      <c r="H127" s="12" t="s">
        <v>428</v>
      </c>
      <c r="J127" s="31"/>
      <c r="K127" s="38" t="s">
        <v>571</v>
      </c>
      <c r="L127" s="31" t="s">
        <v>611</v>
      </c>
      <c r="M127" s="31"/>
      <c r="N127" s="32" t="s">
        <v>461</v>
      </c>
      <c r="O127" s="32" t="s">
        <v>461</v>
      </c>
      <c r="P127" s="32" t="s">
        <v>461</v>
      </c>
    </row>
    <row r="128" spans="2:16" ht="68">
      <c r="B128" s="37" t="s">
        <v>422</v>
      </c>
      <c r="C128" s="24" t="s">
        <v>233</v>
      </c>
      <c r="D128" s="25" t="s">
        <v>234</v>
      </c>
      <c r="E128" s="26">
        <v>3</v>
      </c>
      <c r="F128" s="12" t="s">
        <v>433</v>
      </c>
      <c r="G128" s="27" t="b" cm="1">
        <f t="array" ref="G128">ISNUMBER(
  SEARCH(
    SelectedModelID &amp; ";",
    F128&amp; ";"
  )
)</f>
        <v>1</v>
      </c>
      <c r="H128" s="12" t="s">
        <v>427</v>
      </c>
      <c r="J128" s="28" t="s">
        <v>559</v>
      </c>
      <c r="K128" s="36" t="s">
        <v>571</v>
      </c>
      <c r="L128" s="28"/>
      <c r="M128" s="28"/>
      <c r="N128" s="29" t="s">
        <v>461</v>
      </c>
      <c r="O128" s="29" t="s">
        <v>461</v>
      </c>
      <c r="P128" s="29" t="s">
        <v>461</v>
      </c>
    </row>
    <row r="129" spans="2:16" ht="68">
      <c r="B129" s="37" t="s">
        <v>422</v>
      </c>
      <c r="C129" s="24" t="s">
        <v>235</v>
      </c>
      <c r="D129" s="25" t="s">
        <v>236</v>
      </c>
      <c r="E129" s="26">
        <v>3</v>
      </c>
      <c r="F129" s="12" t="s">
        <v>432</v>
      </c>
      <c r="G129" s="27" t="b" cm="1">
        <f t="array" ref="G129">ISNUMBER(
  SEARCH(
    SelectedModelID &amp; ";",
    F129&amp; ";"
  )
)</f>
        <v>1</v>
      </c>
      <c r="H129" s="12" t="s">
        <v>427</v>
      </c>
      <c r="J129" s="28" t="s">
        <v>612</v>
      </c>
      <c r="K129" s="28" t="s">
        <v>613</v>
      </c>
      <c r="L129" s="28"/>
      <c r="M129" s="28" t="s">
        <v>614</v>
      </c>
      <c r="N129" s="29" t="s">
        <v>461</v>
      </c>
      <c r="O129" s="29" t="s">
        <v>461</v>
      </c>
      <c r="P129" s="29"/>
    </row>
    <row r="130" spans="2:16" ht="88">
      <c r="B130" s="37" t="s">
        <v>422</v>
      </c>
      <c r="C130" s="24" t="s">
        <v>237</v>
      </c>
      <c r="D130" s="25" t="s">
        <v>238</v>
      </c>
      <c r="E130" s="26">
        <v>2</v>
      </c>
      <c r="F130" s="12" t="s">
        <v>432</v>
      </c>
      <c r="G130" s="27" t="b" cm="1">
        <f t="array" ref="G130">ISNUMBER(
  SEARCH(
    SelectedModelID &amp; ";",
    F130&amp; ";"
  )
)</f>
        <v>1</v>
      </c>
      <c r="H130" s="12" t="s">
        <v>428</v>
      </c>
      <c r="J130" s="28"/>
      <c r="K130" s="28" t="s">
        <v>615</v>
      </c>
      <c r="L130" s="28"/>
      <c r="M130" s="28" t="s">
        <v>616</v>
      </c>
      <c r="N130" s="29" t="s">
        <v>461</v>
      </c>
      <c r="O130" s="29" t="s">
        <v>461</v>
      </c>
      <c r="P130" s="29" t="s">
        <v>461</v>
      </c>
    </row>
    <row r="131" spans="2:16" ht="66">
      <c r="B131" s="37" t="s">
        <v>422</v>
      </c>
      <c r="C131" s="24" t="s">
        <v>239</v>
      </c>
      <c r="D131" s="25" t="s">
        <v>240</v>
      </c>
      <c r="E131" s="26">
        <v>1</v>
      </c>
      <c r="F131" s="12" t="s">
        <v>432</v>
      </c>
      <c r="G131" s="27" t="b" cm="1">
        <f t="array" ref="G131">ISNUMBER(
  SEARCH(
    SelectedModelID &amp; ";",
    F131&amp; ";"
  )
)</f>
        <v>1</v>
      </c>
      <c r="H131" s="12" t="s">
        <v>427</v>
      </c>
      <c r="J131" s="28"/>
      <c r="K131" s="28" t="s">
        <v>461</v>
      </c>
      <c r="L131" s="28" t="s">
        <v>461</v>
      </c>
      <c r="M131" s="28" t="s">
        <v>461</v>
      </c>
      <c r="N131" s="29" t="s">
        <v>461</v>
      </c>
      <c r="O131" s="29" t="s">
        <v>461</v>
      </c>
      <c r="P131" s="29" t="s">
        <v>461</v>
      </c>
    </row>
    <row r="132" spans="2:16" ht="23">
      <c r="B132" s="37" t="s">
        <v>422</v>
      </c>
      <c r="C132" s="24" t="s">
        <v>241</v>
      </c>
      <c r="D132" s="25" t="s">
        <v>242</v>
      </c>
      <c r="E132" s="26">
        <v>1</v>
      </c>
      <c r="F132" s="12" t="s">
        <v>433</v>
      </c>
      <c r="G132" s="27" t="b" cm="1">
        <f t="array" ref="G132">ISNUMBER(
  SEARCH(
    SelectedModelID &amp; ";",
    F132&amp; ";"
  )
)</f>
        <v>1</v>
      </c>
      <c r="H132" s="12" t="s">
        <v>428</v>
      </c>
      <c r="J132" s="28"/>
      <c r="K132" s="28"/>
      <c r="L132" s="28" t="s">
        <v>461</v>
      </c>
      <c r="M132" s="28" t="s">
        <v>461</v>
      </c>
      <c r="N132" s="29" t="s">
        <v>461</v>
      </c>
      <c r="O132" s="29" t="s">
        <v>461</v>
      </c>
      <c r="P132" s="29" t="s">
        <v>461</v>
      </c>
    </row>
    <row r="133" spans="2:16" ht="66">
      <c r="B133" s="37" t="s">
        <v>422</v>
      </c>
      <c r="C133" s="24" t="s">
        <v>243</v>
      </c>
      <c r="D133" s="25" t="s">
        <v>244</v>
      </c>
      <c r="E133" s="26">
        <v>2</v>
      </c>
      <c r="F133" s="12" t="s">
        <v>432</v>
      </c>
      <c r="G133" s="27" t="b" cm="1">
        <f t="array" ref="G133">ISNUMBER(
  SEARCH(
    SelectedModelID &amp; ";",
    F133&amp; ";"
  )
)</f>
        <v>1</v>
      </c>
      <c r="H133" s="12" t="s">
        <v>428</v>
      </c>
      <c r="J133" s="28"/>
      <c r="K133" s="28" t="s">
        <v>617</v>
      </c>
      <c r="L133" s="28" t="s">
        <v>618</v>
      </c>
      <c r="M133" s="28" t="s">
        <v>619</v>
      </c>
      <c r="N133" s="29" t="s">
        <v>461</v>
      </c>
      <c r="O133" s="29" t="s">
        <v>461</v>
      </c>
      <c r="P133" s="29"/>
    </row>
    <row r="134" spans="2:16" ht="68">
      <c r="B134" s="37" t="s">
        <v>422</v>
      </c>
      <c r="C134" s="24" t="s">
        <v>245</v>
      </c>
      <c r="D134" s="25" t="s">
        <v>246</v>
      </c>
      <c r="E134" s="26">
        <v>1</v>
      </c>
      <c r="F134" s="12" t="s">
        <v>432</v>
      </c>
      <c r="G134" s="27" t="b" cm="1">
        <f t="array" ref="G134">ISNUMBER(
  SEARCH(
    SelectedModelID &amp; ";",
    F134&amp; ";"
  )
)</f>
        <v>1</v>
      </c>
      <c r="H134" s="12" t="s">
        <v>427</v>
      </c>
      <c r="J134" s="28" t="s">
        <v>461</v>
      </c>
      <c r="K134" s="28" t="s">
        <v>620</v>
      </c>
      <c r="L134" s="28" t="s">
        <v>621</v>
      </c>
      <c r="M134" s="28" t="s">
        <v>622</v>
      </c>
      <c r="N134" s="28" t="s">
        <v>461</v>
      </c>
      <c r="O134" s="28" t="s">
        <v>461</v>
      </c>
      <c r="P134" s="28" t="s">
        <v>461</v>
      </c>
    </row>
    <row r="135" spans="2:16" ht="132">
      <c r="B135" s="37" t="s">
        <v>422</v>
      </c>
      <c r="C135" s="24" t="s">
        <v>247</v>
      </c>
      <c r="D135" s="25" t="s">
        <v>248</v>
      </c>
      <c r="E135" s="26">
        <v>2</v>
      </c>
      <c r="F135" s="12" t="s">
        <v>432</v>
      </c>
      <c r="G135" s="27" t="b" cm="1">
        <f t="array" ref="G135">ISNUMBER(
  SEARCH(
    SelectedModelID &amp; ";",
    F135&amp; ";"
  )
)</f>
        <v>1</v>
      </c>
      <c r="H135" s="12" t="s">
        <v>443</v>
      </c>
      <c r="I135" s="12" t="s">
        <v>940</v>
      </c>
      <c r="J135" s="28"/>
      <c r="K135" s="28" t="s">
        <v>623</v>
      </c>
      <c r="L135" s="28"/>
      <c r="M135" s="28" t="s">
        <v>624</v>
      </c>
      <c r="N135" s="29" t="s">
        <v>461</v>
      </c>
      <c r="O135" s="29" t="s">
        <v>461</v>
      </c>
      <c r="P135" s="29" t="s">
        <v>461</v>
      </c>
    </row>
    <row r="136" spans="2:16" ht="44">
      <c r="B136" s="37" t="s">
        <v>422</v>
      </c>
      <c r="C136" s="24" t="s">
        <v>249</v>
      </c>
      <c r="D136" s="25" t="s">
        <v>250</v>
      </c>
      <c r="E136" s="26">
        <v>1</v>
      </c>
      <c r="F136" s="12" t="s">
        <v>432</v>
      </c>
      <c r="G136" s="27" t="b" cm="1">
        <f t="array" ref="G136">ISNUMBER(
  SEARCH(
    SelectedModelID &amp; ";",
    F136&amp; ";"
  )
)</f>
        <v>1</v>
      </c>
      <c r="H136" s="12" t="s">
        <v>427</v>
      </c>
      <c r="J136" s="28" t="s">
        <v>586</v>
      </c>
      <c r="K136" s="28" t="s">
        <v>625</v>
      </c>
      <c r="L136" s="28"/>
      <c r="M136" s="28" t="s">
        <v>626</v>
      </c>
      <c r="N136" s="29" t="s">
        <v>461</v>
      </c>
      <c r="O136" s="29" t="s">
        <v>461</v>
      </c>
      <c r="P136" s="29" t="s">
        <v>461</v>
      </c>
    </row>
    <row r="137" spans="2:16" ht="44">
      <c r="B137" s="37" t="s">
        <v>422</v>
      </c>
      <c r="C137" s="24" t="s">
        <v>252</v>
      </c>
      <c r="D137" s="25" t="s">
        <v>254</v>
      </c>
      <c r="E137" s="26">
        <v>1</v>
      </c>
      <c r="F137" s="12" t="s">
        <v>432</v>
      </c>
      <c r="G137" s="27" t="b" cm="1">
        <f t="array" ref="G137">ISNUMBER(
  SEARCH(
    SelectedModelID &amp; ";",
    F137&amp; ";"
  )
)</f>
        <v>1</v>
      </c>
      <c r="H137" s="12" t="s">
        <v>427</v>
      </c>
      <c r="J137" s="28"/>
      <c r="K137" s="28" t="s">
        <v>253</v>
      </c>
      <c r="L137" s="28"/>
      <c r="M137" s="28"/>
      <c r="N137" s="29" t="s">
        <v>461</v>
      </c>
      <c r="O137" s="29" t="s">
        <v>461</v>
      </c>
      <c r="P137" s="29" t="s">
        <v>461</v>
      </c>
    </row>
    <row r="138" spans="2:16" ht="44">
      <c r="B138" s="37" t="s">
        <v>422</v>
      </c>
      <c r="C138" s="24" t="s">
        <v>255</v>
      </c>
      <c r="D138" s="25" t="s">
        <v>257</v>
      </c>
      <c r="E138" s="26">
        <v>3</v>
      </c>
      <c r="F138" s="12" t="s">
        <v>433</v>
      </c>
      <c r="G138" s="27" t="b" cm="1">
        <f t="array" ref="G138">ISNUMBER(
  SEARCH(
    SelectedModelID &amp; ";",
    F138&amp; ";"
  )
)</f>
        <v>1</v>
      </c>
      <c r="H138" s="12" t="s">
        <v>427</v>
      </c>
      <c r="J138" s="28"/>
      <c r="K138" s="28" t="s">
        <v>256</v>
      </c>
      <c r="L138" s="28"/>
      <c r="M138" s="28"/>
      <c r="N138" s="29" t="s">
        <v>461</v>
      </c>
      <c r="O138" s="29" t="s">
        <v>461</v>
      </c>
      <c r="P138" s="29" t="s">
        <v>461</v>
      </c>
    </row>
    <row r="139" spans="2:16" ht="88">
      <c r="B139" s="37" t="s">
        <v>422</v>
      </c>
      <c r="C139" s="24" t="s">
        <v>258</v>
      </c>
      <c r="D139" s="25" t="s">
        <v>260</v>
      </c>
      <c r="E139" s="26">
        <v>4</v>
      </c>
      <c r="F139" s="12" t="s">
        <v>432</v>
      </c>
      <c r="G139" s="27" t="b" cm="1">
        <f t="array" ref="G139">ISNUMBER(
  SEARCH(
    SelectedModelID &amp; ";",
    F139&amp; ";"
  )
)</f>
        <v>1</v>
      </c>
      <c r="H139" s="12" t="s">
        <v>427</v>
      </c>
      <c r="J139" s="28"/>
      <c r="K139" s="28" t="s">
        <v>259</v>
      </c>
      <c r="L139" s="28"/>
      <c r="M139" s="28"/>
      <c r="N139" s="29" t="s">
        <v>461</v>
      </c>
      <c r="O139" s="29" t="s">
        <v>461</v>
      </c>
      <c r="P139" s="29"/>
    </row>
    <row r="140" spans="2:16" ht="44">
      <c r="B140" s="37" t="s">
        <v>422</v>
      </c>
      <c r="C140" s="24" t="s">
        <v>261</v>
      </c>
      <c r="D140" s="25" t="s">
        <v>263</v>
      </c>
      <c r="E140" s="26">
        <v>2</v>
      </c>
      <c r="F140" s="12" t="s">
        <v>433</v>
      </c>
      <c r="G140" s="27" t="b" cm="1">
        <f t="array" ref="G140">ISNUMBER(
  SEARCH(
    SelectedModelID &amp; ";",
    F140&amp; ";"
  )
)</f>
        <v>1</v>
      </c>
      <c r="H140" s="12" t="s">
        <v>428</v>
      </c>
      <c r="J140" s="28"/>
      <c r="K140" s="28" t="s">
        <v>262</v>
      </c>
      <c r="L140" s="28"/>
      <c r="M140" s="28"/>
      <c r="N140" s="29" t="s">
        <v>461</v>
      </c>
      <c r="O140" s="29" t="s">
        <v>461</v>
      </c>
      <c r="P140" s="29" t="s">
        <v>461</v>
      </c>
    </row>
    <row r="141" spans="2:16" ht="66">
      <c r="B141" s="37" t="s">
        <v>422</v>
      </c>
      <c r="C141" s="24" t="s">
        <v>264</v>
      </c>
      <c r="D141" s="25" t="s">
        <v>265</v>
      </c>
      <c r="E141" s="26">
        <v>4</v>
      </c>
      <c r="F141" s="12" t="s">
        <v>433</v>
      </c>
      <c r="G141" s="27" t="b" cm="1">
        <f t="array" ref="G141">ISNUMBER(
  SEARCH(
    SelectedModelID &amp; ";",
    F141&amp; ";"
  )
)</f>
        <v>1</v>
      </c>
      <c r="H141" s="12" t="s">
        <v>428</v>
      </c>
      <c r="J141" s="28"/>
      <c r="K141" s="28" t="s">
        <v>259</v>
      </c>
      <c r="L141" s="28"/>
      <c r="M141" s="28"/>
      <c r="N141" s="29" t="s">
        <v>461</v>
      </c>
      <c r="O141" s="29" t="s">
        <v>461</v>
      </c>
      <c r="P141" s="29"/>
    </row>
    <row r="142" spans="2:16" ht="66">
      <c r="B142" s="37" t="s">
        <v>422</v>
      </c>
      <c r="C142" s="24" t="s">
        <v>266</v>
      </c>
      <c r="D142" s="25" t="s">
        <v>267</v>
      </c>
      <c r="E142" s="26">
        <v>4</v>
      </c>
      <c r="F142" s="12" t="s">
        <v>433</v>
      </c>
      <c r="G142" s="27" t="b" cm="1">
        <f t="array" ref="G142">ISNUMBER(
  SEARCH(
    SelectedModelID &amp; ";",
    F142&amp; ";"
  )
)</f>
        <v>1</v>
      </c>
      <c r="H142" s="12" t="s">
        <v>427</v>
      </c>
      <c r="J142" s="28"/>
      <c r="K142" s="36" t="s">
        <v>214</v>
      </c>
      <c r="L142" s="28"/>
      <c r="M142" s="28"/>
      <c r="N142" s="29" t="s">
        <v>461</v>
      </c>
      <c r="O142" s="29" t="s">
        <v>461</v>
      </c>
      <c r="P142" s="29"/>
    </row>
    <row r="143" spans="2:16" ht="51">
      <c r="B143" s="37" t="s">
        <v>422</v>
      </c>
      <c r="C143" s="24" t="s">
        <v>268</v>
      </c>
      <c r="D143" s="25" t="s">
        <v>269</v>
      </c>
      <c r="E143" s="26">
        <v>2</v>
      </c>
      <c r="F143" s="12" t="s">
        <v>432</v>
      </c>
      <c r="G143" s="27" t="b" cm="1">
        <f t="array" ref="G143">ISNUMBER(
  SEARCH(
    SelectedModelID &amp; ";",
    F143&amp; ";"
  )
)</f>
        <v>1</v>
      </c>
      <c r="H143" s="12" t="s">
        <v>427</v>
      </c>
      <c r="J143" s="28"/>
      <c r="K143" s="28" t="s">
        <v>629</v>
      </c>
      <c r="L143" s="28" t="s">
        <v>630</v>
      </c>
      <c r="M143" s="28"/>
      <c r="N143" s="29" t="s">
        <v>461</v>
      </c>
      <c r="O143" s="29" t="s">
        <v>461</v>
      </c>
      <c r="P143" s="29"/>
    </row>
    <row r="144" spans="2:16" ht="68">
      <c r="B144" s="23" t="s">
        <v>1</v>
      </c>
      <c r="C144" s="24" t="s">
        <v>4</v>
      </c>
      <c r="D144" s="25" t="s">
        <v>5</v>
      </c>
      <c r="E144" s="26">
        <v>2</v>
      </c>
      <c r="F144" s="12" t="s">
        <v>432</v>
      </c>
      <c r="G144" s="27" t="b" cm="1">
        <f t="array" ref="G144">ISNUMBER(
  SEARCH(
    SelectedModelID &amp; ";",
    F144&amp; ";"
  )
)</f>
        <v>1</v>
      </c>
      <c r="H144" s="12" t="s">
        <v>427</v>
      </c>
      <c r="J144" s="28" t="s">
        <v>458</v>
      </c>
      <c r="K144" s="28" t="s">
        <v>459</v>
      </c>
      <c r="L144" s="28"/>
      <c r="M144" s="28" t="s">
        <v>460</v>
      </c>
      <c r="N144" s="29" t="s">
        <v>461</v>
      </c>
      <c r="O144" s="29" t="s">
        <v>461</v>
      </c>
      <c r="P144" s="29" t="s">
        <v>461</v>
      </c>
    </row>
    <row r="145" spans="2:16" ht="51">
      <c r="B145" s="23" t="s">
        <v>1</v>
      </c>
      <c r="C145" s="24" t="s">
        <v>6</v>
      </c>
      <c r="D145" s="25" t="s">
        <v>7</v>
      </c>
      <c r="E145" s="26">
        <v>3</v>
      </c>
      <c r="F145" s="12" t="s">
        <v>432</v>
      </c>
      <c r="G145" s="27" t="b" cm="1">
        <f t="array" ref="G145">ISNUMBER(
  SEARCH(
    SelectedModelID &amp; ";",
    F145&amp; ";"
  )
)</f>
        <v>1</v>
      </c>
      <c r="H145" s="12" t="s">
        <v>428</v>
      </c>
      <c r="J145" s="28" t="s">
        <v>462</v>
      </c>
      <c r="K145" s="28" t="s">
        <v>463</v>
      </c>
      <c r="L145" s="28"/>
      <c r="M145" s="28" t="s">
        <v>464</v>
      </c>
      <c r="N145" s="29" t="s">
        <v>461</v>
      </c>
      <c r="O145" s="29" t="s">
        <v>461</v>
      </c>
      <c r="P145" s="29" t="s">
        <v>461</v>
      </c>
    </row>
    <row r="146" spans="2:16" ht="66">
      <c r="B146" s="23" t="s">
        <v>1</v>
      </c>
      <c r="C146" s="24" t="s">
        <v>8</v>
      </c>
      <c r="D146" s="25" t="s">
        <v>9</v>
      </c>
      <c r="E146" s="26">
        <v>4</v>
      </c>
      <c r="F146" s="12" t="s">
        <v>432</v>
      </c>
      <c r="G146" s="27" t="b" cm="1">
        <f t="array" ref="G146">ISNUMBER(
  SEARCH(
    SelectedModelID &amp; ";",
    F146&amp; ";"
  )
)</f>
        <v>1</v>
      </c>
      <c r="H146" s="12" t="s">
        <v>428</v>
      </c>
      <c r="J146" s="28" t="s">
        <v>462</v>
      </c>
      <c r="K146" s="28" t="s">
        <v>465</v>
      </c>
      <c r="L146" s="28"/>
      <c r="M146" s="28" t="s">
        <v>466</v>
      </c>
      <c r="N146" s="29" t="s">
        <v>461</v>
      </c>
      <c r="O146" s="29" t="s">
        <v>461</v>
      </c>
      <c r="P146" s="29" t="s">
        <v>461</v>
      </c>
    </row>
    <row r="147" spans="2:16" ht="23">
      <c r="B147" s="23" t="s">
        <v>1</v>
      </c>
      <c r="C147" s="24" t="s">
        <v>10</v>
      </c>
      <c r="D147" s="25" t="s">
        <v>11</v>
      </c>
      <c r="E147" s="26">
        <v>2</v>
      </c>
      <c r="F147" s="12" t="s">
        <v>432</v>
      </c>
      <c r="G147" s="27" t="b" cm="1">
        <f t="array" ref="G147">ISNUMBER(
  SEARCH(
    SelectedModelID &amp; ";",
    F147&amp; ";"
  )
)</f>
        <v>1</v>
      </c>
      <c r="H147" s="12" t="s">
        <v>427</v>
      </c>
      <c r="J147" s="28" t="s">
        <v>467</v>
      </c>
      <c r="K147" s="28"/>
      <c r="L147" s="28"/>
      <c r="M147" s="28" t="s">
        <v>468</v>
      </c>
      <c r="N147" s="29" t="s">
        <v>461</v>
      </c>
      <c r="O147" s="29" t="s">
        <v>461</v>
      </c>
      <c r="P147" s="29" t="s">
        <v>461</v>
      </c>
    </row>
    <row r="148" spans="2:16" ht="44">
      <c r="B148" s="23" t="s">
        <v>1</v>
      </c>
      <c r="C148" s="24" t="s">
        <v>12</v>
      </c>
      <c r="D148" s="25" t="s">
        <v>13</v>
      </c>
      <c r="E148" s="26">
        <v>2</v>
      </c>
      <c r="F148" s="12" t="s">
        <v>432</v>
      </c>
      <c r="G148" s="27" t="b" cm="1">
        <f t="array" ref="G148">ISNUMBER(
  SEARCH(
    SelectedModelID &amp; ";",
    F148&amp; ";"
  )
)</f>
        <v>1</v>
      </c>
      <c r="H148" s="12" t="s">
        <v>427</v>
      </c>
      <c r="J148" s="28" t="s">
        <v>469</v>
      </c>
      <c r="K148" s="28" t="s">
        <v>470</v>
      </c>
      <c r="L148" s="28"/>
      <c r="M148" s="28" t="s">
        <v>471</v>
      </c>
      <c r="N148" s="29" t="s">
        <v>461</v>
      </c>
      <c r="O148" s="29" t="s">
        <v>461</v>
      </c>
      <c r="P148" s="29" t="s">
        <v>461</v>
      </c>
    </row>
    <row r="149" spans="2:16" ht="44">
      <c r="B149" s="23" t="s">
        <v>1</v>
      </c>
      <c r="C149" s="24" t="s">
        <v>14</v>
      </c>
      <c r="D149" s="25" t="s">
        <v>15</v>
      </c>
      <c r="E149" s="26">
        <v>2</v>
      </c>
      <c r="F149" s="12" t="s">
        <v>432</v>
      </c>
      <c r="G149" s="27" t="b" cm="1">
        <f t="array" ref="G149">ISNUMBER(
  SEARCH(
    SelectedModelID &amp; ";",
    F149&amp; ";"
  )
)</f>
        <v>1</v>
      </c>
      <c r="H149" s="12" t="s">
        <v>427</v>
      </c>
      <c r="J149" s="28"/>
      <c r="K149" s="28"/>
      <c r="L149" s="28"/>
      <c r="M149" s="28" t="s">
        <v>471</v>
      </c>
      <c r="N149" s="29" t="s">
        <v>461</v>
      </c>
      <c r="O149" s="29" t="s">
        <v>461</v>
      </c>
      <c r="P149" s="29" t="s">
        <v>461</v>
      </c>
    </row>
    <row r="150" spans="2:16" ht="44">
      <c r="B150" s="23" t="s">
        <v>1</v>
      </c>
      <c r="C150" s="24" t="s">
        <v>16</v>
      </c>
      <c r="D150" s="25" t="s">
        <v>17</v>
      </c>
      <c r="E150" s="26">
        <v>2</v>
      </c>
      <c r="F150" s="12" t="s">
        <v>432</v>
      </c>
      <c r="G150" s="27" t="b" cm="1">
        <f t="array" ref="G150">ISNUMBER(
  SEARCH(
    SelectedModelID &amp; ";",
    F150&amp; ";"
  )
)</f>
        <v>1</v>
      </c>
      <c r="H150" s="12" t="s">
        <v>427</v>
      </c>
      <c r="J150" s="28" t="s">
        <v>472</v>
      </c>
      <c r="K150" s="28" t="s">
        <v>473</v>
      </c>
      <c r="L150" s="28" t="s">
        <v>474</v>
      </c>
      <c r="M150" s="28" t="s">
        <v>475</v>
      </c>
      <c r="N150" s="29" t="s">
        <v>461</v>
      </c>
      <c r="O150" s="29" t="s">
        <v>461</v>
      </c>
      <c r="P150" s="29" t="s">
        <v>461</v>
      </c>
    </row>
    <row r="151" spans="2:16" ht="44">
      <c r="B151" s="23" t="s">
        <v>1</v>
      </c>
      <c r="C151" s="24" t="s">
        <v>18</v>
      </c>
      <c r="D151" s="25" t="s">
        <v>19</v>
      </c>
      <c r="E151" s="26">
        <v>2</v>
      </c>
      <c r="F151" s="12" t="s">
        <v>432</v>
      </c>
      <c r="G151" s="27" t="b" cm="1">
        <f t="array" ref="G151">ISNUMBER(
  SEARCH(
    SelectedModelID &amp; ";",
    F151&amp; ";"
  )
)</f>
        <v>1</v>
      </c>
      <c r="H151" s="12" t="s">
        <v>427</v>
      </c>
      <c r="J151" s="28"/>
      <c r="K151" s="28" t="s">
        <v>473</v>
      </c>
      <c r="L151" s="28" t="s">
        <v>474</v>
      </c>
      <c r="M151" s="28" t="s">
        <v>476</v>
      </c>
      <c r="N151" s="29" t="s">
        <v>461</v>
      </c>
      <c r="O151" s="29" t="s">
        <v>461</v>
      </c>
      <c r="P151" s="29" t="s">
        <v>461</v>
      </c>
    </row>
    <row r="152" spans="2:16" ht="68">
      <c r="B152" s="23" t="s">
        <v>1</v>
      </c>
      <c r="C152" s="24" t="s">
        <v>20</v>
      </c>
      <c r="D152" s="25" t="s">
        <v>21</v>
      </c>
      <c r="E152" s="26">
        <v>3</v>
      </c>
      <c r="F152" s="12" t="s">
        <v>432</v>
      </c>
      <c r="G152" s="27" t="b" cm="1">
        <f t="array" ref="G152">ISNUMBER(
  SEARCH(
    SelectedModelID &amp; ";",
    F152&amp; ";"
  )
)</f>
        <v>1</v>
      </c>
      <c r="H152" s="12" t="s">
        <v>428</v>
      </c>
      <c r="J152" s="28" t="s">
        <v>477</v>
      </c>
      <c r="K152" s="28" t="s">
        <v>478</v>
      </c>
      <c r="L152" s="28" t="s">
        <v>479</v>
      </c>
      <c r="M152" s="28" t="s">
        <v>480</v>
      </c>
      <c r="N152" s="29" t="s">
        <v>461</v>
      </c>
      <c r="O152" s="29" t="s">
        <v>461</v>
      </c>
      <c r="P152" s="29" t="s">
        <v>461</v>
      </c>
    </row>
    <row r="153" spans="2:16" ht="34">
      <c r="B153" s="23" t="s">
        <v>1</v>
      </c>
      <c r="C153" s="24" t="s">
        <v>22</v>
      </c>
      <c r="D153" s="25" t="s">
        <v>23</v>
      </c>
      <c r="E153" s="26">
        <v>1</v>
      </c>
      <c r="F153" s="12" t="s">
        <v>432</v>
      </c>
      <c r="G153" s="27" t="b" cm="1">
        <f t="array" ref="G153">ISNUMBER(
  SEARCH(
    SelectedModelID &amp; ";",
    F153&amp; ";"
  )
)</f>
        <v>1</v>
      </c>
      <c r="H153" s="12" t="s">
        <v>427</v>
      </c>
      <c r="J153" s="28" t="s">
        <v>481</v>
      </c>
      <c r="K153" s="28" t="s">
        <v>482</v>
      </c>
      <c r="L153" s="28"/>
      <c r="M153" s="28" t="s">
        <v>483</v>
      </c>
      <c r="N153" s="29" t="s">
        <v>461</v>
      </c>
      <c r="O153" s="29" t="s">
        <v>461</v>
      </c>
      <c r="P153" s="29" t="s">
        <v>461</v>
      </c>
    </row>
    <row r="154" spans="2:16" ht="85">
      <c r="B154" s="23" t="s">
        <v>1</v>
      </c>
      <c r="C154" s="24" t="s">
        <v>24</v>
      </c>
      <c r="D154" s="25" t="s">
        <v>25</v>
      </c>
      <c r="E154" s="26">
        <v>2</v>
      </c>
      <c r="F154" s="12" t="s">
        <v>432</v>
      </c>
      <c r="G154" s="27" t="b" cm="1">
        <f t="array" ref="G154">ISNUMBER(
  SEARCH(
    SelectedModelID &amp; ";",
    F154&amp; ";"
  )
)</f>
        <v>1</v>
      </c>
      <c r="H154" s="12" t="s">
        <v>427</v>
      </c>
      <c r="J154" s="28"/>
      <c r="K154" s="28" t="s">
        <v>484</v>
      </c>
      <c r="L154" s="28"/>
      <c r="M154" s="28" t="s">
        <v>485</v>
      </c>
      <c r="N154" s="29" t="s">
        <v>461</v>
      </c>
      <c r="O154" s="29" t="s">
        <v>461</v>
      </c>
      <c r="P154" s="29" t="s">
        <v>461</v>
      </c>
    </row>
    <row r="155" spans="2:16" ht="51">
      <c r="B155" s="23" t="s">
        <v>1</v>
      </c>
      <c r="C155" s="24" t="s">
        <v>26</v>
      </c>
      <c r="D155" s="25" t="s">
        <v>27</v>
      </c>
      <c r="E155" s="26">
        <v>1</v>
      </c>
      <c r="F155" s="12" t="s">
        <v>432</v>
      </c>
      <c r="G155" s="27" t="b" cm="1">
        <f t="array" ref="G155">ISNUMBER(
  SEARCH(
    SelectedModelID &amp; ";",
    F155&amp; ";"
  )
)</f>
        <v>1</v>
      </c>
      <c r="H155" s="12" t="s">
        <v>427</v>
      </c>
      <c r="J155" s="28" t="s">
        <v>486</v>
      </c>
      <c r="K155" s="28" t="s">
        <v>487</v>
      </c>
      <c r="L155" s="28" t="s">
        <v>488</v>
      </c>
      <c r="M155" s="28" t="s">
        <v>489</v>
      </c>
      <c r="N155" s="29" t="s">
        <v>461</v>
      </c>
      <c r="O155" s="29" t="s">
        <v>461</v>
      </c>
      <c r="P155" s="29" t="s">
        <v>461</v>
      </c>
    </row>
    <row r="156" spans="2:16" ht="44">
      <c r="B156" s="23" t="s">
        <v>1</v>
      </c>
      <c r="C156" s="24" t="s">
        <v>28</v>
      </c>
      <c r="D156" s="25" t="s">
        <v>29</v>
      </c>
      <c r="E156" s="26">
        <v>2</v>
      </c>
      <c r="F156" s="12" t="s">
        <v>432</v>
      </c>
      <c r="G156" s="27" t="b" cm="1">
        <f t="array" ref="G156">ISNUMBER(
  SEARCH(
    SelectedModelID &amp; ";",
    F156&amp; ";"
  )
)</f>
        <v>1</v>
      </c>
      <c r="H156" s="12" t="s">
        <v>427</v>
      </c>
      <c r="J156" s="28" t="s">
        <v>490</v>
      </c>
      <c r="K156" s="28" t="s">
        <v>491</v>
      </c>
      <c r="L156" s="28"/>
      <c r="M156" s="28" t="s">
        <v>492</v>
      </c>
      <c r="N156" s="29" t="s">
        <v>461</v>
      </c>
      <c r="O156" s="29" t="s">
        <v>461</v>
      </c>
      <c r="P156" s="29" t="s">
        <v>461</v>
      </c>
    </row>
    <row r="157" spans="2:16" ht="34">
      <c r="B157" s="23" t="s">
        <v>1</v>
      </c>
      <c r="C157" s="24" t="s">
        <v>30</v>
      </c>
      <c r="D157" s="25" t="s">
        <v>31</v>
      </c>
      <c r="E157" s="26">
        <v>2</v>
      </c>
      <c r="F157" s="12" t="s">
        <v>432</v>
      </c>
      <c r="G157" s="27" t="b" cm="1">
        <f t="array" ref="G157">ISNUMBER(
  SEARCH(
    SelectedModelID &amp; ";",
    F157&amp; ";"
  )
)</f>
        <v>1</v>
      </c>
      <c r="H157" s="12" t="s">
        <v>427</v>
      </c>
      <c r="J157" s="28"/>
      <c r="K157" s="28" t="s">
        <v>493</v>
      </c>
      <c r="L157" s="28"/>
      <c r="M157" s="28" t="s">
        <v>494</v>
      </c>
      <c r="N157" s="29" t="s">
        <v>461</v>
      </c>
      <c r="O157" s="29" t="s">
        <v>461</v>
      </c>
      <c r="P157" s="29" t="s">
        <v>461</v>
      </c>
    </row>
    <row r="158" spans="2:16" ht="44">
      <c r="B158" s="23" t="s">
        <v>1</v>
      </c>
      <c r="C158" s="24" t="s">
        <v>32</v>
      </c>
      <c r="D158" s="25" t="s">
        <v>33</v>
      </c>
      <c r="E158" s="26">
        <v>2</v>
      </c>
      <c r="F158" s="12" t="s">
        <v>432</v>
      </c>
      <c r="G158" s="27" t="b" cm="1">
        <f t="array" ref="G158">ISNUMBER(
  SEARCH(
    SelectedModelID &amp; ";",
    F158&amp; ";"
  )
)</f>
        <v>1</v>
      </c>
      <c r="H158" s="12" t="s">
        <v>427</v>
      </c>
      <c r="J158" s="28" t="s">
        <v>495</v>
      </c>
      <c r="K158" s="28"/>
      <c r="L158" s="28"/>
      <c r="M158" s="28" t="s">
        <v>496</v>
      </c>
      <c r="N158" s="29" t="s">
        <v>461</v>
      </c>
      <c r="O158" s="29" t="s">
        <v>461</v>
      </c>
      <c r="P158" s="29" t="s">
        <v>461</v>
      </c>
    </row>
    <row r="159" spans="2:16" ht="51">
      <c r="B159" s="23" t="s">
        <v>1</v>
      </c>
      <c r="C159" s="24" t="s">
        <v>34</v>
      </c>
      <c r="D159" s="25" t="s">
        <v>35</v>
      </c>
      <c r="E159" s="26">
        <v>2</v>
      </c>
      <c r="F159" s="12" t="s">
        <v>432</v>
      </c>
      <c r="G159" s="27" t="b" cm="1">
        <f t="array" ref="G159">ISNUMBER(
  SEARCH(
    SelectedModelID &amp; ";",
    F159&amp; ";"
  )
)</f>
        <v>1</v>
      </c>
      <c r="H159" s="12" t="s">
        <v>427</v>
      </c>
      <c r="J159" s="28"/>
      <c r="K159" s="28" t="s">
        <v>497</v>
      </c>
      <c r="L159" s="28" t="s">
        <v>498</v>
      </c>
      <c r="M159" s="28" t="s">
        <v>476</v>
      </c>
      <c r="N159" s="29" t="s">
        <v>461</v>
      </c>
      <c r="O159" s="29" t="s">
        <v>461</v>
      </c>
      <c r="P159" s="29" t="s">
        <v>461</v>
      </c>
    </row>
    <row r="160" spans="2:16" ht="68">
      <c r="B160" s="23" t="s">
        <v>1</v>
      </c>
      <c r="C160" s="24" t="s">
        <v>36</v>
      </c>
      <c r="D160" s="25" t="s">
        <v>37</v>
      </c>
      <c r="E160" s="26">
        <v>3</v>
      </c>
      <c r="F160" s="12" t="s">
        <v>432</v>
      </c>
      <c r="G160" s="27" t="b" cm="1">
        <f t="array" ref="G160">ISNUMBER(
  SEARCH(
    SelectedModelID &amp; ";",
    F160&amp; ";"
  )
)</f>
        <v>1</v>
      </c>
      <c r="H160" s="12" t="s">
        <v>428</v>
      </c>
      <c r="J160" s="28" t="s">
        <v>499</v>
      </c>
      <c r="K160" s="28" t="s">
        <v>53</v>
      </c>
      <c r="L160" s="28" t="s">
        <v>500</v>
      </c>
      <c r="M160" s="28"/>
      <c r="N160" s="29" t="s">
        <v>461</v>
      </c>
      <c r="O160" s="29" t="s">
        <v>461</v>
      </c>
      <c r="P160" s="29" t="s">
        <v>461</v>
      </c>
    </row>
    <row r="161" spans="2:16" ht="102">
      <c r="B161" s="23" t="s">
        <v>1</v>
      </c>
      <c r="C161" s="24" t="s">
        <v>38</v>
      </c>
      <c r="D161" s="25" t="s">
        <v>39</v>
      </c>
      <c r="E161" s="26">
        <v>2</v>
      </c>
      <c r="F161" s="12" t="s">
        <v>432</v>
      </c>
      <c r="G161" s="27" t="b" cm="1">
        <f t="array" ref="G161">ISNUMBER(
  SEARCH(
    SelectedModelID &amp; ";",
    F161&amp; ";"
  )
)</f>
        <v>1</v>
      </c>
      <c r="H161" s="12" t="s">
        <v>427</v>
      </c>
      <c r="J161" s="28"/>
      <c r="K161" s="28" t="s">
        <v>501</v>
      </c>
      <c r="L161" s="28" t="s">
        <v>498</v>
      </c>
      <c r="M161" s="28" t="s">
        <v>502</v>
      </c>
      <c r="N161" s="29" t="s">
        <v>461</v>
      </c>
      <c r="O161" s="29" t="s">
        <v>461</v>
      </c>
      <c r="P161" s="29" t="s">
        <v>461</v>
      </c>
    </row>
    <row r="162" spans="2:16" ht="66">
      <c r="B162" s="23" t="s">
        <v>1</v>
      </c>
      <c r="C162" s="24" t="s">
        <v>40</v>
      </c>
      <c r="D162" s="25" t="s">
        <v>41</v>
      </c>
      <c r="E162" s="26">
        <v>2</v>
      </c>
      <c r="F162" s="12" t="s">
        <v>432</v>
      </c>
      <c r="G162" s="27" t="b" cm="1">
        <f t="array" ref="G162">ISNUMBER(
  SEARCH(
    SelectedModelID &amp; ";",
    F162&amp; ";"
  )
)</f>
        <v>1</v>
      </c>
      <c r="H162" s="12" t="s">
        <v>427</v>
      </c>
      <c r="J162" s="28" t="s">
        <v>503</v>
      </c>
      <c r="K162" s="28" t="s">
        <v>504</v>
      </c>
      <c r="L162" s="28" t="s">
        <v>505</v>
      </c>
      <c r="M162" s="28" t="s">
        <v>506</v>
      </c>
      <c r="N162" s="29" t="s">
        <v>461</v>
      </c>
      <c r="O162" s="29" t="s">
        <v>461</v>
      </c>
      <c r="P162" s="29" t="s">
        <v>461</v>
      </c>
    </row>
    <row r="163" spans="2:16" ht="66">
      <c r="B163" s="23" t="s">
        <v>1</v>
      </c>
      <c r="C163" s="24" t="s">
        <v>42</v>
      </c>
      <c r="D163" s="25" t="s">
        <v>43</v>
      </c>
      <c r="E163" s="26">
        <v>1</v>
      </c>
      <c r="F163" s="12" t="s">
        <v>432</v>
      </c>
      <c r="G163" s="27" t="b" cm="1">
        <f t="array" ref="G163">ISNUMBER(
  SEARCH(
    SelectedModelID &amp; ";",
    F163&amp; ";"
  )
)</f>
        <v>1</v>
      </c>
      <c r="H163" s="12" t="s">
        <v>427</v>
      </c>
      <c r="J163" s="28" t="s">
        <v>507</v>
      </c>
      <c r="K163" s="28"/>
      <c r="L163" s="28" t="s">
        <v>508</v>
      </c>
      <c r="M163" s="28" t="s">
        <v>509</v>
      </c>
      <c r="N163" s="29" t="s">
        <v>461</v>
      </c>
      <c r="O163" s="29" t="s">
        <v>461</v>
      </c>
      <c r="P163" s="29" t="s">
        <v>461</v>
      </c>
    </row>
    <row r="164" spans="2:16" ht="44">
      <c r="B164" s="23" t="s">
        <v>1</v>
      </c>
      <c r="C164" s="24" t="s">
        <v>44</v>
      </c>
      <c r="D164" s="25" t="s">
        <v>45</v>
      </c>
      <c r="E164" s="26">
        <v>1</v>
      </c>
      <c r="F164" s="12" t="s">
        <v>432</v>
      </c>
      <c r="G164" s="27" t="b" cm="1">
        <f t="array" ref="G164">ISNUMBER(
  SEARCH(
    SelectedModelID &amp; ";",
    F164&amp; ";"
  )
)</f>
        <v>1</v>
      </c>
      <c r="H164" s="12" t="s">
        <v>427</v>
      </c>
      <c r="J164" s="28"/>
      <c r="K164" s="28" t="s">
        <v>56</v>
      </c>
      <c r="L164" s="28"/>
      <c r="M164" s="28" t="s">
        <v>510</v>
      </c>
      <c r="N164" s="29" t="s">
        <v>461</v>
      </c>
      <c r="O164" s="29" t="s">
        <v>461</v>
      </c>
      <c r="P164" s="29" t="s">
        <v>461</v>
      </c>
    </row>
    <row r="165" spans="2:16" ht="44">
      <c r="B165" s="23" t="s">
        <v>1</v>
      </c>
      <c r="C165" s="24" t="s">
        <v>46</v>
      </c>
      <c r="D165" s="25" t="s">
        <v>47</v>
      </c>
      <c r="E165" s="26">
        <v>2</v>
      </c>
      <c r="F165" s="12" t="s">
        <v>432</v>
      </c>
      <c r="G165" s="27" t="b" cm="1">
        <f t="array" ref="G165">ISNUMBER(
  SEARCH(
    SelectedModelID &amp; ";",
    F165&amp; ";"
  )
)</f>
        <v>1</v>
      </c>
      <c r="H165" s="12" t="s">
        <v>428</v>
      </c>
      <c r="J165" s="28"/>
      <c r="K165" s="28" t="s">
        <v>511</v>
      </c>
      <c r="L165" s="28" t="s">
        <v>512</v>
      </c>
      <c r="M165" s="28" t="s">
        <v>513</v>
      </c>
      <c r="N165" s="29" t="s">
        <v>461</v>
      </c>
      <c r="O165" s="29" t="s">
        <v>461</v>
      </c>
      <c r="P165" s="29" t="s">
        <v>461</v>
      </c>
    </row>
    <row r="166" spans="2:16" ht="66">
      <c r="B166" s="23" t="s">
        <v>1</v>
      </c>
      <c r="C166" s="24" t="s">
        <v>48</v>
      </c>
      <c r="D166" s="25" t="s">
        <v>49</v>
      </c>
      <c r="E166" s="26">
        <v>4</v>
      </c>
      <c r="F166" s="12" t="s">
        <v>432</v>
      </c>
      <c r="G166" s="27" t="b" cm="1">
        <f t="array" ref="G166">ISNUMBER(
  SEARCH(
    SelectedModelID &amp; ";",
    F166&amp; ";"
  )
)</f>
        <v>1</v>
      </c>
      <c r="H166" s="12" t="s">
        <v>428</v>
      </c>
      <c r="J166" s="28" t="s">
        <v>514</v>
      </c>
      <c r="K166" s="28"/>
      <c r="L166" s="28"/>
      <c r="M166" s="28"/>
      <c r="N166" s="29" t="s">
        <v>461</v>
      </c>
      <c r="O166" s="29" t="s">
        <v>461</v>
      </c>
      <c r="P166" s="29" t="s">
        <v>461</v>
      </c>
    </row>
    <row r="167" spans="2:16" ht="34">
      <c r="B167" s="23" t="s">
        <v>1</v>
      </c>
      <c r="C167" s="24" t="s">
        <v>50</v>
      </c>
      <c r="D167" s="25" t="s">
        <v>51</v>
      </c>
      <c r="E167" s="26">
        <v>2</v>
      </c>
      <c r="F167" s="12" t="s">
        <v>433</v>
      </c>
      <c r="G167" s="27" t="b" cm="1">
        <f t="array" ref="G167">ISNUMBER(
  SEARCH(
    SelectedModelID &amp; ";",
    F167&amp; ";"
  )
)</f>
        <v>1</v>
      </c>
      <c r="H167" s="12" t="s">
        <v>428</v>
      </c>
      <c r="J167" s="28"/>
      <c r="K167" s="28"/>
      <c r="L167" s="28" t="s">
        <v>515</v>
      </c>
      <c r="M167" s="28" t="s">
        <v>516</v>
      </c>
      <c r="N167" s="29" t="s">
        <v>461</v>
      </c>
      <c r="O167" s="29" t="s">
        <v>461</v>
      </c>
      <c r="P167" s="29"/>
    </row>
    <row r="168" spans="2:16" ht="68">
      <c r="B168" s="23" t="s">
        <v>1</v>
      </c>
      <c r="C168" s="24" t="s">
        <v>52</v>
      </c>
      <c r="D168" s="25" t="s">
        <v>54</v>
      </c>
      <c r="E168" s="26">
        <v>3</v>
      </c>
      <c r="F168" s="12" t="s">
        <v>432</v>
      </c>
      <c r="G168" s="27" t="b" cm="1">
        <f t="array" ref="G168">ISNUMBER(
  SEARCH(
    SelectedModelID &amp; ";",
    F168&amp; ";"
  )
)</f>
        <v>1</v>
      </c>
      <c r="H168" s="12" t="s">
        <v>428</v>
      </c>
      <c r="J168" s="28"/>
      <c r="K168" s="28" t="s">
        <v>53</v>
      </c>
      <c r="L168" s="28"/>
      <c r="M168" s="28"/>
      <c r="N168" s="29" t="s">
        <v>461</v>
      </c>
      <c r="O168" s="29" t="s">
        <v>461</v>
      </c>
      <c r="P168" s="29" t="s">
        <v>461</v>
      </c>
    </row>
    <row r="169" spans="2:16" ht="66">
      <c r="B169" s="23" t="s">
        <v>1</v>
      </c>
      <c r="C169" s="24" t="s">
        <v>55</v>
      </c>
      <c r="D169" s="25" t="s">
        <v>57</v>
      </c>
      <c r="E169" s="26">
        <v>4</v>
      </c>
      <c r="F169" s="12" t="s">
        <v>432</v>
      </c>
      <c r="G169" s="27" t="b" cm="1">
        <f t="array" ref="G169">ISNUMBER(
  SEARCH(
    SelectedModelID &amp; ";",
    F169&amp; ";"
  )
)</f>
        <v>1</v>
      </c>
      <c r="H169" s="12" t="s">
        <v>428</v>
      </c>
      <c r="J169" s="28"/>
      <c r="K169" s="28" t="s">
        <v>56</v>
      </c>
      <c r="L169" s="28"/>
      <c r="M169" s="28"/>
      <c r="N169" s="29" t="s">
        <v>461</v>
      </c>
      <c r="O169" s="29" t="s">
        <v>461</v>
      </c>
      <c r="P169" s="29" t="s">
        <v>461</v>
      </c>
    </row>
    <row r="170" spans="2:16" ht="66">
      <c r="B170" s="23" t="s">
        <v>1</v>
      </c>
      <c r="C170" s="24" t="s">
        <v>58</v>
      </c>
      <c r="D170" s="25" t="s">
        <v>60</v>
      </c>
      <c r="E170" s="26">
        <v>4</v>
      </c>
      <c r="F170" s="12" t="s">
        <v>432</v>
      </c>
      <c r="G170" s="27" t="b" cm="1">
        <f t="array" ref="G170">ISNUMBER(
  SEARCH(
    SelectedModelID &amp; ";",
    F170&amp; ";"
  )
)</f>
        <v>1</v>
      </c>
      <c r="H170" s="12" t="s">
        <v>428</v>
      </c>
      <c r="J170" s="28"/>
      <c r="K170" s="28" t="s">
        <v>59</v>
      </c>
      <c r="L170" s="28"/>
      <c r="M170" s="28"/>
      <c r="N170" s="29" t="s">
        <v>461</v>
      </c>
      <c r="O170" s="29" t="s">
        <v>461</v>
      </c>
      <c r="P170" s="29" t="s">
        <v>461</v>
      </c>
    </row>
    <row r="171" spans="2:16" ht="44">
      <c r="B171" s="23" t="s">
        <v>1</v>
      </c>
      <c r="C171" s="24" t="s">
        <v>61</v>
      </c>
      <c r="D171" s="25" t="s">
        <v>63</v>
      </c>
      <c r="E171" s="26">
        <v>3</v>
      </c>
      <c r="F171" s="12" t="s">
        <v>434</v>
      </c>
      <c r="G171" s="27" t="b" cm="1">
        <f t="array" ref="G171">ISNUMBER(
  SEARCH(
    SelectedModelID &amp; ";",
    F171&amp; ";"
  )
)</f>
        <v>0</v>
      </c>
      <c r="H171" s="12" t="s">
        <v>428</v>
      </c>
      <c r="J171" s="28"/>
      <c r="K171" s="28" t="s">
        <v>62</v>
      </c>
      <c r="L171" s="28"/>
      <c r="M171" s="28"/>
      <c r="N171" s="29"/>
      <c r="O171" s="29" t="s">
        <v>461</v>
      </c>
      <c r="P171" s="29"/>
    </row>
    <row r="172" spans="2:16" ht="44">
      <c r="B172" s="23" t="s">
        <v>1</v>
      </c>
      <c r="C172" s="24" t="s">
        <v>64</v>
      </c>
      <c r="D172" s="25" t="s">
        <v>65</v>
      </c>
      <c r="E172" s="26">
        <v>3</v>
      </c>
      <c r="F172" s="12" t="s">
        <v>434</v>
      </c>
      <c r="G172" s="27" t="b" cm="1">
        <f t="array" ref="G172">ISNUMBER(
  SEARCH(
    SelectedModelID &amp; ";",
    F172&amp; ";"
  )
)</f>
        <v>0</v>
      </c>
      <c r="H172" s="12" t="s">
        <v>443</v>
      </c>
      <c r="I172" s="12" t="s">
        <v>940</v>
      </c>
      <c r="J172" s="28"/>
      <c r="K172" s="28" t="s">
        <v>62</v>
      </c>
      <c r="L172" s="28"/>
      <c r="M172" s="28"/>
      <c r="N172" s="29"/>
      <c r="O172" s="29" t="s">
        <v>461</v>
      </c>
      <c r="P172" s="29"/>
    </row>
    <row r="173" spans="2:16" ht="68">
      <c r="B173" s="34" t="s">
        <v>420</v>
      </c>
      <c r="C173" s="24" t="s">
        <v>160</v>
      </c>
      <c r="D173" s="25" t="s">
        <v>161</v>
      </c>
      <c r="E173" s="26">
        <v>2</v>
      </c>
      <c r="F173" s="12" t="s">
        <v>432</v>
      </c>
      <c r="G173" s="27" t="b" cm="1">
        <f t="array" ref="G173">ISNUMBER(
  SEARCH(
    SelectedModelID &amp; ";",
    F173&amp; ";"
  )
)</f>
        <v>1</v>
      </c>
      <c r="H173" s="12" t="s">
        <v>428</v>
      </c>
      <c r="J173" s="31" t="s">
        <v>586</v>
      </c>
      <c r="K173" s="31" t="s">
        <v>587</v>
      </c>
      <c r="L173" s="31"/>
      <c r="M173" s="31" t="s">
        <v>588</v>
      </c>
      <c r="N173" s="32" t="s">
        <v>461</v>
      </c>
      <c r="O173" s="32" t="s">
        <v>461</v>
      </c>
      <c r="P173" s="32" t="s">
        <v>461</v>
      </c>
    </row>
    <row r="174" spans="2:16" ht="44">
      <c r="B174" s="34" t="s">
        <v>420</v>
      </c>
      <c r="C174" s="24" t="s">
        <v>162</v>
      </c>
      <c r="D174" s="25" t="s">
        <v>163</v>
      </c>
      <c r="E174" s="26">
        <v>2</v>
      </c>
      <c r="F174" s="12" t="s">
        <v>432</v>
      </c>
      <c r="G174" s="27" t="b" cm="1">
        <f t="array" ref="G174">ISNUMBER(
  SEARCH(
    SelectedModelID &amp; ";",
    F174&amp; ";"
  )
)</f>
        <v>1</v>
      </c>
      <c r="H174" s="12" t="s">
        <v>428</v>
      </c>
      <c r="J174" s="28"/>
      <c r="K174" s="28"/>
      <c r="L174" s="28"/>
      <c r="M174" s="28" t="s">
        <v>589</v>
      </c>
      <c r="N174" s="29" t="s">
        <v>461</v>
      </c>
      <c r="O174" s="29" t="s">
        <v>461</v>
      </c>
      <c r="P174" s="29" t="s">
        <v>461</v>
      </c>
    </row>
    <row r="175" spans="2:16" ht="110">
      <c r="B175" s="34" t="s">
        <v>420</v>
      </c>
      <c r="C175" s="24" t="s">
        <v>164</v>
      </c>
      <c r="D175" s="25" t="s">
        <v>165</v>
      </c>
      <c r="E175" s="26">
        <v>1</v>
      </c>
      <c r="F175" s="12" t="s">
        <v>432</v>
      </c>
      <c r="G175" s="27" t="b" cm="1">
        <f t="array" ref="G175">ISNUMBER(
  SEARCH(
    SelectedModelID &amp; ";",
    F175&amp; ";"
  )
)</f>
        <v>1</v>
      </c>
      <c r="H175" s="12" t="s">
        <v>427</v>
      </c>
      <c r="J175" s="28" t="s">
        <v>590</v>
      </c>
      <c r="K175" s="28"/>
      <c r="L175" s="28"/>
      <c r="M175" s="28" t="s">
        <v>591</v>
      </c>
      <c r="N175" s="29" t="s">
        <v>461</v>
      </c>
      <c r="O175" s="29" t="s">
        <v>461</v>
      </c>
      <c r="P175" s="29" t="s">
        <v>461</v>
      </c>
    </row>
    <row r="176" spans="2:16" ht="66">
      <c r="B176" s="34" t="s">
        <v>420</v>
      </c>
      <c r="C176" s="24" t="s">
        <v>166</v>
      </c>
      <c r="D176" s="25" t="s">
        <v>167</v>
      </c>
      <c r="E176" s="26">
        <v>1</v>
      </c>
      <c r="F176" s="12" t="s">
        <v>432</v>
      </c>
      <c r="G176" s="27" t="b" cm="1">
        <f t="array" ref="G176">ISNUMBER(
  SEARCH(
    SelectedModelID &amp; ";",
    F176&amp; ";"
  )
)</f>
        <v>1</v>
      </c>
      <c r="H176" s="12" t="s">
        <v>427</v>
      </c>
      <c r="J176" s="28" t="s">
        <v>592</v>
      </c>
      <c r="K176" s="28"/>
      <c r="L176" s="28"/>
      <c r="M176" s="28"/>
      <c r="N176" s="29" t="s">
        <v>461</v>
      </c>
      <c r="O176" s="29" t="s">
        <v>461</v>
      </c>
      <c r="P176" s="29" t="s">
        <v>461</v>
      </c>
    </row>
    <row r="177" spans="2:16" ht="66">
      <c r="B177" s="34" t="s">
        <v>420</v>
      </c>
      <c r="C177" s="24" t="s">
        <v>168</v>
      </c>
      <c r="D177" s="25" t="s">
        <v>169</v>
      </c>
      <c r="E177" s="26">
        <v>2</v>
      </c>
      <c r="F177" s="12" t="s">
        <v>432</v>
      </c>
      <c r="G177" s="27" t="b" cm="1">
        <f t="array" ref="G177">ISNUMBER(
  SEARCH(
    SelectedModelID &amp; ";",
    F177&amp; ";"
  )
)</f>
        <v>1</v>
      </c>
      <c r="H177" s="12" t="s">
        <v>428</v>
      </c>
      <c r="J177" s="28" t="s">
        <v>593</v>
      </c>
      <c r="K177" s="28" t="s">
        <v>594</v>
      </c>
      <c r="L177" s="28"/>
      <c r="M177" s="28" t="s">
        <v>595</v>
      </c>
      <c r="N177" s="29" t="s">
        <v>461</v>
      </c>
      <c r="O177" s="29" t="s">
        <v>461</v>
      </c>
      <c r="P177" s="29" t="s">
        <v>461</v>
      </c>
    </row>
    <row r="178" spans="2:16" ht="66">
      <c r="B178" s="34" t="s">
        <v>420</v>
      </c>
      <c r="C178" s="24" t="s">
        <v>170</v>
      </c>
      <c r="D178" s="25" t="s">
        <v>171</v>
      </c>
      <c r="E178" s="26">
        <v>1</v>
      </c>
      <c r="F178" s="12" t="s">
        <v>432</v>
      </c>
      <c r="G178" s="27" t="b" cm="1">
        <f t="array" ref="G178">ISNUMBER(
  SEARCH(
    SelectedModelID &amp; ";",
    F178&amp; ";"
  )
)</f>
        <v>1</v>
      </c>
      <c r="H178" s="12" t="s">
        <v>427</v>
      </c>
      <c r="J178" s="28"/>
      <c r="K178" s="28" t="s">
        <v>596</v>
      </c>
      <c r="L178" s="28"/>
      <c r="M178" s="28" t="s">
        <v>597</v>
      </c>
      <c r="N178" s="29" t="s">
        <v>461</v>
      </c>
      <c r="O178" s="29" t="s">
        <v>461</v>
      </c>
      <c r="P178" s="29" t="s">
        <v>461</v>
      </c>
    </row>
    <row r="179" spans="2:16" ht="119">
      <c r="B179" s="34" t="s">
        <v>420</v>
      </c>
      <c r="C179" s="24" t="s">
        <v>172</v>
      </c>
      <c r="D179" s="25" t="s">
        <v>173</v>
      </c>
      <c r="E179" s="26">
        <v>1</v>
      </c>
      <c r="F179" s="12" t="s">
        <v>432</v>
      </c>
      <c r="G179" s="27" t="b" cm="1">
        <f t="array" ref="G179">ISNUMBER(
  SEARCH(
    SelectedModelID &amp; ";",
    F179&amp; ";"
  )
)</f>
        <v>1</v>
      </c>
      <c r="H179" s="12" t="s">
        <v>427</v>
      </c>
      <c r="J179" s="28" t="s">
        <v>598</v>
      </c>
      <c r="K179" s="28" t="s">
        <v>599</v>
      </c>
      <c r="L179" s="28" t="s">
        <v>600</v>
      </c>
      <c r="M179" s="28" t="s">
        <v>601</v>
      </c>
      <c r="N179" s="29" t="s">
        <v>461</v>
      </c>
      <c r="O179" s="29" t="s">
        <v>461</v>
      </c>
      <c r="P179" s="29" t="s">
        <v>461</v>
      </c>
    </row>
    <row r="180" spans="2:16" ht="88">
      <c r="B180" s="34" t="s">
        <v>420</v>
      </c>
      <c r="C180" s="24" t="s">
        <v>174</v>
      </c>
      <c r="D180" s="25" t="s">
        <v>175</v>
      </c>
      <c r="E180" s="26">
        <v>2</v>
      </c>
      <c r="F180" s="12" t="s">
        <v>432</v>
      </c>
      <c r="G180" s="27" t="b" cm="1">
        <f t="array" ref="G180">ISNUMBER(
  SEARCH(
    SelectedModelID &amp; ";",
    F180&amp; ";"
  )
)</f>
        <v>1</v>
      </c>
      <c r="H180" s="12" t="s">
        <v>427</v>
      </c>
      <c r="J180" s="28">
        <v>15</v>
      </c>
      <c r="K180" s="28"/>
      <c r="L180" s="28" t="s">
        <v>602</v>
      </c>
      <c r="M180" s="28" t="s">
        <v>603</v>
      </c>
      <c r="N180" s="29" t="s">
        <v>461</v>
      </c>
      <c r="O180" s="29" t="s">
        <v>461</v>
      </c>
      <c r="P180" s="29" t="s">
        <v>461</v>
      </c>
    </row>
    <row r="181" spans="2:16" ht="44">
      <c r="B181" s="34" t="s">
        <v>420</v>
      </c>
      <c r="C181" s="24" t="s">
        <v>176</v>
      </c>
      <c r="D181" s="25" t="s">
        <v>177</v>
      </c>
      <c r="E181" s="26">
        <v>1</v>
      </c>
      <c r="F181" s="12" t="s">
        <v>432</v>
      </c>
      <c r="G181" s="27" t="b" cm="1">
        <f t="array" ref="G181">ISNUMBER(
  SEARCH(
    SelectedModelID &amp; ";",
    F181&amp; ";"
  )
)</f>
        <v>1</v>
      </c>
      <c r="H181" s="12" t="s">
        <v>427</v>
      </c>
      <c r="J181" s="28"/>
      <c r="K181" s="28"/>
      <c r="L181" s="28"/>
      <c r="M181" s="28" t="s">
        <v>603</v>
      </c>
      <c r="N181" s="29" t="s">
        <v>461</v>
      </c>
      <c r="O181" s="29" t="s">
        <v>461</v>
      </c>
      <c r="P181" s="29" t="s">
        <v>461</v>
      </c>
    </row>
    <row r="182" spans="2:16" ht="119">
      <c r="B182" s="34" t="s">
        <v>420</v>
      </c>
      <c r="C182" s="24" t="s">
        <v>178</v>
      </c>
      <c r="D182" s="25" t="s">
        <v>179</v>
      </c>
      <c r="E182" s="26">
        <v>2</v>
      </c>
      <c r="F182" s="12" t="s">
        <v>432</v>
      </c>
      <c r="G182" s="27" t="b" cm="1">
        <f t="array" ref="G182">ISNUMBER(
  SEARCH(
    SelectedModelID &amp; ";",
    F182&amp; ";"
  )
)</f>
        <v>1</v>
      </c>
      <c r="H182" s="12" t="s">
        <v>427</v>
      </c>
      <c r="J182" s="28" t="s">
        <v>598</v>
      </c>
      <c r="K182" s="28" t="s">
        <v>599</v>
      </c>
      <c r="L182" s="28" t="s">
        <v>600</v>
      </c>
      <c r="M182" s="28" t="s">
        <v>601</v>
      </c>
      <c r="N182" s="29" t="s">
        <v>461</v>
      </c>
      <c r="O182" s="29" t="s">
        <v>461</v>
      </c>
      <c r="P182" s="29" t="s">
        <v>461</v>
      </c>
    </row>
    <row r="183" spans="2:16" ht="66">
      <c r="B183" s="34" t="s">
        <v>420</v>
      </c>
      <c r="C183" s="24" t="s">
        <v>180</v>
      </c>
      <c r="D183" s="25" t="s">
        <v>181</v>
      </c>
      <c r="E183" s="26">
        <v>2</v>
      </c>
      <c r="F183" s="12" t="s">
        <v>432</v>
      </c>
      <c r="G183" s="27" t="b" cm="1">
        <f t="array" ref="G183">ISNUMBER(
  SEARCH(
    SelectedModelID &amp; ";",
    F183&amp; ";"
  )
)</f>
        <v>1</v>
      </c>
      <c r="H183" s="12" t="s">
        <v>427</v>
      </c>
      <c r="J183" s="28" t="s">
        <v>565</v>
      </c>
      <c r="K183" s="28" t="s">
        <v>604</v>
      </c>
      <c r="L183" s="28" t="s">
        <v>605</v>
      </c>
      <c r="M183" s="28" t="s">
        <v>606</v>
      </c>
      <c r="N183" s="29" t="s">
        <v>461</v>
      </c>
      <c r="O183" s="29" t="s">
        <v>461</v>
      </c>
      <c r="P183" s="29" t="s">
        <v>461</v>
      </c>
    </row>
    <row r="184" spans="2:16" ht="44">
      <c r="B184" s="34" t="s">
        <v>420</v>
      </c>
      <c r="C184" s="24" t="s">
        <v>182</v>
      </c>
      <c r="D184" s="25" t="s">
        <v>184</v>
      </c>
      <c r="E184" s="26">
        <v>2</v>
      </c>
      <c r="F184" s="12" t="s">
        <v>432</v>
      </c>
      <c r="G184" s="27" t="b" cm="1">
        <f t="array" ref="G184">ISNUMBER(
  SEARCH(
    SelectedModelID &amp; ";",
    F184&amp; ";"
  )
)</f>
        <v>1</v>
      </c>
      <c r="H184" s="12" t="s">
        <v>428</v>
      </c>
      <c r="J184" s="28"/>
      <c r="K184" s="28" t="s">
        <v>183</v>
      </c>
      <c r="L184" s="28"/>
      <c r="M184" s="28"/>
      <c r="N184" s="29" t="s">
        <v>461</v>
      </c>
      <c r="O184" s="29" t="s">
        <v>461</v>
      </c>
      <c r="P184" s="29" t="s">
        <v>461</v>
      </c>
    </row>
    <row r="185" spans="2:16" ht="66">
      <c r="B185" s="34" t="s">
        <v>420</v>
      </c>
      <c r="C185" s="24" t="s">
        <v>185</v>
      </c>
      <c r="D185" s="25" t="s">
        <v>187</v>
      </c>
      <c r="E185" s="26">
        <v>1</v>
      </c>
      <c r="F185" s="12" t="s">
        <v>432</v>
      </c>
      <c r="G185" s="27" t="b" cm="1">
        <f t="array" ref="G185">ISNUMBER(
  SEARCH(
    SelectedModelID &amp; ";",
    F185&amp; ";"
  )
)</f>
        <v>1</v>
      </c>
      <c r="H185" s="12" t="s">
        <v>427</v>
      </c>
      <c r="J185" s="28"/>
      <c r="K185" s="28" t="s">
        <v>186</v>
      </c>
      <c r="L185" s="28"/>
      <c r="M185" s="28"/>
      <c r="N185" s="29" t="s">
        <v>461</v>
      </c>
      <c r="O185" s="29" t="s">
        <v>461</v>
      </c>
      <c r="P185" s="29" t="s">
        <v>461</v>
      </c>
    </row>
    <row r="186" spans="2:16" ht="66">
      <c r="B186" s="34" t="s">
        <v>420</v>
      </c>
      <c r="C186" s="24" t="s">
        <v>188</v>
      </c>
      <c r="D186" s="25" t="s">
        <v>190</v>
      </c>
      <c r="E186" s="26">
        <v>3</v>
      </c>
      <c r="F186" s="12" t="s">
        <v>432</v>
      </c>
      <c r="G186" s="27" t="b" cm="1">
        <f t="array" ref="G186">ISNUMBER(
  SEARCH(
    SelectedModelID &amp; ";",
    F186&amp; ";"
  )
)</f>
        <v>1</v>
      </c>
      <c r="H186" s="12" t="s">
        <v>428</v>
      </c>
      <c r="J186" s="28"/>
      <c r="K186" s="28" t="s">
        <v>189</v>
      </c>
      <c r="L186" s="28"/>
      <c r="M186" s="28"/>
      <c r="N186" s="29" t="s">
        <v>461</v>
      </c>
      <c r="O186" s="29" t="s">
        <v>461</v>
      </c>
      <c r="P186" s="29" t="s">
        <v>461</v>
      </c>
    </row>
    <row r="187" spans="2:16" ht="66">
      <c r="B187" s="34" t="s">
        <v>420</v>
      </c>
      <c r="C187" s="24" t="s">
        <v>191</v>
      </c>
      <c r="D187" s="25" t="s">
        <v>193</v>
      </c>
      <c r="E187" s="26">
        <v>2</v>
      </c>
      <c r="F187" s="12" t="s">
        <v>432</v>
      </c>
      <c r="G187" s="27" t="b" cm="1">
        <f t="array" ref="G187">ISNUMBER(
  SEARCH(
    SelectedModelID &amp; ";",
    F187&amp; ";"
  )
)</f>
        <v>1</v>
      </c>
      <c r="H187" s="12" t="s">
        <v>427</v>
      </c>
      <c r="J187" s="28"/>
      <c r="K187" s="28" t="s">
        <v>192</v>
      </c>
      <c r="L187" s="28"/>
      <c r="M187" s="28"/>
      <c r="N187" s="29" t="s">
        <v>461</v>
      </c>
      <c r="O187" s="29" t="s">
        <v>461</v>
      </c>
      <c r="P187" s="29" t="s">
        <v>461</v>
      </c>
    </row>
    <row r="188" spans="2:16" ht="66">
      <c r="B188" s="34" t="s">
        <v>420</v>
      </c>
      <c r="C188" s="24" t="s">
        <v>194</v>
      </c>
      <c r="D188" s="25" t="s">
        <v>196</v>
      </c>
      <c r="E188" s="26">
        <v>2</v>
      </c>
      <c r="F188" s="12" t="s">
        <v>432</v>
      </c>
      <c r="G188" s="27" t="b" cm="1">
        <f t="array" ref="G188">ISNUMBER(
  SEARCH(
    SelectedModelID &amp; ";",
    F188&amp; ";"
  )
)</f>
        <v>1</v>
      </c>
      <c r="H188" s="12" t="s">
        <v>427</v>
      </c>
      <c r="J188" s="28"/>
      <c r="K188" s="28" t="s">
        <v>195</v>
      </c>
      <c r="L188" s="28"/>
      <c r="M188" s="28"/>
      <c r="N188" s="29" t="s">
        <v>461</v>
      </c>
      <c r="O188" s="29" t="s">
        <v>461</v>
      </c>
      <c r="P188" s="29" t="s">
        <v>461</v>
      </c>
    </row>
    <row r="189" spans="2:16" ht="66">
      <c r="B189" s="34" t="s">
        <v>420</v>
      </c>
      <c r="C189" s="24" t="s">
        <v>197</v>
      </c>
      <c r="D189" s="25" t="s">
        <v>199</v>
      </c>
      <c r="E189" s="26">
        <v>2</v>
      </c>
      <c r="F189" s="12" t="s">
        <v>432</v>
      </c>
      <c r="G189" s="27" t="b" cm="1">
        <f t="array" ref="G189">ISNUMBER(
  SEARCH(
    SelectedModelID &amp; ";",
    F189&amp; ";"
  )
)</f>
        <v>1</v>
      </c>
      <c r="H189" s="12" t="s">
        <v>428</v>
      </c>
      <c r="J189" s="28"/>
      <c r="K189" s="28" t="s">
        <v>198</v>
      </c>
      <c r="L189" s="28"/>
      <c r="M189" s="28"/>
      <c r="N189" s="29" t="s">
        <v>461</v>
      </c>
      <c r="O189" s="29" t="s">
        <v>461</v>
      </c>
      <c r="P189" s="29" t="s">
        <v>461</v>
      </c>
    </row>
    <row r="190" spans="2:16" ht="44">
      <c r="B190" s="34" t="s">
        <v>420</v>
      </c>
      <c r="C190" s="24" t="s">
        <v>200</v>
      </c>
      <c r="D190" s="25" t="s">
        <v>202</v>
      </c>
      <c r="E190" s="26">
        <v>4</v>
      </c>
      <c r="F190" s="12" t="s">
        <v>432</v>
      </c>
      <c r="G190" s="27" t="b" cm="1">
        <f t="array" ref="G190">ISNUMBER(
  SEARCH(
    SelectedModelID &amp; ";",
    F190&amp; ";"
  )
)</f>
        <v>1</v>
      </c>
      <c r="H190" s="12" t="s">
        <v>428</v>
      </c>
      <c r="J190" s="28"/>
      <c r="K190" s="28" t="s">
        <v>201</v>
      </c>
      <c r="L190" s="28"/>
      <c r="M190" s="28"/>
      <c r="N190" s="29" t="s">
        <v>461</v>
      </c>
      <c r="O190" s="29" t="s">
        <v>461</v>
      </c>
      <c r="P190" s="29" t="s">
        <v>461</v>
      </c>
    </row>
    <row r="191" spans="2:16">
      <c r="D191" s="26"/>
      <c r="E191" s="26"/>
      <c r="F191" s="26"/>
    </row>
    <row r="192" spans="2:16">
      <c r="D192" s="26"/>
      <c r="E192" s="26"/>
      <c r="F192" s="26"/>
    </row>
    <row r="193" spans="4:6">
      <c r="D193" s="26"/>
      <c r="E193" s="26"/>
      <c r="F193" s="26"/>
    </row>
    <row r="194" spans="4:6">
      <c r="D194" s="26"/>
      <c r="E194" s="26"/>
      <c r="F194" s="26"/>
    </row>
    <row r="195" spans="4:6">
      <c r="D195" s="26"/>
      <c r="E195" s="26"/>
      <c r="F195" s="26"/>
    </row>
    <row r="196" spans="4:6">
      <c r="D196" s="26"/>
      <c r="E196" s="26"/>
      <c r="F196" s="26"/>
    </row>
    <row r="197" spans="4:6">
      <c r="D197" s="26"/>
      <c r="E197" s="26"/>
      <c r="F197" s="26"/>
    </row>
    <row r="198" spans="4:6">
      <c r="D198" s="26"/>
      <c r="E198" s="26"/>
      <c r="F198" s="26"/>
    </row>
    <row r="199" spans="4:6">
      <c r="D199" s="26"/>
      <c r="E199" s="26"/>
      <c r="F199" s="26"/>
    </row>
    <row r="200" spans="4:6">
      <c r="D200" s="26"/>
      <c r="E200" s="26"/>
      <c r="F200" s="26"/>
    </row>
    <row r="201" spans="4:6">
      <c r="D201" s="26"/>
      <c r="E201" s="26"/>
      <c r="F201" s="26"/>
    </row>
    <row r="202" spans="4:6">
      <c r="D202" s="26"/>
      <c r="E202" s="26"/>
      <c r="F202" s="26"/>
    </row>
    <row r="203" spans="4:6">
      <c r="D203" s="26"/>
      <c r="E203" s="26"/>
      <c r="F203" s="26"/>
    </row>
    <row r="204" spans="4:6">
      <c r="D204" s="26"/>
      <c r="E204" s="26"/>
      <c r="F204" s="26"/>
    </row>
    <row r="205" spans="4:6">
      <c r="D205" s="26"/>
      <c r="E205" s="26"/>
      <c r="F205" s="26"/>
    </row>
    <row r="206" spans="4:6">
      <c r="D206" s="26"/>
      <c r="E206" s="26"/>
      <c r="F206" s="26"/>
    </row>
    <row r="207" spans="4:6">
      <c r="D207" s="26"/>
      <c r="E207" s="26"/>
      <c r="F207" s="26"/>
    </row>
    <row r="208" spans="4:6">
      <c r="D208" s="26"/>
      <c r="E208" s="26"/>
      <c r="F208" s="26"/>
    </row>
    <row r="209" spans="4:6">
      <c r="D209" s="26"/>
      <c r="E209" s="26"/>
      <c r="F209" s="26"/>
    </row>
    <row r="210" spans="4:6">
      <c r="D210" s="26"/>
      <c r="E210" s="26"/>
      <c r="F210" s="26"/>
    </row>
    <row r="211" spans="4:6">
      <c r="D211" s="26"/>
      <c r="E211" s="26"/>
      <c r="F211" s="26"/>
    </row>
    <row r="212" spans="4:6">
      <c r="D212" s="26"/>
      <c r="E212" s="26"/>
      <c r="F212" s="26"/>
    </row>
  </sheetData>
  <mergeCells count="7">
    <mergeCell ref="B2:P2"/>
    <mergeCell ref="G3:G6"/>
    <mergeCell ref="H3:H6"/>
    <mergeCell ref="I3:I6"/>
    <mergeCell ref="J3:M6"/>
    <mergeCell ref="N3:P6"/>
    <mergeCell ref="D3:D6"/>
  </mergeCells>
  <phoneticPr fontId="1" type="noConversion"/>
  <conditionalFormatting sqref="I8:I190">
    <cfRule type="expression" dxfId="45" priority="1" stopIfTrue="1">
      <formula>AND(OR($H8="NO WITH REASON", $H8="COVERED"),   $I8="" )</formula>
    </cfRule>
  </conditionalFormatting>
  <dataValidations count="2">
    <dataValidation type="list" allowBlank="1" showInputMessage="1" showErrorMessage="1" sqref="C3" xr:uid="{B88B31DD-2AA1-054C-8EE3-7D2DB9D9AFAC}">
      <formula1>ModelNames</formula1>
    </dataValidation>
    <dataValidation type="list" allowBlank="1" showInputMessage="1" showErrorMessage="1" sqref="H8:H190" xr:uid="{ED600666-A963-6643-8C5B-4F0AC9CFC372}">
      <formula1>IF($G8, ValidAll, ValidNA)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D61E-9772-F146-AF68-69EC15440F05}">
  <dimension ref="A1:Z645"/>
  <sheetViews>
    <sheetView showGridLines="0" topLeftCell="A132" zoomScale="67" zoomScaleNormal="141" workbookViewId="0">
      <selection activeCell="I215" sqref="I215"/>
    </sheetView>
  </sheetViews>
  <sheetFormatPr baseColWidth="10" defaultColWidth="12.83203125" defaultRowHeight="16"/>
  <cols>
    <col min="1" max="1" width="12.83203125" style="12"/>
    <col min="2" max="7" width="12.83203125" style="12" customWidth="1"/>
    <col min="8" max="16384" width="12.83203125" style="12"/>
  </cols>
  <sheetData>
    <row r="1" spans="1:26" ht="72" customHeight="1" thickBot="1">
      <c r="A1" s="110" t="s">
        <v>727</v>
      </c>
      <c r="B1" s="111"/>
      <c r="C1" s="111"/>
      <c r="D1" s="111"/>
      <c r="E1" s="111"/>
      <c r="F1" s="111"/>
      <c r="G1" s="111"/>
      <c r="H1" s="111"/>
      <c r="I1" s="111"/>
      <c r="J1" s="111"/>
      <c r="K1" s="111"/>
      <c r="L1" s="111"/>
      <c r="M1" s="111"/>
      <c r="N1" s="111"/>
      <c r="O1" s="111"/>
      <c r="P1" s="111"/>
      <c r="Q1" s="111"/>
      <c r="R1" s="111"/>
      <c r="S1" s="111"/>
      <c r="T1" s="111"/>
      <c r="U1" s="111"/>
      <c r="V1" s="111"/>
      <c r="W1" s="111"/>
      <c r="X1" s="111"/>
      <c r="Y1" s="111"/>
      <c r="Z1" s="112"/>
    </row>
    <row r="2" spans="1:26" ht="38" customHeight="1">
      <c r="A2" s="41"/>
      <c r="Z2" s="42"/>
    </row>
    <row r="3" spans="1:26" ht="28">
      <c r="A3" s="15"/>
      <c r="B3" s="47"/>
      <c r="C3" s="48" t="s">
        <v>736</v>
      </c>
      <c r="D3" s="47"/>
      <c r="E3" s="47"/>
      <c r="G3" s="47"/>
      <c r="H3" s="48" t="s">
        <v>738</v>
      </c>
      <c r="I3" s="47"/>
      <c r="J3" s="47"/>
      <c r="U3" s="57" t="s">
        <v>728</v>
      </c>
      <c r="Z3" s="42"/>
    </row>
    <row r="4" spans="1:26" ht="16" customHeight="1">
      <c r="A4" s="15"/>
      <c r="B4" s="45"/>
      <c r="C4" s="137">
        <f>Data!G37</f>
        <v>0.56830601092896171</v>
      </c>
      <c r="D4" s="137"/>
      <c r="E4" s="137"/>
      <c r="G4" s="45"/>
      <c r="H4" s="45"/>
      <c r="I4" s="138" t="str">
        <f>Data!G36&amp;" /"</f>
        <v>104 /</v>
      </c>
      <c r="J4" s="131">
        <f>Data!G24</f>
        <v>183</v>
      </c>
      <c r="X4" s="135">
        <f>Data!J36</f>
        <v>2.7840511634416392</v>
      </c>
      <c r="Y4" s="136" t="s">
        <v>740</v>
      </c>
      <c r="Z4" s="42"/>
    </row>
    <row r="5" spans="1:26" ht="16" customHeight="1">
      <c r="A5" s="15"/>
      <c r="B5" s="45"/>
      <c r="C5" s="137"/>
      <c r="D5" s="137"/>
      <c r="E5" s="137"/>
      <c r="G5" s="45"/>
      <c r="H5" s="45"/>
      <c r="I5" s="138"/>
      <c r="J5" s="131"/>
      <c r="X5" s="135"/>
      <c r="Y5" s="136"/>
      <c r="Z5" s="42"/>
    </row>
    <row r="6" spans="1:26" ht="16" customHeight="1">
      <c r="A6" s="15"/>
      <c r="B6" s="45"/>
      <c r="C6" s="137"/>
      <c r="D6" s="137"/>
      <c r="E6" s="137"/>
      <c r="G6" s="45"/>
      <c r="H6" s="45"/>
      <c r="I6" s="138"/>
      <c r="J6" s="131"/>
      <c r="X6" s="135"/>
      <c r="Y6" s="136"/>
      <c r="Z6" s="42"/>
    </row>
    <row r="7" spans="1:26" ht="16" customHeight="1">
      <c r="A7" s="15"/>
      <c r="Y7" s="56"/>
      <c r="Z7" s="42"/>
    </row>
    <row r="8" spans="1:26" ht="16" customHeight="1">
      <c r="A8" s="15"/>
      <c r="Y8" s="56"/>
      <c r="Z8" s="42"/>
    </row>
    <row r="9" spans="1:26">
      <c r="A9" s="15"/>
      <c r="Z9" s="42"/>
    </row>
    <row r="10" spans="1:26">
      <c r="A10" s="15"/>
      <c r="E10" s="43"/>
      <c r="Z10" s="42"/>
    </row>
    <row r="11" spans="1:26">
      <c r="A11" s="15"/>
      <c r="Z11" s="42"/>
    </row>
    <row r="12" spans="1:26">
      <c r="A12" s="15"/>
      <c r="Z12" s="42"/>
    </row>
    <row r="13" spans="1:26" ht="28">
      <c r="B13" s="132" t="s">
        <v>739</v>
      </c>
      <c r="C13" s="133"/>
      <c r="D13" s="133"/>
      <c r="E13" s="133"/>
      <c r="F13" s="133"/>
      <c r="G13" s="133"/>
      <c r="H13" s="133"/>
      <c r="I13" s="133"/>
      <c r="J13" s="133"/>
      <c r="K13" s="133"/>
      <c r="L13" s="133"/>
      <c r="M13" s="133"/>
      <c r="N13" s="133"/>
      <c r="O13" s="133"/>
      <c r="P13" s="133"/>
      <c r="Q13" s="133"/>
      <c r="R13" s="133"/>
      <c r="S13" s="133"/>
      <c r="T13" s="133"/>
      <c r="U13" s="133"/>
      <c r="V13" s="133"/>
      <c r="W13" s="133"/>
      <c r="X13" s="133"/>
      <c r="Y13" s="134"/>
      <c r="Z13" s="42"/>
    </row>
    <row r="14" spans="1:26">
      <c r="A14" s="15"/>
      <c r="B14" s="50"/>
      <c r="Y14" s="51"/>
      <c r="Z14" s="42"/>
    </row>
    <row r="15" spans="1:26">
      <c r="A15" s="15"/>
      <c r="B15" s="50"/>
      <c r="Y15" s="51"/>
      <c r="Z15" s="42"/>
    </row>
    <row r="16" spans="1:26">
      <c r="A16" s="15"/>
      <c r="B16" s="50"/>
      <c r="Y16" s="51"/>
      <c r="Z16" s="42"/>
    </row>
    <row r="17" spans="1:26">
      <c r="A17" s="15"/>
      <c r="B17" s="50"/>
      <c r="Y17" s="51"/>
      <c r="Z17" s="42"/>
    </row>
    <row r="18" spans="1:26">
      <c r="A18" s="15"/>
      <c r="B18" s="50"/>
      <c r="Y18" s="51"/>
      <c r="Z18" s="42"/>
    </row>
    <row r="19" spans="1:26">
      <c r="A19" s="15"/>
      <c r="B19" s="50"/>
      <c r="Y19" s="51"/>
      <c r="Z19" s="42"/>
    </row>
    <row r="20" spans="1:26">
      <c r="A20" s="15"/>
      <c r="B20" s="50"/>
      <c r="Y20" s="51"/>
      <c r="Z20" s="42"/>
    </row>
    <row r="21" spans="1:26">
      <c r="A21" s="15"/>
      <c r="B21" s="50"/>
      <c r="Y21" s="51"/>
      <c r="Z21" s="42"/>
    </row>
    <row r="22" spans="1:26">
      <c r="A22" s="15"/>
      <c r="B22" s="50"/>
      <c r="Y22" s="51"/>
      <c r="Z22" s="42"/>
    </row>
    <row r="23" spans="1:26">
      <c r="A23" s="15"/>
      <c r="B23" s="50"/>
      <c r="Y23" s="51"/>
      <c r="Z23" s="42"/>
    </row>
    <row r="24" spans="1:26">
      <c r="A24" s="15"/>
      <c r="B24" s="50"/>
      <c r="Y24" s="51"/>
      <c r="Z24" s="42"/>
    </row>
    <row r="25" spans="1:26">
      <c r="A25" s="15"/>
      <c r="B25" s="50"/>
      <c r="Y25" s="51"/>
      <c r="Z25" s="42"/>
    </row>
    <row r="26" spans="1:26" hidden="1">
      <c r="A26" s="15" t="s">
        <v>724</v>
      </c>
      <c r="B26" s="87" t="s">
        <v>452</v>
      </c>
      <c r="C26" s="89" t="s">
        <v>722</v>
      </c>
      <c r="D26" s="90" t="s">
        <v>719</v>
      </c>
      <c r="E26" s="90" t="s">
        <v>718</v>
      </c>
      <c r="F26" s="90" t="s">
        <v>717</v>
      </c>
      <c r="G26" s="91" t="s">
        <v>723</v>
      </c>
      <c r="Y26" s="51"/>
      <c r="Z26" s="42"/>
    </row>
    <row r="27" spans="1:26" hidden="1">
      <c r="A27" s="15"/>
      <c r="B27" s="94" t="s">
        <v>418</v>
      </c>
      <c r="C27" s="83">
        <v>1</v>
      </c>
      <c r="D27" s="84">
        <v>0.6</v>
      </c>
      <c r="E27" s="84">
        <v>0.42857142857142855</v>
      </c>
      <c r="F27" s="84">
        <v>1</v>
      </c>
      <c r="G27" s="85">
        <v>1</v>
      </c>
      <c r="Y27" s="51"/>
      <c r="Z27" s="42"/>
    </row>
    <row r="28" spans="1:26" hidden="1">
      <c r="A28" s="15"/>
      <c r="B28" s="95" t="s">
        <v>419</v>
      </c>
      <c r="C28" s="93">
        <v>1</v>
      </c>
      <c r="D28" s="3">
        <v>0.8</v>
      </c>
      <c r="E28" s="3">
        <v>0.375</v>
      </c>
      <c r="F28" s="3">
        <v>0.83333333333333337</v>
      </c>
      <c r="G28" s="92">
        <v>0</v>
      </c>
      <c r="Y28" s="51"/>
      <c r="Z28" s="42"/>
    </row>
    <row r="29" spans="1:26" hidden="1">
      <c r="A29" s="15"/>
      <c r="B29" s="95" t="s">
        <v>424</v>
      </c>
      <c r="C29" s="93">
        <v>1</v>
      </c>
      <c r="D29" s="3">
        <v>0.5</v>
      </c>
      <c r="E29" s="3">
        <v>0.8571428571428571</v>
      </c>
      <c r="F29" s="3">
        <v>1</v>
      </c>
      <c r="G29" s="92">
        <v>1</v>
      </c>
      <c r="Y29" s="51"/>
      <c r="Z29" s="42"/>
    </row>
    <row r="30" spans="1:26" hidden="1">
      <c r="A30" s="15"/>
      <c r="B30" s="95" t="s">
        <v>425</v>
      </c>
      <c r="C30" s="93">
        <v>0</v>
      </c>
      <c r="D30" s="3">
        <v>1</v>
      </c>
      <c r="E30" s="3">
        <v>0.7142857142857143</v>
      </c>
      <c r="F30" s="3">
        <v>0.875</v>
      </c>
      <c r="G30" s="92">
        <v>1</v>
      </c>
      <c r="Y30" s="51"/>
      <c r="Z30" s="42"/>
    </row>
    <row r="31" spans="1:26" hidden="1">
      <c r="A31" s="15"/>
      <c r="B31" s="95" t="s">
        <v>421</v>
      </c>
      <c r="C31" s="93">
        <v>1</v>
      </c>
      <c r="D31" s="3">
        <v>0.75</v>
      </c>
      <c r="E31" s="3">
        <v>0.4</v>
      </c>
      <c r="F31" s="3">
        <v>0.5</v>
      </c>
      <c r="G31" s="92">
        <v>0</v>
      </c>
      <c r="Y31" s="51"/>
      <c r="Z31" s="42"/>
    </row>
    <row r="32" spans="1:26" hidden="1">
      <c r="A32" s="15"/>
      <c r="B32" s="95" t="s">
        <v>423</v>
      </c>
      <c r="C32" s="93">
        <v>0.75</v>
      </c>
      <c r="D32" s="3">
        <v>0.58333333333333337</v>
      </c>
      <c r="E32" s="3">
        <v>0.55555555555555558</v>
      </c>
      <c r="F32" s="3">
        <v>0.4</v>
      </c>
      <c r="G32" s="92">
        <v>0</v>
      </c>
      <c r="Y32" s="51"/>
      <c r="Z32" s="42"/>
    </row>
    <row r="33" spans="1:26" hidden="1">
      <c r="A33" s="15"/>
      <c r="B33" s="95" t="s">
        <v>422</v>
      </c>
      <c r="C33" s="93">
        <v>0.83333333333333337</v>
      </c>
      <c r="D33" s="3">
        <v>0.83333333333333337</v>
      </c>
      <c r="E33" s="3">
        <v>0.66666666666666663</v>
      </c>
      <c r="F33" s="3">
        <v>0.33333333333333331</v>
      </c>
      <c r="G33" s="92">
        <v>0</v>
      </c>
      <c r="Y33" s="51"/>
      <c r="Z33" s="42"/>
    </row>
    <row r="34" spans="1:26" hidden="1">
      <c r="A34" s="15"/>
      <c r="B34" s="95" t="s">
        <v>1</v>
      </c>
      <c r="C34" s="93">
        <v>0.66666666666666663</v>
      </c>
      <c r="D34" s="3">
        <v>0.61538461538461542</v>
      </c>
      <c r="E34" s="3">
        <v>0.4</v>
      </c>
      <c r="F34" s="3">
        <v>0.5</v>
      </c>
      <c r="G34" s="92">
        <v>0</v>
      </c>
      <c r="Y34" s="51"/>
      <c r="Z34" s="42"/>
    </row>
    <row r="35" spans="1:26" hidden="1">
      <c r="A35" s="15"/>
      <c r="B35" s="96" t="s">
        <v>420</v>
      </c>
      <c r="C35" s="93">
        <v>0.83333333333333337</v>
      </c>
      <c r="D35" s="3">
        <v>0.44444444444444442</v>
      </c>
      <c r="E35" s="3">
        <v>1</v>
      </c>
      <c r="F35" s="3">
        <v>0</v>
      </c>
      <c r="G35" s="92">
        <v>0</v>
      </c>
      <c r="Y35" s="51"/>
      <c r="Z35" s="42"/>
    </row>
    <row r="36" spans="1:26" hidden="1">
      <c r="A36" s="15"/>
      <c r="B36" s="88" t="s">
        <v>720</v>
      </c>
      <c r="C36" s="86">
        <v>7.083333333333333</v>
      </c>
      <c r="D36" s="81">
        <v>6.126495726495726</v>
      </c>
      <c r="E36" s="81">
        <v>5.3972222222222221</v>
      </c>
      <c r="F36" s="81">
        <v>5.4416666666666673</v>
      </c>
      <c r="G36" s="82">
        <v>3</v>
      </c>
      <c r="Y36" s="51"/>
      <c r="Z36" s="42"/>
    </row>
    <row r="37" spans="1:26">
      <c r="A37" s="15"/>
      <c r="B37" s="50"/>
      <c r="Y37" s="51"/>
      <c r="Z37" s="42"/>
    </row>
    <row r="38" spans="1:26">
      <c r="A38" s="15"/>
      <c r="B38" s="50"/>
      <c r="Y38" s="51"/>
      <c r="Z38" s="42"/>
    </row>
    <row r="39" spans="1:26">
      <c r="A39" s="15"/>
      <c r="B39" s="50"/>
      <c r="Y39" s="51"/>
      <c r="Z39" s="42"/>
    </row>
    <row r="40" spans="1:26">
      <c r="A40" s="15"/>
      <c r="B40" s="50"/>
      <c r="Y40" s="51"/>
      <c r="Z40" s="42"/>
    </row>
    <row r="41" spans="1:26">
      <c r="A41" s="15"/>
      <c r="B41" s="50"/>
      <c r="Y41" s="51"/>
      <c r="Z41" s="42"/>
    </row>
    <row r="42" spans="1:26">
      <c r="A42" s="15"/>
      <c r="B42" s="50"/>
      <c r="Y42" s="51"/>
      <c r="Z42" s="42"/>
    </row>
    <row r="43" spans="1:26">
      <c r="A43" s="15"/>
      <c r="B43" s="50"/>
      <c r="Y43" s="51"/>
      <c r="Z43" s="42"/>
    </row>
    <row r="44" spans="1:26">
      <c r="A44" s="15"/>
      <c r="B44" s="50"/>
      <c r="Y44" s="51"/>
      <c r="Z44" s="42"/>
    </row>
    <row r="45" spans="1:26">
      <c r="A45" s="15"/>
      <c r="B45" s="50"/>
      <c r="Y45" s="51"/>
      <c r="Z45" s="42"/>
    </row>
    <row r="46" spans="1:26">
      <c r="A46" s="15"/>
      <c r="B46" s="50"/>
      <c r="Y46" s="51"/>
      <c r="Z46" s="42"/>
    </row>
    <row r="47" spans="1:26">
      <c r="A47" s="15"/>
      <c r="B47" s="50"/>
      <c r="Y47" s="51"/>
      <c r="Z47" s="42"/>
    </row>
    <row r="48" spans="1:26">
      <c r="A48" s="15"/>
      <c r="B48" s="50"/>
      <c r="Y48" s="51"/>
      <c r="Z48" s="42"/>
    </row>
    <row r="49" spans="1:26">
      <c r="A49" s="15"/>
      <c r="B49" s="50"/>
      <c r="Y49" s="51"/>
      <c r="Z49" s="42"/>
    </row>
    <row r="50" spans="1:26">
      <c r="A50" s="15"/>
      <c r="B50" s="50"/>
      <c r="Y50" s="51"/>
      <c r="Z50" s="42"/>
    </row>
    <row r="51" spans="1:26">
      <c r="A51" s="15"/>
      <c r="B51" s="50"/>
      <c r="Y51" s="51"/>
      <c r="Z51" s="42"/>
    </row>
    <row r="52" spans="1:26">
      <c r="A52" s="15"/>
      <c r="B52" s="50"/>
      <c r="Y52" s="51"/>
      <c r="Z52" s="42"/>
    </row>
    <row r="53" spans="1:26">
      <c r="A53" s="15"/>
      <c r="B53" s="50"/>
      <c r="Y53" s="51"/>
      <c r="Z53" s="42"/>
    </row>
    <row r="54" spans="1:26">
      <c r="A54" s="15"/>
      <c r="B54" s="50"/>
      <c r="Y54" s="51"/>
      <c r="Z54" s="42"/>
    </row>
    <row r="55" spans="1:26">
      <c r="A55" s="15"/>
      <c r="B55" s="50"/>
      <c r="Y55" s="51"/>
      <c r="Z55" s="42"/>
    </row>
    <row r="56" spans="1:26">
      <c r="A56" s="15"/>
      <c r="B56" s="50"/>
      <c r="Y56" s="51"/>
      <c r="Z56" s="42"/>
    </row>
    <row r="57" spans="1:26">
      <c r="A57" s="15"/>
      <c r="B57" s="50"/>
      <c r="Y57" s="51"/>
      <c r="Z57" s="42"/>
    </row>
    <row r="58" spans="1:26">
      <c r="A58" s="15"/>
      <c r="B58" s="50"/>
      <c r="Y58" s="51"/>
      <c r="Z58" s="42"/>
    </row>
    <row r="59" spans="1:26">
      <c r="A59" s="15"/>
      <c r="B59" s="52"/>
      <c r="C59" s="53"/>
      <c r="D59" s="53"/>
      <c r="E59" s="53"/>
      <c r="F59" s="53"/>
      <c r="G59" s="53"/>
      <c r="H59" s="53"/>
      <c r="I59" s="53"/>
      <c r="J59" s="53"/>
      <c r="K59" s="53"/>
      <c r="L59" s="53"/>
      <c r="M59" s="53"/>
      <c r="N59" s="53"/>
      <c r="O59" s="53"/>
      <c r="P59" s="53"/>
      <c r="Q59" s="53"/>
      <c r="R59" s="53"/>
      <c r="S59" s="53"/>
      <c r="T59" s="53"/>
      <c r="U59" s="53"/>
      <c r="V59" s="53"/>
      <c r="W59" s="53"/>
      <c r="X59" s="53"/>
      <c r="Y59" s="54"/>
      <c r="Z59" s="42"/>
    </row>
    <row r="60" spans="1:26">
      <c r="A60" s="15"/>
      <c r="Z60" s="42"/>
    </row>
    <row r="61" spans="1:26">
      <c r="A61" s="15"/>
      <c r="Z61" s="42"/>
    </row>
    <row r="62" spans="1:26" ht="28">
      <c r="A62" s="15"/>
      <c r="B62" s="132" t="s">
        <v>743</v>
      </c>
      <c r="C62" s="133"/>
      <c r="D62" s="133"/>
      <c r="E62" s="133"/>
      <c r="F62" s="133"/>
      <c r="G62" s="133"/>
      <c r="H62" s="133"/>
      <c r="I62" s="133"/>
      <c r="J62" s="133"/>
      <c r="K62" s="133"/>
      <c r="L62" s="133"/>
      <c r="M62" s="133"/>
      <c r="N62" s="133"/>
      <c r="O62" s="133"/>
      <c r="P62" s="133"/>
      <c r="Q62" s="134"/>
      <c r="S62" s="139" t="s">
        <v>744</v>
      </c>
      <c r="T62" s="140"/>
      <c r="U62" s="140"/>
      <c r="V62" s="140"/>
      <c r="W62" s="140"/>
      <c r="X62" s="140"/>
      <c r="Y62" s="141"/>
      <c r="Z62" s="42"/>
    </row>
    <row r="63" spans="1:26">
      <c r="A63" s="15"/>
      <c r="B63" s="50"/>
      <c r="Q63" s="51"/>
      <c r="S63" s="64"/>
      <c r="T63"/>
      <c r="V63" s="71" t="s">
        <v>451</v>
      </c>
      <c r="W63" s="71" t="s">
        <v>716</v>
      </c>
      <c r="X63" s="71" t="s">
        <v>745</v>
      </c>
      <c r="Y63" s="65"/>
      <c r="Z63" s="42"/>
    </row>
    <row r="64" spans="1:26">
      <c r="A64" s="15"/>
      <c r="B64" s="50"/>
      <c r="Q64" s="51"/>
      <c r="S64" s="72" t="s">
        <v>444</v>
      </c>
      <c r="W64"/>
      <c r="Y64" s="65"/>
      <c r="Z64" s="42"/>
    </row>
    <row r="65" spans="1:26">
      <c r="A65" s="15"/>
      <c r="B65" s="50"/>
      <c r="Q65" s="51"/>
      <c r="S65" s="73" t="s">
        <v>418</v>
      </c>
      <c r="V65">
        <f>_xlfn.XLOOKUP(S65,Data!A27:A35,Data!G27:G35)</f>
        <v>12</v>
      </c>
      <c r="W65">
        <f>_xlfn.XLOOKUP(S65,Data!A15:A23,Data!G15:G23)</f>
        <v>20</v>
      </c>
      <c r="X65" s="129">
        <f>_xlfn.XLOOKUP(S65,Data!A27:A35,Data!H27:H35)</f>
        <v>0.6</v>
      </c>
      <c r="Y65" s="130"/>
      <c r="Z65" s="42"/>
    </row>
    <row r="66" spans="1:26">
      <c r="A66" s="15"/>
      <c r="B66" s="50"/>
      <c r="Q66" s="51"/>
      <c r="S66" s="73" t="s">
        <v>419</v>
      </c>
      <c r="V66">
        <f>Data!G28</f>
        <v>11</v>
      </c>
      <c r="W66">
        <f>_xlfn.XLOOKUP(S66,Data!A16:A24,Data!G16:G24)</f>
        <v>23</v>
      </c>
      <c r="X66" s="129">
        <f>_xlfn.XLOOKUP(S66,Data!A28:A36,Data!H28:H36)</f>
        <v>0.47826086956521741</v>
      </c>
      <c r="Y66" s="130"/>
      <c r="Z66" s="42"/>
    </row>
    <row r="67" spans="1:26">
      <c r="A67" s="15"/>
      <c r="B67" s="50"/>
      <c r="Q67" s="51"/>
      <c r="S67" s="73" t="s">
        <v>424</v>
      </c>
      <c r="V67">
        <f>Data!G29</f>
        <v>7</v>
      </c>
      <c r="W67">
        <f>_xlfn.XLOOKUP(S67,Data!A17:A25,Data!G17:G25)</f>
        <v>13</v>
      </c>
      <c r="X67" s="129">
        <f>_xlfn.XLOOKUP(S67,Data!A29:A37,Data!H29:H37)</f>
        <v>0.53846153846153844</v>
      </c>
      <c r="Y67" s="130"/>
      <c r="Z67" s="42"/>
    </row>
    <row r="68" spans="1:26">
      <c r="A68" s="15"/>
      <c r="B68" s="50"/>
      <c r="Q68" s="51"/>
      <c r="S68" s="73" t="s">
        <v>425</v>
      </c>
      <c r="V68">
        <f>Data!G30</f>
        <v>12</v>
      </c>
      <c r="W68">
        <f>_xlfn.XLOOKUP(S68,Data!A18:A26,Data!G18:G26)</f>
        <v>21</v>
      </c>
      <c r="X68" s="129">
        <f>_xlfn.XLOOKUP(S68,Data!A30:A38,Data!H30:H38)</f>
        <v>0.5714285714285714</v>
      </c>
      <c r="Y68" s="130"/>
      <c r="Z68" s="42"/>
    </row>
    <row r="69" spans="1:26">
      <c r="A69" s="15"/>
      <c r="B69" s="50"/>
      <c r="Q69" s="51"/>
      <c r="S69" s="73" t="s">
        <v>421</v>
      </c>
      <c r="V69">
        <f>Data!G31</f>
        <v>4</v>
      </c>
      <c r="W69">
        <f>_xlfn.XLOOKUP(S69,Data!A19:A27,Data!G19:G27)</f>
        <v>11</v>
      </c>
      <c r="X69" s="129">
        <f>_xlfn.XLOOKUP(S69,Data!A31:A39,Data!H31:H39)</f>
        <v>0.36363636363636365</v>
      </c>
      <c r="Y69" s="130"/>
      <c r="Z69" s="42"/>
    </row>
    <row r="70" spans="1:26">
      <c r="A70" s="15"/>
      <c r="B70" s="50"/>
      <c r="Q70" s="51"/>
      <c r="S70" s="73" t="s">
        <v>423</v>
      </c>
      <c r="V70">
        <f>Data!G32</f>
        <v>18</v>
      </c>
      <c r="W70">
        <f>_xlfn.XLOOKUP(S70,Data!A20:A28,Data!G20:G28)</f>
        <v>31</v>
      </c>
      <c r="X70" s="129">
        <f>_xlfn.XLOOKUP(S70,Data!A32:A40,Data!H32:H40)</f>
        <v>0.58064516129032262</v>
      </c>
      <c r="Y70" s="130"/>
      <c r="Z70" s="42"/>
    </row>
    <row r="71" spans="1:26">
      <c r="A71" s="15"/>
      <c r="B71" s="50"/>
      <c r="Q71" s="51"/>
      <c r="S71" s="73" t="s">
        <v>422</v>
      </c>
      <c r="V71">
        <f>Data!G33</f>
        <v>11</v>
      </c>
      <c r="W71">
        <f>_xlfn.XLOOKUP(S71,Data!A21:A29,Data!G21:G29)</f>
        <v>17</v>
      </c>
      <c r="X71" s="129">
        <f>_xlfn.XLOOKUP(S71,Data!A33:A41,Data!H33:H41)</f>
        <v>0.6470588235294118</v>
      </c>
      <c r="Y71" s="130"/>
      <c r="Z71" s="42"/>
    </row>
    <row r="72" spans="1:26">
      <c r="A72" s="15"/>
      <c r="B72" s="50"/>
      <c r="Q72" s="51"/>
      <c r="S72" s="73" t="s">
        <v>1</v>
      </c>
      <c r="V72">
        <f>Data!G34</f>
        <v>18</v>
      </c>
      <c r="W72">
        <f>_xlfn.XLOOKUP(S72,Data!A22:A30,Data!G22:G30)</f>
        <v>29</v>
      </c>
      <c r="X72" s="129">
        <f>_xlfn.XLOOKUP(S72,Data!A34:A42,Data!H34:H42)</f>
        <v>0.62068965517241381</v>
      </c>
      <c r="Y72" s="130"/>
      <c r="Z72" s="42"/>
    </row>
    <row r="73" spans="1:26">
      <c r="A73" s="15"/>
      <c r="B73" s="50"/>
      <c r="Q73" s="51"/>
      <c r="S73" s="74" t="s">
        <v>420</v>
      </c>
      <c r="T73" s="69"/>
      <c r="U73" s="69"/>
      <c r="V73" s="76">
        <f>Data!G35</f>
        <v>11</v>
      </c>
      <c r="W73" s="76">
        <f>_xlfn.XLOOKUP(S73,Data!A23:A31,Data!G23:G31)</f>
        <v>18</v>
      </c>
      <c r="X73" s="142">
        <f>_xlfn.XLOOKUP(S73,Data!A35:A43,Data!H35:H43)</f>
        <v>0.61111111111111116</v>
      </c>
      <c r="Y73" s="143"/>
      <c r="Z73" s="42"/>
    </row>
    <row r="74" spans="1:26">
      <c r="A74" s="15"/>
      <c r="B74" s="50"/>
      <c r="Q74" s="51"/>
      <c r="Z74" s="42"/>
    </row>
    <row r="75" spans="1:26">
      <c r="A75" s="15"/>
      <c r="B75" s="50"/>
      <c r="Q75" s="51"/>
      <c r="Z75" s="42"/>
    </row>
    <row r="76" spans="1:26">
      <c r="A76" s="15"/>
      <c r="B76" s="50"/>
      <c r="P76"/>
      <c r="Q76" s="51"/>
      <c r="Z76" s="42"/>
    </row>
    <row r="77" spans="1:26">
      <c r="A77" s="15"/>
      <c r="B77" s="50"/>
      <c r="Q77" s="51"/>
      <c r="Z77" s="42"/>
    </row>
    <row r="78" spans="1:26">
      <c r="A78" s="15"/>
      <c r="B78" s="50"/>
      <c r="P78"/>
      <c r="Q78" s="51"/>
      <c r="Z78" s="42"/>
    </row>
    <row r="79" spans="1:26">
      <c r="A79" s="15"/>
      <c r="B79" s="50"/>
      <c r="Q79" s="51"/>
      <c r="Z79" s="42"/>
    </row>
    <row r="80" spans="1:26">
      <c r="A80" s="15"/>
      <c r="B80" s="50"/>
      <c r="Q80" s="51"/>
      <c r="Z80" s="42"/>
    </row>
    <row r="81" spans="1:26">
      <c r="A81" s="15"/>
      <c r="B81" s="50"/>
      <c r="Q81" s="51"/>
      <c r="Z81" s="42"/>
    </row>
    <row r="82" spans="1:26">
      <c r="A82" s="15"/>
      <c r="B82" s="50"/>
      <c r="Q82" s="51"/>
      <c r="Z82" s="42"/>
    </row>
    <row r="83" spans="1:26">
      <c r="A83" s="15"/>
      <c r="B83" s="50"/>
      <c r="Q83" s="51"/>
      <c r="Z83" s="42"/>
    </row>
    <row r="84" spans="1:26">
      <c r="A84" s="15"/>
      <c r="B84" s="50"/>
      <c r="Q84" s="51"/>
      <c r="Z84" s="42"/>
    </row>
    <row r="85" spans="1:26">
      <c r="A85" s="15"/>
      <c r="B85" s="50"/>
      <c r="Q85" s="51"/>
      <c r="Z85" s="42"/>
    </row>
    <row r="86" spans="1:26">
      <c r="A86" s="15"/>
      <c r="B86" s="50"/>
      <c r="Q86" s="51"/>
      <c r="Z86" s="42"/>
    </row>
    <row r="87" spans="1:26">
      <c r="A87" s="15"/>
      <c r="B87" s="50"/>
      <c r="Q87" s="51"/>
      <c r="Z87" s="42"/>
    </row>
    <row r="88" spans="1:26">
      <c r="A88" s="15"/>
      <c r="B88" s="50"/>
      <c r="Q88" s="51"/>
      <c r="Z88" s="42"/>
    </row>
    <row r="89" spans="1:26">
      <c r="A89" s="15"/>
      <c r="B89" s="52"/>
      <c r="C89" s="53"/>
      <c r="D89" s="53"/>
      <c r="E89" s="53"/>
      <c r="F89" s="53"/>
      <c r="G89" s="53"/>
      <c r="H89" s="53"/>
      <c r="I89" s="53"/>
      <c r="J89" s="53"/>
      <c r="K89" s="53"/>
      <c r="L89" s="53"/>
      <c r="M89" s="53"/>
      <c r="N89" s="53"/>
      <c r="O89" s="53"/>
      <c r="P89" s="53"/>
      <c r="Q89" s="54"/>
      <c r="Z89" s="42"/>
    </row>
    <row r="90" spans="1:26">
      <c r="A90" s="15"/>
      <c r="Z90" s="42"/>
    </row>
    <row r="91" spans="1:26">
      <c r="A91" s="15"/>
      <c r="Z91" s="42"/>
    </row>
    <row r="92" spans="1:26" ht="28">
      <c r="A92" s="15"/>
      <c r="B92" s="132" t="s">
        <v>741</v>
      </c>
      <c r="C92" s="133"/>
      <c r="D92" s="133"/>
      <c r="E92" s="133"/>
      <c r="F92" s="133"/>
      <c r="G92" s="133"/>
      <c r="H92" s="133"/>
      <c r="I92" s="133"/>
      <c r="J92" s="133"/>
      <c r="K92" s="133"/>
      <c r="L92" s="133"/>
      <c r="M92" s="133"/>
      <c r="N92" s="133"/>
      <c r="O92" s="133"/>
      <c r="P92" s="133"/>
      <c r="Q92" s="133"/>
      <c r="R92" s="133"/>
      <c r="S92" s="133"/>
      <c r="T92" s="133"/>
      <c r="U92" s="133"/>
      <c r="V92" s="133"/>
      <c r="W92" s="133"/>
      <c r="X92" s="133"/>
      <c r="Y92" s="134"/>
      <c r="Z92" s="42"/>
    </row>
    <row r="93" spans="1:26">
      <c r="A93" s="15"/>
      <c r="B93" s="50"/>
      <c r="Y93" s="51"/>
      <c r="Z93" s="42"/>
    </row>
    <row r="94" spans="1:26">
      <c r="A94" s="15"/>
      <c r="B94" s="50"/>
      <c r="Y94" s="51"/>
      <c r="Z94" s="42"/>
    </row>
    <row r="95" spans="1:26">
      <c r="A95" s="15"/>
      <c r="B95" s="50"/>
      <c r="Y95" s="51"/>
      <c r="Z95" s="42"/>
    </row>
    <row r="96" spans="1:26">
      <c r="A96" s="15"/>
      <c r="B96" s="50"/>
      <c r="Y96" s="51"/>
      <c r="Z96" s="42"/>
    </row>
    <row r="97" spans="1:26">
      <c r="A97" s="15"/>
      <c r="B97" s="50"/>
      <c r="Y97" s="51"/>
      <c r="Z97" s="42"/>
    </row>
    <row r="98" spans="1:26">
      <c r="A98" s="15"/>
      <c r="B98" s="50"/>
      <c r="Y98" s="51"/>
      <c r="Z98" s="42"/>
    </row>
    <row r="99" spans="1:26">
      <c r="A99" s="15"/>
      <c r="B99" s="50"/>
      <c r="Y99" s="51"/>
      <c r="Z99" s="42"/>
    </row>
    <row r="100" spans="1:26">
      <c r="A100" s="15"/>
      <c r="B100" s="50"/>
      <c r="Y100" s="51"/>
      <c r="Z100" s="42"/>
    </row>
    <row r="101" spans="1:26">
      <c r="A101" s="15"/>
      <c r="B101" s="50"/>
      <c r="Y101" s="51"/>
      <c r="Z101" s="42"/>
    </row>
    <row r="102" spans="1:26">
      <c r="A102" s="15"/>
      <c r="B102" s="50"/>
      <c r="Y102" s="51"/>
      <c r="Z102" s="42"/>
    </row>
    <row r="103" spans="1:26">
      <c r="A103" s="15"/>
      <c r="B103" s="50"/>
      <c r="Y103" s="51"/>
      <c r="Z103" s="42"/>
    </row>
    <row r="104" spans="1:26">
      <c r="A104" s="15"/>
      <c r="B104" s="50"/>
      <c r="Y104" s="51"/>
      <c r="Z104" s="42"/>
    </row>
    <row r="105" spans="1:26">
      <c r="A105" s="15"/>
      <c r="B105" s="50"/>
      <c r="Y105" s="51"/>
      <c r="Z105" s="42"/>
    </row>
    <row r="106" spans="1:26">
      <c r="A106" s="15"/>
      <c r="B106" s="50"/>
      <c r="Y106" s="51"/>
      <c r="Z106" s="42"/>
    </row>
    <row r="107" spans="1:26">
      <c r="A107" s="15"/>
      <c r="B107" s="50"/>
      <c r="Y107" s="51"/>
      <c r="Z107" s="42"/>
    </row>
    <row r="108" spans="1:26">
      <c r="A108" s="15"/>
      <c r="B108" s="50"/>
      <c r="Y108" s="51"/>
      <c r="Z108" s="42"/>
    </row>
    <row r="109" spans="1:26">
      <c r="A109" s="15"/>
      <c r="B109" s="50"/>
      <c r="Y109" s="51"/>
      <c r="Z109" s="42"/>
    </row>
    <row r="110" spans="1:26">
      <c r="A110" s="15"/>
      <c r="B110" s="50"/>
      <c r="Y110" s="51"/>
      <c r="Z110" s="42"/>
    </row>
    <row r="111" spans="1:26">
      <c r="A111" s="15"/>
      <c r="B111" s="50"/>
      <c r="Y111" s="51"/>
      <c r="Z111" s="42"/>
    </row>
    <row r="112" spans="1:26">
      <c r="A112" s="15"/>
      <c r="B112" s="50"/>
      <c r="Y112" s="51"/>
      <c r="Z112" s="42"/>
    </row>
    <row r="113" spans="1:26">
      <c r="A113" s="15"/>
      <c r="B113" s="50"/>
      <c r="Y113" s="51"/>
      <c r="Z113" s="42"/>
    </row>
    <row r="114" spans="1:26">
      <c r="A114" s="15"/>
      <c r="B114" s="50"/>
      <c r="Y114" s="51"/>
      <c r="Z114" s="42"/>
    </row>
    <row r="115" spans="1:26">
      <c r="A115" s="15"/>
      <c r="B115" s="50"/>
      <c r="Y115" s="51"/>
      <c r="Z115" s="42"/>
    </row>
    <row r="116" spans="1:26">
      <c r="A116" s="15"/>
      <c r="B116" s="50"/>
      <c r="Y116" s="51"/>
      <c r="Z116" s="42"/>
    </row>
    <row r="117" spans="1:26">
      <c r="A117" s="15"/>
      <c r="B117" s="50"/>
      <c r="Y117" s="51"/>
      <c r="Z117" s="42"/>
    </row>
    <row r="118" spans="1:26">
      <c r="A118" s="15"/>
      <c r="B118" s="50"/>
      <c r="Y118" s="51"/>
      <c r="Z118" s="42"/>
    </row>
    <row r="119" spans="1:26">
      <c r="A119" s="15"/>
      <c r="B119" s="50"/>
      <c r="Y119" s="51"/>
      <c r="Z119" s="42"/>
    </row>
    <row r="120" spans="1:26">
      <c r="A120" s="15"/>
      <c r="B120" s="50"/>
      <c r="Y120" s="51"/>
      <c r="Z120" s="42"/>
    </row>
    <row r="121" spans="1:26">
      <c r="A121" s="15"/>
      <c r="B121" s="50"/>
      <c r="Y121" s="51"/>
      <c r="Z121" s="42"/>
    </row>
    <row r="122" spans="1:26">
      <c r="A122" s="15"/>
      <c r="B122" s="50"/>
      <c r="Y122" s="51"/>
      <c r="Z122" s="42"/>
    </row>
    <row r="123" spans="1:26">
      <c r="A123" s="15"/>
      <c r="B123" s="50"/>
      <c r="Y123" s="51"/>
      <c r="Z123" s="42"/>
    </row>
    <row r="124" spans="1:26">
      <c r="A124" s="15"/>
      <c r="B124" s="50"/>
      <c r="Y124" s="51"/>
      <c r="Z124" s="42"/>
    </row>
    <row r="125" spans="1:26">
      <c r="A125" s="15"/>
      <c r="B125" s="50"/>
      <c r="Y125" s="51"/>
      <c r="Z125" s="42"/>
    </row>
    <row r="126" spans="1:26">
      <c r="A126" s="15"/>
      <c r="B126" s="50"/>
      <c r="Y126" s="51"/>
      <c r="Z126" s="42"/>
    </row>
    <row r="127" spans="1:26">
      <c r="A127" s="15"/>
      <c r="B127" s="50"/>
      <c r="Y127" s="51"/>
      <c r="Z127" s="42"/>
    </row>
    <row r="128" spans="1:26">
      <c r="A128" s="15"/>
      <c r="B128" s="50"/>
      <c r="Y128" s="51"/>
      <c r="Z128" s="42"/>
    </row>
    <row r="129" spans="1:26">
      <c r="A129" s="15"/>
      <c r="B129" s="50"/>
      <c r="Y129" s="51"/>
      <c r="Z129" s="42"/>
    </row>
    <row r="130" spans="1:26">
      <c r="A130" s="15"/>
      <c r="B130" s="50"/>
      <c r="Y130" s="51"/>
      <c r="Z130" s="42"/>
    </row>
    <row r="131" spans="1:26">
      <c r="A131" s="15"/>
      <c r="B131" s="50"/>
      <c r="Y131" s="51"/>
      <c r="Z131" s="42"/>
    </row>
    <row r="132" spans="1:26">
      <c r="A132" s="15"/>
      <c r="B132" s="52"/>
      <c r="C132" s="53"/>
      <c r="D132" s="53"/>
      <c r="E132" s="53"/>
      <c r="F132" s="53"/>
      <c r="G132" s="53"/>
      <c r="H132" s="53"/>
      <c r="I132" s="53"/>
      <c r="J132" s="53"/>
      <c r="K132" s="53"/>
      <c r="L132" s="53"/>
      <c r="M132" s="53"/>
      <c r="N132" s="53"/>
      <c r="O132" s="53"/>
      <c r="P132" s="53"/>
      <c r="Q132" s="53"/>
      <c r="R132" s="53"/>
      <c r="S132" s="53"/>
      <c r="T132" s="53"/>
      <c r="U132" s="53"/>
      <c r="V132" s="53"/>
      <c r="W132" s="53"/>
      <c r="X132" s="53"/>
      <c r="Y132" s="54"/>
      <c r="Z132" s="42"/>
    </row>
    <row r="133" spans="1:26">
      <c r="A133" s="15"/>
      <c r="Z133" s="42"/>
    </row>
    <row r="134" spans="1:26">
      <c r="A134" s="15"/>
      <c r="Z134" s="42"/>
    </row>
    <row r="135" spans="1:26" ht="28">
      <c r="A135" s="15"/>
      <c r="B135" s="132" t="s">
        <v>746</v>
      </c>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4"/>
      <c r="Z135" s="42"/>
    </row>
    <row r="136" spans="1:26">
      <c r="A136" s="15"/>
      <c r="Z136" s="42"/>
    </row>
    <row r="137" spans="1:26">
      <c r="A137" s="15"/>
      <c r="B137" s="126" t="s">
        <v>418</v>
      </c>
      <c r="C137" s="127"/>
      <c r="D137" s="127"/>
      <c r="E137" s="127"/>
      <c r="F137" s="128"/>
      <c r="H137" s="144" t="s">
        <v>419</v>
      </c>
      <c r="I137" s="145"/>
      <c r="J137" s="145"/>
      <c r="K137" s="145"/>
      <c r="L137" s="146"/>
      <c r="N137" s="126" t="s">
        <v>424</v>
      </c>
      <c r="O137" s="127"/>
      <c r="P137" s="127"/>
      <c r="Q137" s="127"/>
      <c r="R137" s="128"/>
      <c r="T137" s="126" t="s">
        <v>425</v>
      </c>
      <c r="U137" s="127"/>
      <c r="V137" s="127"/>
      <c r="W137" s="127"/>
      <c r="X137" s="128"/>
      <c r="Z137" s="42"/>
    </row>
    <row r="138" spans="1:26">
      <c r="A138" s="15"/>
      <c r="B138" s="77"/>
      <c r="C138" s="75"/>
      <c r="D138" s="75"/>
      <c r="E138" s="75"/>
      <c r="F138" s="78"/>
      <c r="H138" s="64"/>
      <c r="L138" s="65"/>
      <c r="N138" s="50"/>
      <c r="R138" s="51"/>
      <c r="T138" s="50"/>
      <c r="X138" s="51"/>
      <c r="Z138" s="42"/>
    </row>
    <row r="139" spans="1:26">
      <c r="A139" s="15"/>
      <c r="B139" s="79" t="s">
        <v>445</v>
      </c>
      <c r="C139" s="63" t="s">
        <v>446</v>
      </c>
      <c r="D139" s="63" t="s">
        <v>447</v>
      </c>
      <c r="E139" s="63" t="s">
        <v>448</v>
      </c>
      <c r="F139" s="80" t="s">
        <v>449</v>
      </c>
      <c r="H139" s="66" t="s">
        <v>445</v>
      </c>
      <c r="I139" s="63" t="s">
        <v>446</v>
      </c>
      <c r="J139" s="63" t="s">
        <v>447</v>
      </c>
      <c r="K139" s="63" t="s">
        <v>448</v>
      </c>
      <c r="L139" s="67" t="s">
        <v>449</v>
      </c>
      <c r="N139" s="79" t="s">
        <v>445</v>
      </c>
      <c r="O139" s="63" t="s">
        <v>446</v>
      </c>
      <c r="P139" s="63" t="s">
        <v>447</v>
      </c>
      <c r="Q139" s="63" t="s">
        <v>448</v>
      </c>
      <c r="R139" s="80" t="s">
        <v>449</v>
      </c>
      <c r="T139" s="79" t="s">
        <v>445</v>
      </c>
      <c r="U139" s="63" t="s">
        <v>446</v>
      </c>
      <c r="V139" s="63" t="s">
        <v>447</v>
      </c>
      <c r="W139" s="63" t="s">
        <v>448</v>
      </c>
      <c r="X139" s="80" t="s">
        <v>449</v>
      </c>
      <c r="Z139" s="42"/>
    </row>
    <row r="140" spans="1:26">
      <c r="A140" s="15"/>
      <c r="B140" s="50"/>
      <c r="F140" s="51"/>
      <c r="H140" s="64"/>
      <c r="L140" s="65"/>
      <c r="N140" s="50"/>
      <c r="R140" s="51"/>
      <c r="T140" s="50"/>
      <c r="X140" s="51"/>
      <c r="Z140" s="42"/>
    </row>
    <row r="141" spans="1:26">
      <c r="A141" s="15"/>
      <c r="B141" s="50"/>
      <c r="F141" s="51"/>
      <c r="H141" s="64"/>
      <c r="L141" s="65"/>
      <c r="N141" s="50"/>
      <c r="R141" s="51"/>
      <c r="T141" s="50"/>
      <c r="X141" s="51"/>
      <c r="Z141" s="42"/>
    </row>
    <row r="142" spans="1:26">
      <c r="A142" s="15"/>
      <c r="B142" s="79" t="str">
        <f>Data!B27&amp;" / "&amp;Data!B15</f>
        <v>1 / 1</v>
      </c>
      <c r="C142" s="63" t="str">
        <f>Data!C27&amp;" / "&amp;Data!C15</f>
        <v>3 / 5</v>
      </c>
      <c r="D142" s="63" t="str">
        <f>Data!D27&amp;" / "&amp;Data!D15</f>
        <v>3 / 7</v>
      </c>
      <c r="E142" s="63" t="str">
        <f>Data!E27&amp;" / "&amp;Data!E15</f>
        <v>5 / 6</v>
      </c>
      <c r="F142" s="80" t="str">
        <f>Data!F27&amp;" / "&amp;Data!F15</f>
        <v>0 / 1</v>
      </c>
      <c r="H142" s="66" t="str">
        <f>Data!B28&amp;" / "&amp;Data!B16</f>
        <v>1 / 3</v>
      </c>
      <c r="I142" s="63" t="str">
        <f>Data!C28&amp;" / "&amp;Data!C16</f>
        <v>3 / 5</v>
      </c>
      <c r="J142" s="63" t="str">
        <f>Data!D28&amp;" / "&amp;Data!D16</f>
        <v>3 / 9</v>
      </c>
      <c r="K142" s="63" t="str">
        <f>Data!E28&amp;" / "&amp;Data!E16</f>
        <v>4 / 6</v>
      </c>
      <c r="L142" s="67" t="str">
        <f>Data!F28&amp;" / "&amp;Data!F16</f>
        <v>0 / 0</v>
      </c>
      <c r="N142" s="79" t="str">
        <f>Data!B29&amp;" / "&amp;Data!B17</f>
        <v>1 / 1</v>
      </c>
      <c r="O142" s="63" t="str">
        <f>Data!C29&amp;" / "&amp;Data!C17</f>
        <v>1 / 2</v>
      </c>
      <c r="P142" s="63" t="str">
        <f>Data!D29&amp;" / "&amp;Data!D17</f>
        <v>4 / 7</v>
      </c>
      <c r="Q142" s="63" t="str">
        <f>Data!E29&amp;" / "&amp;Data!E17</f>
        <v>1 / 2</v>
      </c>
      <c r="R142" s="80" t="str">
        <f>Data!F29&amp;" / "&amp;Data!F17</f>
        <v>0 / 1</v>
      </c>
      <c r="T142" s="79" t="str">
        <f>Data!B30&amp;" / "&amp;Data!B18</f>
        <v>0 / 0</v>
      </c>
      <c r="U142" s="63" t="str">
        <f>Data!C30&amp;" / "&amp;Data!C18</f>
        <v>4 / 5</v>
      </c>
      <c r="V142" s="63" t="str">
        <f>Data!D30&amp;" / "&amp;Data!D18</f>
        <v>5 / 7</v>
      </c>
      <c r="W142" s="63" t="str">
        <f>Data!E30&amp;" / "&amp;Data!E18</f>
        <v>3 / 8</v>
      </c>
      <c r="X142" s="80" t="str">
        <f>Data!F30&amp;" / "&amp;Data!F18</f>
        <v>0 / 1</v>
      </c>
      <c r="Z142" s="42"/>
    </row>
    <row r="143" spans="1:26">
      <c r="A143" s="15"/>
      <c r="B143" s="50"/>
      <c r="F143" s="51"/>
      <c r="H143" s="64"/>
      <c r="L143" s="65"/>
      <c r="N143" s="50"/>
      <c r="R143" s="51"/>
      <c r="T143" s="50"/>
      <c r="X143" s="51"/>
      <c r="Z143" s="42"/>
    </row>
    <row r="144" spans="1:26">
      <c r="A144" s="15"/>
      <c r="B144" s="50"/>
      <c r="F144" s="51"/>
      <c r="H144" s="64"/>
      <c r="L144" s="65"/>
      <c r="N144" s="50"/>
      <c r="R144" s="51"/>
      <c r="T144" s="50"/>
      <c r="X144" s="51"/>
      <c r="Z144" s="42"/>
    </row>
    <row r="145" spans="1:26">
      <c r="A145" s="15"/>
      <c r="B145" s="52"/>
      <c r="C145" s="53"/>
      <c r="D145" s="53"/>
      <c r="E145" s="53"/>
      <c r="F145" s="54"/>
      <c r="H145" s="68"/>
      <c r="I145" s="69"/>
      <c r="J145" s="69"/>
      <c r="K145" s="69"/>
      <c r="L145" s="70"/>
      <c r="N145" s="52"/>
      <c r="O145" s="53"/>
      <c r="P145" s="53"/>
      <c r="Q145" s="53"/>
      <c r="R145" s="54"/>
      <c r="T145" s="52"/>
      <c r="U145" s="53"/>
      <c r="V145" s="53"/>
      <c r="W145" s="53"/>
      <c r="X145" s="54"/>
      <c r="Z145" s="42"/>
    </row>
    <row r="146" spans="1:26">
      <c r="A146" s="15"/>
      <c r="Z146" s="42"/>
    </row>
    <row r="147" spans="1:26">
      <c r="A147" s="15"/>
      <c r="Z147" s="42"/>
    </row>
    <row r="148" spans="1:26">
      <c r="A148" s="15"/>
      <c r="B148" s="126" t="s">
        <v>421</v>
      </c>
      <c r="C148" s="127"/>
      <c r="D148" s="127"/>
      <c r="E148" s="127"/>
      <c r="F148" s="128"/>
      <c r="H148" s="126" t="s">
        <v>423</v>
      </c>
      <c r="I148" s="127"/>
      <c r="J148" s="127"/>
      <c r="K148" s="127"/>
      <c r="L148" s="128"/>
      <c r="N148" s="126" t="s">
        <v>422</v>
      </c>
      <c r="O148" s="127"/>
      <c r="P148" s="127"/>
      <c r="Q148" s="127"/>
      <c r="R148" s="128"/>
      <c r="T148" s="126" t="s">
        <v>1</v>
      </c>
      <c r="U148" s="127"/>
      <c r="V148" s="127"/>
      <c r="W148" s="127"/>
      <c r="X148" s="128"/>
      <c r="Z148" s="42"/>
    </row>
    <row r="149" spans="1:26">
      <c r="A149" s="15"/>
      <c r="B149" s="50"/>
      <c r="F149" s="51"/>
      <c r="H149" s="50"/>
      <c r="L149" s="51"/>
      <c r="N149" s="50"/>
      <c r="R149" s="51"/>
      <c r="T149" s="50"/>
      <c r="X149" s="51"/>
      <c r="Z149" s="42"/>
    </row>
    <row r="150" spans="1:26">
      <c r="A150" s="15"/>
      <c r="B150" s="79" t="s">
        <v>445</v>
      </c>
      <c r="C150" s="63" t="s">
        <v>446</v>
      </c>
      <c r="D150" s="63" t="s">
        <v>447</v>
      </c>
      <c r="E150" s="63" t="s">
        <v>448</v>
      </c>
      <c r="F150" s="80" t="s">
        <v>449</v>
      </c>
      <c r="H150" s="79" t="s">
        <v>445</v>
      </c>
      <c r="I150" s="63" t="s">
        <v>446</v>
      </c>
      <c r="J150" s="63" t="s">
        <v>447</v>
      </c>
      <c r="K150" s="63" t="s">
        <v>448</v>
      </c>
      <c r="L150" s="80" t="s">
        <v>449</v>
      </c>
      <c r="N150" s="79" t="s">
        <v>445</v>
      </c>
      <c r="O150" s="63" t="s">
        <v>446</v>
      </c>
      <c r="P150" s="63" t="s">
        <v>447</v>
      </c>
      <c r="Q150" s="63" t="s">
        <v>448</v>
      </c>
      <c r="R150" s="80" t="s">
        <v>449</v>
      </c>
      <c r="T150" s="79" t="s">
        <v>445</v>
      </c>
      <c r="U150" s="63" t="s">
        <v>446</v>
      </c>
      <c r="V150" s="63" t="s">
        <v>447</v>
      </c>
      <c r="W150" s="63" t="s">
        <v>448</v>
      </c>
      <c r="X150" s="80" t="s">
        <v>449</v>
      </c>
      <c r="Z150" s="42"/>
    </row>
    <row r="151" spans="1:26">
      <c r="A151" s="15"/>
      <c r="B151" s="50"/>
      <c r="F151" s="51"/>
      <c r="H151" s="50"/>
      <c r="L151" s="51"/>
      <c r="N151" s="50"/>
      <c r="R151" s="51"/>
      <c r="T151" s="50"/>
      <c r="X151" s="51"/>
      <c r="Z151" s="42"/>
    </row>
    <row r="152" spans="1:26">
      <c r="A152" s="15"/>
      <c r="B152" s="50"/>
      <c r="F152" s="51"/>
      <c r="H152" s="50"/>
      <c r="L152" s="51"/>
      <c r="N152" s="50"/>
      <c r="R152" s="51"/>
      <c r="T152" s="50"/>
      <c r="X152" s="51"/>
      <c r="Z152" s="42"/>
    </row>
    <row r="153" spans="1:26">
      <c r="A153" s="15"/>
      <c r="B153" s="79" t="str">
        <f>Data!B31&amp;" / "&amp;Data!B19</f>
        <v>0 / 1</v>
      </c>
      <c r="C153" s="63" t="str">
        <f>Data!C31&amp;" / "&amp;Data!C19</f>
        <v>2 / 4</v>
      </c>
      <c r="D153" s="63" t="str">
        <f>Data!D31&amp;" / "&amp;Data!D19</f>
        <v>1 / 4</v>
      </c>
      <c r="E153" s="63" t="str">
        <f>Data!E31&amp;" / "&amp;Data!E19</f>
        <v>1 / 2</v>
      </c>
      <c r="F153" s="80" t="str">
        <f>Data!F31&amp;" / "&amp;Data!F19</f>
        <v>0 / 0</v>
      </c>
      <c r="H153" s="79" t="str">
        <f>Data!B32&amp;" / "&amp;Data!B20</f>
        <v>4 / 4</v>
      </c>
      <c r="I153" s="63" t="str">
        <f>Data!C32&amp;" / "&amp;Data!C20</f>
        <v>8 / 12</v>
      </c>
      <c r="J153" s="63" t="str">
        <f>Data!D32&amp;" / "&amp;Data!D20</f>
        <v>4 / 9</v>
      </c>
      <c r="K153" s="63" t="str">
        <f>Data!E32&amp;" / "&amp;Data!E20</f>
        <v>2 / 6</v>
      </c>
      <c r="L153" s="80" t="str">
        <f>Data!F32&amp;" / "&amp;Data!F20</f>
        <v>0 / 0</v>
      </c>
      <c r="N153" s="79" t="str">
        <f>Data!B33&amp;" / "&amp;Data!B21</f>
        <v>4 / 6</v>
      </c>
      <c r="O153" s="63" t="str">
        <f>Data!C33&amp;" / "&amp;Data!C21</f>
        <v>2 / 5</v>
      </c>
      <c r="P153" s="63" t="str">
        <f>Data!D33&amp;" / "&amp;Data!D21</f>
        <v>3 / 3</v>
      </c>
      <c r="Q153" s="63" t="str">
        <f>Data!E33&amp;" / "&amp;Data!E21</f>
        <v>2 / 3</v>
      </c>
      <c r="R153" s="80" t="str">
        <f>Data!F33&amp;" / "&amp;Data!F21</f>
        <v>0 / 0</v>
      </c>
      <c r="T153" s="79" t="str">
        <f>Data!B34&amp;" / "&amp;Data!B22</f>
        <v>4 / 4</v>
      </c>
      <c r="U153" s="63" t="str">
        <f>Data!C34&amp;" / "&amp;Data!C22</f>
        <v>13 / 15</v>
      </c>
      <c r="V153" s="63" t="str">
        <f>Data!D34&amp;" / "&amp;Data!D22</f>
        <v>1 / 6</v>
      </c>
      <c r="W153" s="63" t="str">
        <f>Data!E34&amp;" / "&amp;Data!E22</f>
        <v>0 / 4</v>
      </c>
      <c r="X153" s="80" t="str">
        <f>Data!F34&amp;" / "&amp;Data!F22</f>
        <v>0 / 0</v>
      </c>
      <c r="Z153" s="42"/>
    </row>
    <row r="154" spans="1:26">
      <c r="A154" s="15"/>
      <c r="B154" s="50"/>
      <c r="F154" s="51"/>
      <c r="H154" s="50"/>
      <c r="L154" s="51"/>
      <c r="N154" s="50"/>
      <c r="R154" s="51"/>
      <c r="T154" s="50"/>
      <c r="X154" s="51"/>
      <c r="Z154" s="42"/>
    </row>
    <row r="155" spans="1:26">
      <c r="A155" s="15"/>
      <c r="B155" s="50"/>
      <c r="F155" s="51"/>
      <c r="H155" s="50"/>
      <c r="L155" s="51"/>
      <c r="N155" s="50"/>
      <c r="R155" s="51"/>
      <c r="T155" s="50"/>
      <c r="X155" s="51"/>
      <c r="Z155" s="42"/>
    </row>
    <row r="156" spans="1:26">
      <c r="A156" s="15"/>
      <c r="B156" s="52"/>
      <c r="C156" s="53"/>
      <c r="D156" s="53"/>
      <c r="E156" s="53"/>
      <c r="F156" s="54"/>
      <c r="H156" s="52"/>
      <c r="I156" s="53"/>
      <c r="J156" s="53"/>
      <c r="K156" s="53"/>
      <c r="L156" s="54"/>
      <c r="N156" s="52"/>
      <c r="O156" s="53"/>
      <c r="P156" s="53"/>
      <c r="Q156" s="53"/>
      <c r="R156" s="54"/>
      <c r="T156" s="52"/>
      <c r="U156" s="53"/>
      <c r="V156" s="53"/>
      <c r="W156" s="53"/>
      <c r="X156" s="54"/>
      <c r="Z156" s="42"/>
    </row>
    <row r="157" spans="1:26">
      <c r="A157" s="15"/>
      <c r="Z157" s="42"/>
    </row>
    <row r="158" spans="1:26">
      <c r="A158" s="15"/>
      <c r="Z158" s="42"/>
    </row>
    <row r="159" spans="1:26">
      <c r="A159" s="15"/>
      <c r="B159" s="126" t="s">
        <v>420</v>
      </c>
      <c r="C159" s="127"/>
      <c r="D159" s="127"/>
      <c r="E159" s="127"/>
      <c r="F159" s="128"/>
      <c r="Z159" s="42"/>
    </row>
    <row r="160" spans="1:26">
      <c r="A160" s="15"/>
      <c r="B160" s="50"/>
      <c r="F160" s="51"/>
      <c r="Z160" s="42"/>
    </row>
    <row r="161" spans="1:26">
      <c r="A161" s="15"/>
      <c r="B161" s="79" t="s">
        <v>445</v>
      </c>
      <c r="C161" s="63" t="s">
        <v>446</v>
      </c>
      <c r="D161" s="63" t="s">
        <v>447</v>
      </c>
      <c r="E161" s="63" t="s">
        <v>448</v>
      </c>
      <c r="F161" s="80" t="s">
        <v>449</v>
      </c>
      <c r="Z161" s="42"/>
    </row>
    <row r="162" spans="1:26">
      <c r="A162" s="15"/>
      <c r="B162" s="50"/>
      <c r="F162" s="51"/>
      <c r="Z162" s="42"/>
    </row>
    <row r="163" spans="1:26">
      <c r="A163" s="15"/>
      <c r="B163" s="50"/>
      <c r="F163" s="51"/>
      <c r="Z163" s="42"/>
    </row>
    <row r="164" spans="1:26">
      <c r="A164" s="15"/>
      <c r="B164" s="79" t="str">
        <f>Data!B35&amp;" / "&amp;Data!B23</f>
        <v>6 / 6</v>
      </c>
      <c r="C164" s="63" t="str">
        <f>Data!C35&amp;" / "&amp;Data!C23</f>
        <v>5 / 10</v>
      </c>
      <c r="D164" s="63" t="str">
        <f>Data!D35&amp;" / "&amp;Data!D23</f>
        <v>0 / 1</v>
      </c>
      <c r="E164" s="63" t="str">
        <f>Data!E35&amp;" / "&amp;Data!E23</f>
        <v>0 / 1</v>
      </c>
      <c r="F164" s="80" t="str">
        <f>Data!F35&amp;" / "&amp;Data!F23</f>
        <v>0 / 0</v>
      </c>
      <c r="Z164" s="42"/>
    </row>
    <row r="165" spans="1:26">
      <c r="A165" s="15"/>
      <c r="B165" s="50"/>
      <c r="F165" s="51"/>
      <c r="Z165" s="42"/>
    </row>
    <row r="166" spans="1:26">
      <c r="A166" s="15"/>
      <c r="B166" s="50"/>
      <c r="F166" s="51"/>
      <c r="Z166" s="42"/>
    </row>
    <row r="167" spans="1:26">
      <c r="A167" s="15"/>
      <c r="B167" s="52"/>
      <c r="C167" s="53"/>
      <c r="D167" s="53"/>
      <c r="E167" s="53"/>
      <c r="F167" s="54"/>
      <c r="Z167" s="42"/>
    </row>
    <row r="168" spans="1:26">
      <c r="A168" s="15"/>
      <c r="Z168" s="42"/>
    </row>
    <row r="169" spans="1:26">
      <c r="A169" s="15"/>
      <c r="Z169" s="42"/>
    </row>
    <row r="170" spans="1:26">
      <c r="A170" s="15"/>
      <c r="Z170" s="42"/>
    </row>
    <row r="171" spans="1:26">
      <c r="A171" s="15"/>
      <c r="Z171" s="42"/>
    </row>
    <row r="172" spans="1:26">
      <c r="A172" s="15"/>
      <c r="Z172" s="42"/>
    </row>
    <row r="173" spans="1:26">
      <c r="A173" s="15"/>
      <c r="Z173" s="42"/>
    </row>
    <row r="174" spans="1:26">
      <c r="A174" s="15"/>
      <c r="Z174" s="42"/>
    </row>
    <row r="175" spans="1:26">
      <c r="A175" s="15"/>
      <c r="Z175" s="42"/>
    </row>
    <row r="176" spans="1:26">
      <c r="A176" s="15"/>
      <c r="Z176" s="42"/>
    </row>
    <row r="177" spans="1:26">
      <c r="A177" s="15"/>
      <c r="Z177" s="42"/>
    </row>
    <row r="178" spans="1:26">
      <c r="A178" s="15"/>
      <c r="Z178" s="42"/>
    </row>
    <row r="179" spans="1:26">
      <c r="A179" s="15"/>
      <c r="Z179" s="42"/>
    </row>
    <row r="180" spans="1:26">
      <c r="A180" s="15"/>
      <c r="Z180" s="42"/>
    </row>
    <row r="181" spans="1:26">
      <c r="A181" s="15"/>
      <c r="Z181" s="42"/>
    </row>
    <row r="182" spans="1:26">
      <c r="A182" s="15"/>
      <c r="Z182" s="42"/>
    </row>
    <row r="183" spans="1:26">
      <c r="A183" s="15"/>
      <c r="Z183" s="42"/>
    </row>
    <row r="184" spans="1:26">
      <c r="A184" s="15"/>
      <c r="Z184" s="42"/>
    </row>
    <row r="185" spans="1:26">
      <c r="A185" s="15"/>
      <c r="Z185" s="42"/>
    </row>
    <row r="186" spans="1:26">
      <c r="A186" s="15"/>
      <c r="Z186" s="42"/>
    </row>
    <row r="187" spans="1:26">
      <c r="A187" s="15"/>
      <c r="Z187" s="42"/>
    </row>
    <row r="188" spans="1:26">
      <c r="A188" s="15"/>
      <c r="Z188" s="42"/>
    </row>
    <row r="189" spans="1:26">
      <c r="A189" s="15"/>
      <c r="Z189" s="42"/>
    </row>
    <row r="190" spans="1:26">
      <c r="A190" s="15"/>
      <c r="Z190" s="42"/>
    </row>
    <row r="191" spans="1:26">
      <c r="A191" s="15"/>
      <c r="Z191" s="42"/>
    </row>
    <row r="192" spans="1:26">
      <c r="A192" s="15"/>
      <c r="Z192" s="42"/>
    </row>
    <row r="193" spans="1:26">
      <c r="A193" s="15"/>
      <c r="Z193" s="42"/>
    </row>
    <row r="194" spans="1:26">
      <c r="A194" s="15"/>
      <c r="Z194" s="42"/>
    </row>
    <row r="195" spans="1:26">
      <c r="A195" s="15"/>
      <c r="Z195" s="42"/>
    </row>
    <row r="196" spans="1:26">
      <c r="A196" s="15"/>
      <c r="Z196" s="42"/>
    </row>
    <row r="197" spans="1:26">
      <c r="A197" s="15"/>
      <c r="Z197" s="42"/>
    </row>
    <row r="198" spans="1:26">
      <c r="A198" s="15"/>
      <c r="Z198" s="42"/>
    </row>
    <row r="199" spans="1:26">
      <c r="A199" s="15"/>
      <c r="Z199" s="42"/>
    </row>
    <row r="200" spans="1:26">
      <c r="A200" s="15"/>
      <c r="Z200" s="42"/>
    </row>
    <row r="201" spans="1:26">
      <c r="A201" s="15"/>
      <c r="Z201" s="42"/>
    </row>
    <row r="202" spans="1:26">
      <c r="A202" s="15"/>
      <c r="Z202" s="42"/>
    </row>
    <row r="203" spans="1:26">
      <c r="A203" s="15"/>
      <c r="Z203" s="42"/>
    </row>
    <row r="204" spans="1:26">
      <c r="A204" s="15"/>
      <c r="Z204" s="42"/>
    </row>
    <row r="205" spans="1:26">
      <c r="A205" s="15"/>
      <c r="Z205" s="42"/>
    </row>
    <row r="206" spans="1:26">
      <c r="A206" s="15"/>
      <c r="Z206" s="42"/>
    </row>
    <row r="207" spans="1:26">
      <c r="A207" s="15"/>
      <c r="Z207" s="42"/>
    </row>
    <row r="208" spans="1:26">
      <c r="A208" s="15"/>
      <c r="Z208" s="42"/>
    </row>
    <row r="209" spans="1:26">
      <c r="A209" s="15"/>
      <c r="Z209" s="42"/>
    </row>
    <row r="210" spans="1:26">
      <c r="A210" s="15"/>
      <c r="Z210" s="42"/>
    </row>
    <row r="211" spans="1:26">
      <c r="A211" s="15"/>
      <c r="Z211" s="42"/>
    </row>
    <row r="212" spans="1:26">
      <c r="A212" s="15"/>
      <c r="Z212" s="42"/>
    </row>
    <row r="213" spans="1:26">
      <c r="A213" s="15"/>
      <c r="Z213" s="42"/>
    </row>
    <row r="214" spans="1:26">
      <c r="A214" s="15"/>
      <c r="Z214" s="42"/>
    </row>
    <row r="215" spans="1:26">
      <c r="A215" s="15"/>
      <c r="Z215" s="42"/>
    </row>
    <row r="216" spans="1:26">
      <c r="A216" s="15"/>
      <c r="Z216" s="42"/>
    </row>
    <row r="217" spans="1:26">
      <c r="A217" s="15"/>
      <c r="Z217" s="42"/>
    </row>
    <row r="218" spans="1:26">
      <c r="A218" s="15"/>
      <c r="Z218" s="42"/>
    </row>
    <row r="219" spans="1:26">
      <c r="A219" s="15"/>
      <c r="Z219" s="42"/>
    </row>
    <row r="220" spans="1:26">
      <c r="A220" s="15"/>
      <c r="Z220" s="42"/>
    </row>
    <row r="221" spans="1:26">
      <c r="A221" s="15"/>
      <c r="Z221" s="42"/>
    </row>
    <row r="222" spans="1:26">
      <c r="A222" s="15"/>
      <c r="Z222" s="42"/>
    </row>
    <row r="223" spans="1:26">
      <c r="A223" s="15"/>
      <c r="Z223" s="42"/>
    </row>
    <row r="224" spans="1:26">
      <c r="A224" s="15"/>
      <c r="Z224" s="42"/>
    </row>
    <row r="225" spans="1:26">
      <c r="A225" s="15"/>
      <c r="Z225" s="42"/>
    </row>
    <row r="226" spans="1:26">
      <c r="A226" s="15"/>
      <c r="Z226" s="42"/>
    </row>
    <row r="227" spans="1:26">
      <c r="A227" s="15"/>
      <c r="Z227" s="42"/>
    </row>
    <row r="228" spans="1:26">
      <c r="A228" s="15"/>
      <c r="Z228" s="42"/>
    </row>
    <row r="229" spans="1:26">
      <c r="A229" s="15"/>
      <c r="Z229" s="42"/>
    </row>
    <row r="230" spans="1:26">
      <c r="A230" s="15"/>
      <c r="Z230" s="42"/>
    </row>
    <row r="231" spans="1:26">
      <c r="A231" s="15"/>
      <c r="Z231" s="42"/>
    </row>
    <row r="232" spans="1:26">
      <c r="A232" s="15"/>
      <c r="Z232" s="42"/>
    </row>
    <row r="233" spans="1:26">
      <c r="A233" s="15"/>
      <c r="Z233" s="42"/>
    </row>
    <row r="234" spans="1:26">
      <c r="A234" s="15"/>
      <c r="Z234" s="42"/>
    </row>
    <row r="235" spans="1:26">
      <c r="A235" s="15"/>
      <c r="Z235" s="42"/>
    </row>
    <row r="236" spans="1:26">
      <c r="A236" s="15"/>
      <c r="Z236" s="42"/>
    </row>
    <row r="237" spans="1:26">
      <c r="A237" s="15"/>
      <c r="Z237" s="42"/>
    </row>
    <row r="238" spans="1:26">
      <c r="A238" s="15"/>
      <c r="Z238" s="42"/>
    </row>
    <row r="239" spans="1:26">
      <c r="A239" s="15"/>
      <c r="Z239" s="42"/>
    </row>
    <row r="240" spans="1:26">
      <c r="A240" s="15"/>
      <c r="Z240" s="42"/>
    </row>
    <row r="241" spans="1:26">
      <c r="A241" s="15"/>
      <c r="Z241" s="42"/>
    </row>
    <row r="242" spans="1:26">
      <c r="A242" s="15"/>
      <c r="Z242" s="42"/>
    </row>
    <row r="243" spans="1:26">
      <c r="A243" s="15"/>
      <c r="Z243" s="42"/>
    </row>
    <row r="244" spans="1:26">
      <c r="A244" s="15"/>
      <c r="Z244" s="42"/>
    </row>
    <row r="245" spans="1:26">
      <c r="A245" s="15"/>
      <c r="Z245" s="42"/>
    </row>
    <row r="246" spans="1:26">
      <c r="A246" s="15"/>
      <c r="Z246" s="42"/>
    </row>
    <row r="247" spans="1:26">
      <c r="A247" s="15"/>
      <c r="Z247" s="42"/>
    </row>
    <row r="248" spans="1:26">
      <c r="A248" s="15"/>
      <c r="Z248" s="42"/>
    </row>
    <row r="249" spans="1:26">
      <c r="A249" s="15"/>
      <c r="Z249" s="42"/>
    </row>
    <row r="250" spans="1:26">
      <c r="A250" s="15"/>
      <c r="Z250" s="42"/>
    </row>
    <row r="251" spans="1:26">
      <c r="A251" s="15"/>
      <c r="Z251" s="42"/>
    </row>
    <row r="252" spans="1:26">
      <c r="A252" s="15"/>
      <c r="Z252" s="42"/>
    </row>
    <row r="253" spans="1:26">
      <c r="A253" s="15"/>
      <c r="Z253" s="42"/>
    </row>
    <row r="254" spans="1:26">
      <c r="A254" s="15"/>
      <c r="Z254" s="42"/>
    </row>
    <row r="255" spans="1:26">
      <c r="A255" s="15"/>
      <c r="Z255" s="42"/>
    </row>
    <row r="256" spans="1:26">
      <c r="A256" s="15"/>
      <c r="Z256" s="42"/>
    </row>
    <row r="257" spans="1:26">
      <c r="A257" s="15"/>
      <c r="Z257" s="42"/>
    </row>
    <row r="258" spans="1:26">
      <c r="A258" s="15"/>
      <c r="Z258" s="42"/>
    </row>
    <row r="259" spans="1:26">
      <c r="A259" s="15"/>
      <c r="Z259" s="42"/>
    </row>
    <row r="260" spans="1:26">
      <c r="A260" s="15"/>
      <c r="Z260" s="42"/>
    </row>
    <row r="261" spans="1:26">
      <c r="A261" s="15"/>
      <c r="Z261" s="42"/>
    </row>
    <row r="262" spans="1:26">
      <c r="A262" s="15"/>
      <c r="Z262" s="42"/>
    </row>
    <row r="263" spans="1:26">
      <c r="A263" s="15"/>
      <c r="Z263" s="42"/>
    </row>
    <row r="264" spans="1:26">
      <c r="A264" s="15"/>
      <c r="Z264" s="42"/>
    </row>
    <row r="265" spans="1:26">
      <c r="A265" s="15"/>
      <c r="Z265" s="42"/>
    </row>
    <row r="266" spans="1:26">
      <c r="A266" s="15"/>
      <c r="Z266" s="42"/>
    </row>
    <row r="267" spans="1:26">
      <c r="A267" s="15"/>
      <c r="Z267" s="42"/>
    </row>
    <row r="268" spans="1:26">
      <c r="A268" s="15"/>
      <c r="Z268" s="42"/>
    </row>
    <row r="269" spans="1:26">
      <c r="A269" s="15"/>
      <c r="Z269" s="42"/>
    </row>
    <row r="270" spans="1:26">
      <c r="A270" s="15"/>
      <c r="Z270" s="42"/>
    </row>
    <row r="271" spans="1:26">
      <c r="A271" s="15"/>
      <c r="Z271" s="42"/>
    </row>
    <row r="272" spans="1:26">
      <c r="A272" s="15"/>
      <c r="Z272" s="42"/>
    </row>
    <row r="273" spans="1:26">
      <c r="A273" s="15"/>
      <c r="Z273" s="42"/>
    </row>
    <row r="274" spans="1:26">
      <c r="A274" s="15"/>
      <c r="Z274" s="42"/>
    </row>
    <row r="275" spans="1:26">
      <c r="A275" s="15"/>
      <c r="Z275" s="42"/>
    </row>
    <row r="276" spans="1:26">
      <c r="A276" s="15"/>
      <c r="Z276" s="42"/>
    </row>
    <row r="277" spans="1:26">
      <c r="A277" s="15"/>
      <c r="Z277" s="42"/>
    </row>
    <row r="278" spans="1:26">
      <c r="A278" s="15"/>
      <c r="Z278" s="42"/>
    </row>
    <row r="279" spans="1:26">
      <c r="A279" s="15"/>
      <c r="Z279" s="42"/>
    </row>
    <row r="280" spans="1:26">
      <c r="A280" s="15"/>
      <c r="Z280" s="42"/>
    </row>
    <row r="281" spans="1:26">
      <c r="A281" s="15"/>
      <c r="Z281" s="42"/>
    </row>
    <row r="282" spans="1:26">
      <c r="A282" s="15"/>
      <c r="Z282" s="42"/>
    </row>
    <row r="283" spans="1:26">
      <c r="A283" s="15"/>
      <c r="Z283" s="42"/>
    </row>
    <row r="284" spans="1:26">
      <c r="A284" s="15"/>
      <c r="Z284" s="42"/>
    </row>
    <row r="285" spans="1:26">
      <c r="A285" s="15"/>
      <c r="Z285" s="42"/>
    </row>
    <row r="286" spans="1:26">
      <c r="A286" s="15"/>
      <c r="Z286" s="42"/>
    </row>
    <row r="287" spans="1:26">
      <c r="A287" s="15"/>
      <c r="Z287" s="42"/>
    </row>
    <row r="288" spans="1:26">
      <c r="A288" s="15"/>
      <c r="Z288" s="42"/>
    </row>
    <row r="289" spans="1:26">
      <c r="A289" s="15"/>
      <c r="Z289" s="42"/>
    </row>
    <row r="290" spans="1:26">
      <c r="A290" s="15"/>
      <c r="Z290" s="42"/>
    </row>
    <row r="291" spans="1:26">
      <c r="A291" s="15"/>
      <c r="Z291" s="42"/>
    </row>
    <row r="292" spans="1:26">
      <c r="A292" s="15"/>
      <c r="Z292" s="42"/>
    </row>
    <row r="293" spans="1:26">
      <c r="A293" s="15"/>
      <c r="Z293" s="42"/>
    </row>
    <row r="294" spans="1:26">
      <c r="A294" s="15"/>
      <c r="Z294" s="42"/>
    </row>
    <row r="295" spans="1:26">
      <c r="A295" s="15"/>
      <c r="Z295" s="42"/>
    </row>
    <row r="296" spans="1:26">
      <c r="A296" s="15"/>
      <c r="Z296" s="42"/>
    </row>
    <row r="297" spans="1:26">
      <c r="A297" s="15"/>
      <c r="Z297" s="42"/>
    </row>
    <row r="298" spans="1:26">
      <c r="A298" s="15"/>
      <c r="Z298" s="42"/>
    </row>
    <row r="299" spans="1:26">
      <c r="A299" s="15"/>
      <c r="Z299" s="42"/>
    </row>
    <row r="300" spans="1:26">
      <c r="A300" s="15"/>
      <c r="Z300" s="42"/>
    </row>
    <row r="301" spans="1:26">
      <c r="A301" s="15"/>
      <c r="Z301" s="42"/>
    </row>
    <row r="302" spans="1:26">
      <c r="A302" s="15"/>
      <c r="Z302" s="42"/>
    </row>
    <row r="303" spans="1:26">
      <c r="A303" s="15"/>
      <c r="Z303" s="42"/>
    </row>
    <row r="304" spans="1:26">
      <c r="A304" s="15"/>
      <c r="Z304" s="42"/>
    </row>
    <row r="305" spans="1:26">
      <c r="A305" s="15"/>
      <c r="Z305" s="42"/>
    </row>
    <row r="306" spans="1:26">
      <c r="A306" s="15"/>
      <c r="Z306" s="42"/>
    </row>
    <row r="307" spans="1:26">
      <c r="A307" s="15"/>
      <c r="Z307" s="42"/>
    </row>
    <row r="308" spans="1:26">
      <c r="A308" s="15"/>
      <c r="Z308" s="42"/>
    </row>
    <row r="309" spans="1:26">
      <c r="A309" s="15"/>
      <c r="Z309" s="42"/>
    </row>
    <row r="310" spans="1:26">
      <c r="A310" s="15"/>
      <c r="Z310" s="42"/>
    </row>
    <row r="311" spans="1:26">
      <c r="A311" s="15"/>
      <c r="Z311" s="42"/>
    </row>
    <row r="312" spans="1:26">
      <c r="A312" s="15"/>
      <c r="Z312" s="42"/>
    </row>
    <row r="313" spans="1:26">
      <c r="A313" s="15"/>
      <c r="Z313" s="42"/>
    </row>
    <row r="314" spans="1:26">
      <c r="A314" s="15"/>
      <c r="Z314" s="42"/>
    </row>
    <row r="315" spans="1:26">
      <c r="A315" s="15"/>
      <c r="Z315" s="42"/>
    </row>
    <row r="316" spans="1:26">
      <c r="A316" s="15"/>
      <c r="Z316" s="42"/>
    </row>
    <row r="317" spans="1:26">
      <c r="A317" s="15"/>
      <c r="Z317" s="42"/>
    </row>
    <row r="318" spans="1:26">
      <c r="A318" s="15"/>
      <c r="Z318" s="42"/>
    </row>
    <row r="319" spans="1:26">
      <c r="A319" s="15"/>
      <c r="Z319" s="42"/>
    </row>
    <row r="320" spans="1:26">
      <c r="A320" s="15"/>
      <c r="Z320" s="42"/>
    </row>
    <row r="321" spans="1:26">
      <c r="A321" s="15"/>
      <c r="Z321" s="42"/>
    </row>
    <row r="322" spans="1:26">
      <c r="A322" s="15"/>
      <c r="Z322" s="42"/>
    </row>
    <row r="323" spans="1:26">
      <c r="A323" s="15"/>
      <c r="Z323" s="42"/>
    </row>
    <row r="324" spans="1:26">
      <c r="A324" s="15"/>
      <c r="Z324" s="42"/>
    </row>
    <row r="325" spans="1:26">
      <c r="A325" s="15"/>
      <c r="Z325" s="42"/>
    </row>
    <row r="326" spans="1:26">
      <c r="A326" s="15"/>
      <c r="Z326" s="42"/>
    </row>
    <row r="327" spans="1:26">
      <c r="A327" s="15"/>
      <c r="Z327" s="42"/>
    </row>
    <row r="328" spans="1:26">
      <c r="A328" s="15"/>
      <c r="Z328" s="42"/>
    </row>
    <row r="329" spans="1:26">
      <c r="A329" s="15"/>
      <c r="Z329" s="42"/>
    </row>
    <row r="330" spans="1:26">
      <c r="A330" s="15"/>
      <c r="Z330" s="42"/>
    </row>
    <row r="331" spans="1:26">
      <c r="A331" s="15"/>
      <c r="Z331" s="42"/>
    </row>
    <row r="332" spans="1:26">
      <c r="A332" s="15"/>
      <c r="Z332" s="42"/>
    </row>
    <row r="333" spans="1:26">
      <c r="A333" s="15"/>
      <c r="Z333" s="42"/>
    </row>
    <row r="334" spans="1:26">
      <c r="A334" s="15"/>
      <c r="Z334" s="42"/>
    </row>
    <row r="335" spans="1:26">
      <c r="A335" s="15"/>
      <c r="Z335" s="42"/>
    </row>
    <row r="336" spans="1:26">
      <c r="A336" s="15"/>
      <c r="Z336" s="42"/>
    </row>
    <row r="337" spans="1:26">
      <c r="A337" s="15"/>
      <c r="Z337" s="42"/>
    </row>
    <row r="338" spans="1:26">
      <c r="A338" s="15"/>
      <c r="Z338" s="42"/>
    </row>
    <row r="339" spans="1:26">
      <c r="A339" s="15"/>
      <c r="Z339" s="42"/>
    </row>
    <row r="340" spans="1:26">
      <c r="A340" s="15"/>
      <c r="Z340" s="42"/>
    </row>
    <row r="341" spans="1:26">
      <c r="A341" s="15"/>
      <c r="Z341" s="42"/>
    </row>
    <row r="342" spans="1:26">
      <c r="A342" s="15"/>
      <c r="Z342" s="42"/>
    </row>
    <row r="343" spans="1:26">
      <c r="A343" s="15"/>
      <c r="Z343" s="42"/>
    </row>
    <row r="344" spans="1:26">
      <c r="A344" s="15"/>
      <c r="Z344" s="42"/>
    </row>
    <row r="345" spans="1:26">
      <c r="A345" s="15"/>
      <c r="Z345" s="42"/>
    </row>
    <row r="346" spans="1:26">
      <c r="A346" s="15"/>
      <c r="Z346" s="42"/>
    </row>
    <row r="347" spans="1:26">
      <c r="A347" s="15"/>
      <c r="Z347" s="42"/>
    </row>
    <row r="348" spans="1:26">
      <c r="A348" s="15"/>
      <c r="Z348" s="42"/>
    </row>
    <row r="349" spans="1:26">
      <c r="A349" s="15"/>
      <c r="Z349" s="42"/>
    </row>
    <row r="350" spans="1:26">
      <c r="A350" s="15"/>
      <c r="Z350" s="42"/>
    </row>
    <row r="351" spans="1:26">
      <c r="A351" s="15"/>
      <c r="Z351" s="42"/>
    </row>
    <row r="352" spans="1:26">
      <c r="A352" s="15"/>
      <c r="Z352" s="42"/>
    </row>
    <row r="353" spans="1:26">
      <c r="A353" s="15"/>
      <c r="Z353" s="42"/>
    </row>
    <row r="354" spans="1:26">
      <c r="A354" s="15"/>
      <c r="Z354" s="42"/>
    </row>
    <row r="355" spans="1:26">
      <c r="A355" s="15"/>
      <c r="Z355" s="42"/>
    </row>
    <row r="356" spans="1:26">
      <c r="A356" s="15"/>
      <c r="Z356" s="42"/>
    </row>
    <row r="357" spans="1:26">
      <c r="A357" s="15"/>
      <c r="Z357" s="42"/>
    </row>
    <row r="358" spans="1:26">
      <c r="A358" s="15"/>
      <c r="Z358" s="42"/>
    </row>
    <row r="359" spans="1:26">
      <c r="A359" s="15"/>
      <c r="Z359" s="42"/>
    </row>
    <row r="360" spans="1:26">
      <c r="A360" s="15"/>
      <c r="Z360" s="42"/>
    </row>
    <row r="361" spans="1:26">
      <c r="A361" s="15"/>
      <c r="Z361" s="42"/>
    </row>
    <row r="362" spans="1:26">
      <c r="A362" s="15"/>
      <c r="Z362" s="42"/>
    </row>
    <row r="363" spans="1:26">
      <c r="A363" s="15"/>
      <c r="Z363" s="42"/>
    </row>
    <row r="364" spans="1:26">
      <c r="A364" s="15"/>
      <c r="Z364" s="42"/>
    </row>
    <row r="365" spans="1:26">
      <c r="A365" s="15"/>
      <c r="Z365" s="42"/>
    </row>
    <row r="366" spans="1:26">
      <c r="A366" s="15"/>
      <c r="Z366" s="42"/>
    </row>
    <row r="367" spans="1:26">
      <c r="A367" s="15"/>
      <c r="Z367" s="42"/>
    </row>
    <row r="368" spans="1:26">
      <c r="A368" s="15"/>
      <c r="Z368" s="42"/>
    </row>
    <row r="369" spans="1:26">
      <c r="A369" s="15"/>
      <c r="Z369" s="42"/>
    </row>
    <row r="370" spans="1:26">
      <c r="A370" s="15"/>
      <c r="Z370" s="42"/>
    </row>
    <row r="371" spans="1:26">
      <c r="A371" s="15"/>
      <c r="Z371" s="42"/>
    </row>
    <row r="372" spans="1:26">
      <c r="A372" s="15"/>
      <c r="Z372" s="42"/>
    </row>
    <row r="373" spans="1:26">
      <c r="A373" s="15"/>
      <c r="Z373" s="42"/>
    </row>
    <row r="374" spans="1:26">
      <c r="A374" s="15"/>
      <c r="Z374" s="42"/>
    </row>
    <row r="375" spans="1:26">
      <c r="A375" s="15"/>
      <c r="Z375" s="42"/>
    </row>
    <row r="376" spans="1:26">
      <c r="A376" s="15"/>
      <c r="Z376" s="42"/>
    </row>
    <row r="377" spans="1:26">
      <c r="A377" s="15"/>
      <c r="Z377" s="42"/>
    </row>
    <row r="378" spans="1:26">
      <c r="A378" s="15"/>
      <c r="Z378" s="42"/>
    </row>
    <row r="379" spans="1:26">
      <c r="A379" s="15"/>
      <c r="Z379" s="42"/>
    </row>
    <row r="380" spans="1:26">
      <c r="A380" s="15"/>
      <c r="Z380" s="42"/>
    </row>
    <row r="381" spans="1:26">
      <c r="A381" s="15"/>
      <c r="Z381" s="42"/>
    </row>
    <row r="382" spans="1:26">
      <c r="A382" s="15"/>
      <c r="Z382" s="42"/>
    </row>
    <row r="383" spans="1:26">
      <c r="A383" s="15"/>
      <c r="Z383" s="42"/>
    </row>
    <row r="384" spans="1:26">
      <c r="A384" s="15"/>
      <c r="Z384" s="42"/>
    </row>
    <row r="385" spans="1:26">
      <c r="A385" s="15"/>
      <c r="Z385" s="42"/>
    </row>
    <row r="386" spans="1:26">
      <c r="A386" s="15"/>
      <c r="Z386" s="42"/>
    </row>
    <row r="387" spans="1:26">
      <c r="A387" s="15"/>
      <c r="Z387" s="42"/>
    </row>
    <row r="388" spans="1:26">
      <c r="A388" s="15"/>
      <c r="Z388" s="42"/>
    </row>
    <row r="389" spans="1:26">
      <c r="A389" s="15"/>
      <c r="Z389" s="42"/>
    </row>
    <row r="390" spans="1:26">
      <c r="A390" s="15"/>
      <c r="Z390" s="42"/>
    </row>
    <row r="391" spans="1:26">
      <c r="A391" s="15"/>
      <c r="Z391" s="42"/>
    </row>
    <row r="392" spans="1:26">
      <c r="A392" s="15"/>
      <c r="Z392" s="42"/>
    </row>
    <row r="393" spans="1:26">
      <c r="A393" s="15"/>
      <c r="Z393" s="42"/>
    </row>
    <row r="394" spans="1:26">
      <c r="A394" s="15"/>
      <c r="Z394" s="42"/>
    </row>
    <row r="395" spans="1:26">
      <c r="A395" s="15"/>
      <c r="Z395" s="42"/>
    </row>
    <row r="396" spans="1:26">
      <c r="A396" s="15"/>
      <c r="Z396" s="42"/>
    </row>
    <row r="397" spans="1:26">
      <c r="A397" s="15"/>
      <c r="Z397" s="42"/>
    </row>
    <row r="398" spans="1:26">
      <c r="A398" s="15"/>
      <c r="Z398" s="42"/>
    </row>
    <row r="399" spans="1:26">
      <c r="A399" s="15"/>
      <c r="Z399" s="42"/>
    </row>
    <row r="400" spans="1:26">
      <c r="A400" s="15"/>
      <c r="Z400" s="42"/>
    </row>
    <row r="401" spans="1:26">
      <c r="A401" s="15"/>
      <c r="Z401" s="42"/>
    </row>
    <row r="402" spans="1:26">
      <c r="A402" s="15"/>
      <c r="Z402" s="42"/>
    </row>
    <row r="403" spans="1:26">
      <c r="A403" s="15"/>
      <c r="Z403" s="42"/>
    </row>
    <row r="404" spans="1:26">
      <c r="A404" s="15"/>
      <c r="Z404" s="42"/>
    </row>
    <row r="405" spans="1:26">
      <c r="A405" s="15"/>
      <c r="Z405" s="42"/>
    </row>
    <row r="406" spans="1:26">
      <c r="A406" s="15"/>
      <c r="Z406" s="42"/>
    </row>
    <row r="407" spans="1:26">
      <c r="A407" s="15"/>
      <c r="Z407" s="42"/>
    </row>
    <row r="408" spans="1:26">
      <c r="A408" s="15"/>
      <c r="Z408" s="42"/>
    </row>
    <row r="409" spans="1:26">
      <c r="A409" s="15"/>
      <c r="Z409" s="42"/>
    </row>
    <row r="410" spans="1:26">
      <c r="A410" s="15"/>
      <c r="Z410" s="42"/>
    </row>
    <row r="411" spans="1:26">
      <c r="A411" s="15"/>
      <c r="Z411" s="42"/>
    </row>
    <row r="412" spans="1:26">
      <c r="A412" s="15"/>
      <c r="Z412" s="42"/>
    </row>
    <row r="413" spans="1:26">
      <c r="A413" s="15"/>
      <c r="Z413" s="42"/>
    </row>
    <row r="414" spans="1:26">
      <c r="A414" s="15"/>
      <c r="Z414" s="42"/>
    </row>
    <row r="415" spans="1:26">
      <c r="A415" s="15"/>
      <c r="Z415" s="42"/>
    </row>
    <row r="416" spans="1:26">
      <c r="A416" s="15"/>
      <c r="Z416" s="42"/>
    </row>
    <row r="417" spans="1:26">
      <c r="A417" s="15"/>
      <c r="Z417" s="42"/>
    </row>
    <row r="418" spans="1:26">
      <c r="A418" s="15"/>
      <c r="Z418" s="42"/>
    </row>
    <row r="419" spans="1:26">
      <c r="A419" s="15"/>
      <c r="Z419" s="42"/>
    </row>
    <row r="420" spans="1:26">
      <c r="A420" s="15"/>
      <c r="Z420" s="42"/>
    </row>
    <row r="421" spans="1:26">
      <c r="A421" s="15"/>
      <c r="Z421" s="42"/>
    </row>
    <row r="422" spans="1:26">
      <c r="A422" s="15"/>
      <c r="Z422" s="42"/>
    </row>
    <row r="423" spans="1:26">
      <c r="A423" s="15"/>
      <c r="Z423" s="42"/>
    </row>
    <row r="424" spans="1:26">
      <c r="A424" s="15"/>
      <c r="Z424" s="42"/>
    </row>
    <row r="425" spans="1:26">
      <c r="A425" s="15"/>
      <c r="Z425" s="42"/>
    </row>
    <row r="426" spans="1:26">
      <c r="A426" s="15"/>
      <c r="Z426" s="42"/>
    </row>
    <row r="427" spans="1:26">
      <c r="A427" s="15"/>
      <c r="Z427" s="42"/>
    </row>
    <row r="428" spans="1:26">
      <c r="A428" s="15"/>
      <c r="Z428" s="42"/>
    </row>
    <row r="429" spans="1:26">
      <c r="A429" s="15"/>
      <c r="Z429" s="42"/>
    </row>
    <row r="430" spans="1:26">
      <c r="A430" s="15"/>
      <c r="Z430" s="42"/>
    </row>
    <row r="431" spans="1:26">
      <c r="A431" s="15"/>
      <c r="Z431" s="42"/>
    </row>
    <row r="432" spans="1:26">
      <c r="A432" s="15"/>
      <c r="Z432" s="42"/>
    </row>
    <row r="433" spans="1:26">
      <c r="A433" s="15"/>
      <c r="Z433" s="42"/>
    </row>
    <row r="434" spans="1:26">
      <c r="A434" s="15"/>
      <c r="Z434" s="42"/>
    </row>
    <row r="435" spans="1:26">
      <c r="A435" s="15"/>
      <c r="Z435" s="42"/>
    </row>
    <row r="436" spans="1:26">
      <c r="A436" s="15"/>
      <c r="Z436" s="42"/>
    </row>
    <row r="437" spans="1:26">
      <c r="A437" s="15"/>
      <c r="Z437" s="42"/>
    </row>
    <row r="438" spans="1:26">
      <c r="A438" s="15"/>
      <c r="Z438" s="42"/>
    </row>
    <row r="439" spans="1:26">
      <c r="A439" s="15"/>
      <c r="Z439" s="42"/>
    </row>
    <row r="440" spans="1:26">
      <c r="A440" s="15"/>
      <c r="Z440" s="42"/>
    </row>
    <row r="441" spans="1:26">
      <c r="A441" s="15"/>
      <c r="Z441" s="42"/>
    </row>
    <row r="442" spans="1:26">
      <c r="A442" s="15"/>
      <c r="Z442" s="42"/>
    </row>
    <row r="443" spans="1:26">
      <c r="A443" s="15"/>
      <c r="Z443" s="42"/>
    </row>
    <row r="444" spans="1:26">
      <c r="A444" s="15"/>
      <c r="Z444" s="42"/>
    </row>
    <row r="445" spans="1:26">
      <c r="A445" s="15"/>
      <c r="Z445" s="42"/>
    </row>
    <row r="446" spans="1:26">
      <c r="A446" s="15"/>
      <c r="Z446" s="42"/>
    </row>
    <row r="447" spans="1:26">
      <c r="A447" s="15"/>
      <c r="Z447" s="42"/>
    </row>
    <row r="448" spans="1:26">
      <c r="A448" s="15"/>
      <c r="Z448" s="42"/>
    </row>
    <row r="449" spans="1:26">
      <c r="A449" s="15"/>
      <c r="Z449" s="42"/>
    </row>
    <row r="450" spans="1:26">
      <c r="A450" s="15"/>
      <c r="Z450" s="42"/>
    </row>
    <row r="451" spans="1:26">
      <c r="A451" s="15"/>
      <c r="Z451" s="42"/>
    </row>
    <row r="452" spans="1:26">
      <c r="A452" s="15"/>
      <c r="Z452" s="42"/>
    </row>
    <row r="453" spans="1:26">
      <c r="A453" s="15"/>
      <c r="Z453" s="42"/>
    </row>
    <row r="454" spans="1:26">
      <c r="A454" s="15"/>
      <c r="Z454" s="42"/>
    </row>
    <row r="455" spans="1:26">
      <c r="A455" s="15"/>
      <c r="Z455" s="42"/>
    </row>
    <row r="456" spans="1:26">
      <c r="A456" s="15"/>
      <c r="Z456" s="42"/>
    </row>
    <row r="457" spans="1:26">
      <c r="A457" s="15"/>
      <c r="Z457" s="42"/>
    </row>
    <row r="458" spans="1:26">
      <c r="A458" s="15"/>
      <c r="Z458" s="42"/>
    </row>
    <row r="459" spans="1:26">
      <c r="A459" s="15"/>
      <c r="Z459" s="42"/>
    </row>
    <row r="460" spans="1:26">
      <c r="A460" s="15"/>
      <c r="Z460" s="42"/>
    </row>
    <row r="461" spans="1:26">
      <c r="A461" s="15"/>
      <c r="Z461" s="42"/>
    </row>
    <row r="462" spans="1:26">
      <c r="A462" s="15"/>
      <c r="Z462" s="42"/>
    </row>
    <row r="463" spans="1:26">
      <c r="A463" s="15"/>
      <c r="Z463" s="42"/>
    </row>
    <row r="464" spans="1:26">
      <c r="A464" s="15"/>
      <c r="Z464" s="42"/>
    </row>
    <row r="465" spans="1:26">
      <c r="A465" s="15"/>
      <c r="Z465" s="42"/>
    </row>
    <row r="466" spans="1:26">
      <c r="A466" s="15"/>
      <c r="Z466" s="42"/>
    </row>
    <row r="467" spans="1:26">
      <c r="A467" s="15"/>
      <c r="Z467" s="42"/>
    </row>
    <row r="468" spans="1:26">
      <c r="A468" s="15"/>
      <c r="Z468" s="42"/>
    </row>
    <row r="469" spans="1:26">
      <c r="A469" s="15"/>
      <c r="Z469" s="42"/>
    </row>
    <row r="470" spans="1:26">
      <c r="A470" s="15"/>
      <c r="Z470" s="42"/>
    </row>
    <row r="471" spans="1:26">
      <c r="A471" s="15"/>
      <c r="Z471" s="42"/>
    </row>
    <row r="472" spans="1:26">
      <c r="A472" s="15"/>
      <c r="Z472" s="42"/>
    </row>
    <row r="473" spans="1:26">
      <c r="A473" s="15"/>
      <c r="Z473" s="42"/>
    </row>
    <row r="474" spans="1:26">
      <c r="A474" s="15"/>
      <c r="Z474" s="42"/>
    </row>
    <row r="475" spans="1:26">
      <c r="A475" s="15"/>
      <c r="Z475" s="42"/>
    </row>
    <row r="476" spans="1:26">
      <c r="A476" s="15"/>
      <c r="Z476" s="42"/>
    </row>
    <row r="477" spans="1:26">
      <c r="A477" s="15"/>
      <c r="Z477" s="42"/>
    </row>
    <row r="478" spans="1:26">
      <c r="A478" s="15"/>
      <c r="Z478" s="42"/>
    </row>
    <row r="479" spans="1:26">
      <c r="A479" s="15"/>
      <c r="Z479" s="42"/>
    </row>
    <row r="480" spans="1:26">
      <c r="A480" s="15"/>
      <c r="Z480" s="42"/>
    </row>
    <row r="481" spans="1:26">
      <c r="A481" s="15"/>
      <c r="Z481" s="42"/>
    </row>
    <row r="482" spans="1:26">
      <c r="A482" s="15"/>
      <c r="Z482" s="42"/>
    </row>
    <row r="483" spans="1:26">
      <c r="A483" s="15"/>
      <c r="Z483" s="42"/>
    </row>
    <row r="484" spans="1:26">
      <c r="A484" s="15"/>
      <c r="Z484" s="42"/>
    </row>
    <row r="485" spans="1:26">
      <c r="A485" s="15"/>
      <c r="Z485" s="42"/>
    </row>
    <row r="486" spans="1:26">
      <c r="A486" s="15"/>
      <c r="Z486" s="42"/>
    </row>
    <row r="487" spans="1:26">
      <c r="A487" s="15"/>
      <c r="Z487" s="42"/>
    </row>
    <row r="488" spans="1:26">
      <c r="A488" s="15"/>
      <c r="Z488" s="42"/>
    </row>
    <row r="489" spans="1:26">
      <c r="A489" s="15"/>
      <c r="Z489" s="42"/>
    </row>
    <row r="490" spans="1:26">
      <c r="A490" s="15"/>
      <c r="Z490" s="42"/>
    </row>
    <row r="491" spans="1:26">
      <c r="A491" s="15"/>
      <c r="Z491" s="42"/>
    </row>
    <row r="492" spans="1:26">
      <c r="A492" s="15"/>
      <c r="Z492" s="42"/>
    </row>
    <row r="493" spans="1:26">
      <c r="A493" s="15"/>
      <c r="Z493" s="42"/>
    </row>
    <row r="494" spans="1:26">
      <c r="A494" s="15"/>
      <c r="Z494" s="42"/>
    </row>
    <row r="495" spans="1:26">
      <c r="A495" s="15"/>
      <c r="Z495" s="42"/>
    </row>
    <row r="496" spans="1:26">
      <c r="A496" s="15"/>
      <c r="Z496" s="42"/>
    </row>
    <row r="497" spans="1:26">
      <c r="A497" s="15"/>
      <c r="Z497" s="42"/>
    </row>
    <row r="498" spans="1:26">
      <c r="A498" s="15"/>
      <c r="Z498" s="42"/>
    </row>
    <row r="499" spans="1:26">
      <c r="A499" s="15"/>
      <c r="Z499" s="42"/>
    </row>
    <row r="500" spans="1:26">
      <c r="A500" s="15"/>
      <c r="Z500" s="42"/>
    </row>
    <row r="501" spans="1:26">
      <c r="A501" s="15"/>
      <c r="Z501" s="42"/>
    </row>
    <row r="502" spans="1:26">
      <c r="A502" s="15"/>
      <c r="Z502" s="42"/>
    </row>
    <row r="503" spans="1:26">
      <c r="A503" s="15"/>
      <c r="Z503" s="42"/>
    </row>
    <row r="504" spans="1:26">
      <c r="A504" s="15"/>
      <c r="Z504" s="42"/>
    </row>
    <row r="505" spans="1:26">
      <c r="A505" s="15"/>
      <c r="Z505" s="42"/>
    </row>
    <row r="506" spans="1:26">
      <c r="A506" s="15"/>
      <c r="Z506" s="42"/>
    </row>
    <row r="507" spans="1:26">
      <c r="A507" s="15"/>
      <c r="Z507" s="42"/>
    </row>
    <row r="508" spans="1:26">
      <c r="A508" s="15"/>
      <c r="Z508" s="42"/>
    </row>
    <row r="509" spans="1:26">
      <c r="A509" s="15"/>
      <c r="Z509" s="42"/>
    </row>
    <row r="510" spans="1:26">
      <c r="A510" s="15"/>
      <c r="Z510" s="42"/>
    </row>
    <row r="511" spans="1:26">
      <c r="A511" s="15"/>
      <c r="Z511" s="42"/>
    </row>
    <row r="512" spans="1:26">
      <c r="A512" s="15"/>
      <c r="Z512" s="42"/>
    </row>
    <row r="513" spans="1:26">
      <c r="A513" s="15"/>
      <c r="Z513" s="42"/>
    </row>
    <row r="514" spans="1:26">
      <c r="A514" s="15"/>
      <c r="Z514" s="42"/>
    </row>
    <row r="515" spans="1:26">
      <c r="A515" s="15"/>
      <c r="Z515" s="42"/>
    </row>
    <row r="516" spans="1:26">
      <c r="A516" s="15"/>
      <c r="Z516" s="42"/>
    </row>
    <row r="517" spans="1:26">
      <c r="A517" s="15"/>
      <c r="Z517" s="42"/>
    </row>
    <row r="518" spans="1:26">
      <c r="A518" s="15"/>
      <c r="Z518" s="42"/>
    </row>
    <row r="519" spans="1:26">
      <c r="A519" s="15"/>
      <c r="Z519" s="42"/>
    </row>
    <row r="520" spans="1:26">
      <c r="A520" s="15"/>
      <c r="Z520" s="42"/>
    </row>
    <row r="521" spans="1:26">
      <c r="A521" s="15"/>
      <c r="Z521" s="42"/>
    </row>
    <row r="522" spans="1:26">
      <c r="A522" s="15"/>
      <c r="Z522" s="42"/>
    </row>
    <row r="523" spans="1:26">
      <c r="A523" s="15"/>
      <c r="Z523" s="42"/>
    </row>
    <row r="524" spans="1:26">
      <c r="A524" s="15"/>
      <c r="Z524" s="42"/>
    </row>
    <row r="525" spans="1:26">
      <c r="A525" s="15"/>
      <c r="Z525" s="42"/>
    </row>
    <row r="526" spans="1:26">
      <c r="A526" s="15"/>
      <c r="Z526" s="42"/>
    </row>
    <row r="527" spans="1:26">
      <c r="A527" s="15"/>
      <c r="Z527" s="42"/>
    </row>
    <row r="528" spans="1:26">
      <c r="A528" s="15"/>
      <c r="Z528" s="42"/>
    </row>
    <row r="529" spans="1:26">
      <c r="A529" s="15"/>
      <c r="Z529" s="42"/>
    </row>
    <row r="530" spans="1:26">
      <c r="A530" s="15"/>
      <c r="Z530" s="42"/>
    </row>
    <row r="531" spans="1:26">
      <c r="A531" s="15"/>
      <c r="Z531" s="42"/>
    </row>
    <row r="532" spans="1:26">
      <c r="A532" s="15"/>
      <c r="Z532" s="42"/>
    </row>
    <row r="533" spans="1:26">
      <c r="A533" s="15"/>
      <c r="Z533" s="42"/>
    </row>
    <row r="534" spans="1:26">
      <c r="A534" s="15"/>
      <c r="Z534" s="42"/>
    </row>
    <row r="535" spans="1:26">
      <c r="A535" s="15"/>
      <c r="Z535" s="42"/>
    </row>
    <row r="536" spans="1:26">
      <c r="A536" s="15"/>
      <c r="Z536" s="42"/>
    </row>
    <row r="537" spans="1:26">
      <c r="A537" s="15"/>
      <c r="Z537" s="42"/>
    </row>
    <row r="538" spans="1:26">
      <c r="A538" s="15"/>
      <c r="Z538" s="42"/>
    </row>
    <row r="539" spans="1:26">
      <c r="A539" s="15"/>
      <c r="Z539" s="42"/>
    </row>
    <row r="540" spans="1:26">
      <c r="A540" s="15"/>
      <c r="Z540" s="42"/>
    </row>
    <row r="541" spans="1:26">
      <c r="A541" s="15"/>
      <c r="Z541" s="42"/>
    </row>
    <row r="542" spans="1:26">
      <c r="A542" s="15"/>
      <c r="Z542" s="42"/>
    </row>
    <row r="543" spans="1:26">
      <c r="A543" s="15"/>
      <c r="Z543" s="42"/>
    </row>
    <row r="544" spans="1:26">
      <c r="A544" s="15"/>
      <c r="Z544" s="42"/>
    </row>
    <row r="545" spans="1:26">
      <c r="A545" s="15"/>
      <c r="Z545" s="42"/>
    </row>
    <row r="546" spans="1:26">
      <c r="A546" s="15"/>
      <c r="Z546" s="42"/>
    </row>
    <row r="547" spans="1:26">
      <c r="A547" s="15"/>
      <c r="Z547" s="42"/>
    </row>
    <row r="548" spans="1:26">
      <c r="A548" s="15"/>
      <c r="Z548" s="42"/>
    </row>
    <row r="549" spans="1:26">
      <c r="A549" s="15"/>
      <c r="Z549" s="42"/>
    </row>
    <row r="550" spans="1:26">
      <c r="A550" s="15"/>
      <c r="Z550" s="42"/>
    </row>
    <row r="551" spans="1:26">
      <c r="A551" s="15"/>
      <c r="Z551" s="42"/>
    </row>
    <row r="552" spans="1:26">
      <c r="A552" s="15"/>
      <c r="Z552" s="42"/>
    </row>
    <row r="553" spans="1:26">
      <c r="A553" s="15"/>
      <c r="Z553" s="42"/>
    </row>
    <row r="554" spans="1:26">
      <c r="A554" s="15"/>
      <c r="Z554" s="42"/>
    </row>
    <row r="555" spans="1:26">
      <c r="A555" s="15"/>
      <c r="Z555" s="42"/>
    </row>
    <row r="556" spans="1:26">
      <c r="A556" s="15"/>
      <c r="Z556" s="42"/>
    </row>
    <row r="557" spans="1:26">
      <c r="A557" s="15"/>
      <c r="Z557" s="42"/>
    </row>
    <row r="558" spans="1:26">
      <c r="A558" s="15"/>
      <c r="Z558" s="42"/>
    </row>
    <row r="559" spans="1:26">
      <c r="A559" s="15"/>
      <c r="Z559" s="42"/>
    </row>
    <row r="560" spans="1:26">
      <c r="A560" s="15"/>
      <c r="Z560" s="42"/>
    </row>
    <row r="561" spans="1:26">
      <c r="A561" s="15"/>
      <c r="Z561" s="42"/>
    </row>
    <row r="562" spans="1:26">
      <c r="A562" s="15"/>
      <c r="Z562" s="42"/>
    </row>
    <row r="563" spans="1:26">
      <c r="A563" s="15"/>
      <c r="Z563" s="42"/>
    </row>
    <row r="564" spans="1:26">
      <c r="A564" s="15"/>
      <c r="Z564" s="42"/>
    </row>
    <row r="565" spans="1:26">
      <c r="A565" s="15"/>
      <c r="Z565" s="42"/>
    </row>
    <row r="566" spans="1:26">
      <c r="A566" s="15"/>
      <c r="Z566" s="42"/>
    </row>
    <row r="567" spans="1:26">
      <c r="A567" s="15"/>
      <c r="Z567" s="42"/>
    </row>
    <row r="568" spans="1:26">
      <c r="A568" s="15"/>
      <c r="Z568" s="42"/>
    </row>
    <row r="569" spans="1:26">
      <c r="A569" s="15"/>
      <c r="Z569" s="42"/>
    </row>
    <row r="570" spans="1:26">
      <c r="A570" s="15"/>
      <c r="Z570" s="42"/>
    </row>
    <row r="571" spans="1:26">
      <c r="A571" s="15"/>
      <c r="Z571" s="42"/>
    </row>
    <row r="572" spans="1:26">
      <c r="A572" s="15"/>
      <c r="Z572" s="42"/>
    </row>
    <row r="573" spans="1:26">
      <c r="A573" s="15"/>
      <c r="Z573" s="42"/>
    </row>
    <row r="574" spans="1:26">
      <c r="A574" s="15"/>
      <c r="Z574" s="42"/>
    </row>
    <row r="575" spans="1:26">
      <c r="A575" s="15"/>
      <c r="Z575" s="42"/>
    </row>
    <row r="576" spans="1:26">
      <c r="A576" s="15"/>
      <c r="Z576" s="42"/>
    </row>
    <row r="577" spans="1:26">
      <c r="A577" s="15"/>
      <c r="Z577" s="42"/>
    </row>
    <row r="578" spans="1:26">
      <c r="A578" s="15"/>
      <c r="Z578" s="42"/>
    </row>
    <row r="579" spans="1:26">
      <c r="A579" s="15"/>
      <c r="Z579" s="42"/>
    </row>
    <row r="580" spans="1:26">
      <c r="A580" s="15"/>
      <c r="Z580" s="42"/>
    </row>
    <row r="581" spans="1:26">
      <c r="A581" s="15"/>
      <c r="Z581" s="42"/>
    </row>
    <row r="582" spans="1:26">
      <c r="A582" s="15"/>
      <c r="Z582" s="42"/>
    </row>
    <row r="583" spans="1:26">
      <c r="A583" s="15"/>
      <c r="Z583" s="42"/>
    </row>
    <row r="584" spans="1:26">
      <c r="A584" s="15"/>
      <c r="Z584" s="42"/>
    </row>
    <row r="585" spans="1:26">
      <c r="A585" s="15"/>
      <c r="Z585" s="42"/>
    </row>
    <row r="586" spans="1:26">
      <c r="A586" s="15"/>
      <c r="Z586" s="42"/>
    </row>
    <row r="587" spans="1:26">
      <c r="A587" s="15"/>
      <c r="Z587" s="42"/>
    </row>
    <row r="588" spans="1:26">
      <c r="A588" s="15"/>
      <c r="Z588" s="42"/>
    </row>
    <row r="589" spans="1:26">
      <c r="A589" s="15"/>
      <c r="Z589" s="42"/>
    </row>
    <row r="590" spans="1:26">
      <c r="A590" s="15"/>
      <c r="Z590" s="42"/>
    </row>
    <row r="591" spans="1:26">
      <c r="A591" s="15"/>
      <c r="Z591" s="42"/>
    </row>
    <row r="592" spans="1:26">
      <c r="A592" s="15"/>
      <c r="Z592" s="42"/>
    </row>
    <row r="593" spans="1:26">
      <c r="A593" s="15"/>
      <c r="Z593" s="42"/>
    </row>
    <row r="594" spans="1:26">
      <c r="A594" s="15"/>
      <c r="Z594" s="42"/>
    </row>
    <row r="595" spans="1:26">
      <c r="A595" s="15"/>
      <c r="Z595" s="42"/>
    </row>
    <row r="596" spans="1:26">
      <c r="A596" s="15"/>
      <c r="Z596" s="42"/>
    </row>
    <row r="597" spans="1:26">
      <c r="A597" s="15"/>
      <c r="Z597" s="42"/>
    </row>
    <row r="598" spans="1:26">
      <c r="A598" s="15"/>
      <c r="Z598" s="42"/>
    </row>
    <row r="599" spans="1:26">
      <c r="A599" s="15"/>
      <c r="Z599" s="42"/>
    </row>
    <row r="600" spans="1:26">
      <c r="A600" s="15"/>
      <c r="Z600" s="42"/>
    </row>
    <row r="601" spans="1:26">
      <c r="A601" s="15"/>
      <c r="Z601" s="42"/>
    </row>
    <row r="602" spans="1:26">
      <c r="A602" s="15"/>
      <c r="Z602" s="42"/>
    </row>
    <row r="603" spans="1:26">
      <c r="A603" s="15"/>
      <c r="Z603" s="42"/>
    </row>
    <row r="604" spans="1:26">
      <c r="A604" s="15"/>
      <c r="Z604" s="42"/>
    </row>
    <row r="605" spans="1:26">
      <c r="A605" s="15"/>
      <c r="Z605" s="42"/>
    </row>
    <row r="606" spans="1:26">
      <c r="A606" s="15"/>
      <c r="Z606" s="42"/>
    </row>
    <row r="607" spans="1:26">
      <c r="A607" s="15"/>
      <c r="Z607" s="42"/>
    </row>
    <row r="608" spans="1:26">
      <c r="A608" s="15"/>
      <c r="Z608" s="42"/>
    </row>
    <row r="609" spans="1:26">
      <c r="A609" s="15"/>
      <c r="Z609" s="42"/>
    </row>
    <row r="610" spans="1:26">
      <c r="A610" s="15"/>
      <c r="Z610" s="42"/>
    </row>
    <row r="611" spans="1:26">
      <c r="A611" s="15"/>
      <c r="Z611" s="42"/>
    </row>
    <row r="612" spans="1:26">
      <c r="A612" s="15"/>
      <c r="Z612" s="42"/>
    </row>
    <row r="613" spans="1:26">
      <c r="A613" s="15"/>
      <c r="Z613" s="42"/>
    </row>
    <row r="614" spans="1:26">
      <c r="A614" s="15"/>
      <c r="Z614" s="42"/>
    </row>
    <row r="615" spans="1:26">
      <c r="A615" s="15"/>
      <c r="Z615" s="42"/>
    </row>
    <row r="616" spans="1:26">
      <c r="A616" s="15"/>
      <c r="Z616" s="42"/>
    </row>
    <row r="617" spans="1:26">
      <c r="A617" s="15"/>
      <c r="Z617" s="42"/>
    </row>
    <row r="618" spans="1:26">
      <c r="A618" s="15"/>
      <c r="Z618" s="42"/>
    </row>
    <row r="619" spans="1:26">
      <c r="A619" s="15"/>
      <c r="Z619" s="42"/>
    </row>
    <row r="620" spans="1:26">
      <c r="A620" s="15"/>
      <c r="Z620" s="42"/>
    </row>
    <row r="621" spans="1:26">
      <c r="A621" s="15"/>
      <c r="Z621" s="42"/>
    </row>
    <row r="622" spans="1:26">
      <c r="A622" s="15"/>
      <c r="Z622" s="42"/>
    </row>
    <row r="623" spans="1:26">
      <c r="A623" s="15"/>
      <c r="Z623" s="42"/>
    </row>
    <row r="624" spans="1:26">
      <c r="A624" s="15"/>
      <c r="Z624" s="42"/>
    </row>
    <row r="625" spans="1:26">
      <c r="A625" s="15"/>
      <c r="Z625" s="42"/>
    </row>
    <row r="626" spans="1:26">
      <c r="A626" s="15"/>
      <c r="Z626" s="42"/>
    </row>
    <row r="627" spans="1:26">
      <c r="A627" s="15"/>
      <c r="Z627" s="42"/>
    </row>
    <row r="628" spans="1:26">
      <c r="A628" s="15"/>
      <c r="Z628" s="42"/>
    </row>
    <row r="629" spans="1:26">
      <c r="A629" s="15"/>
      <c r="Z629" s="42"/>
    </row>
    <row r="630" spans="1:26">
      <c r="A630" s="15"/>
      <c r="Z630" s="42"/>
    </row>
    <row r="631" spans="1:26">
      <c r="A631" s="15"/>
      <c r="Z631" s="42"/>
    </row>
    <row r="632" spans="1:26">
      <c r="A632" s="15"/>
      <c r="Z632" s="42"/>
    </row>
    <row r="633" spans="1:26">
      <c r="A633" s="15"/>
      <c r="Z633" s="42"/>
    </row>
    <row r="634" spans="1:26">
      <c r="A634" s="15"/>
      <c r="Z634" s="42"/>
    </row>
    <row r="635" spans="1:26">
      <c r="A635" s="15"/>
      <c r="Z635" s="42"/>
    </row>
    <row r="636" spans="1:26">
      <c r="A636" s="15"/>
      <c r="Z636" s="42"/>
    </row>
    <row r="637" spans="1:26">
      <c r="A637" s="15"/>
      <c r="Z637" s="42"/>
    </row>
    <row r="638" spans="1:26">
      <c r="A638" s="15"/>
      <c r="Z638" s="42"/>
    </row>
    <row r="639" spans="1:26">
      <c r="A639" s="15"/>
      <c r="Z639" s="42"/>
    </row>
    <row r="640" spans="1:26">
      <c r="A640" s="15"/>
      <c r="Z640" s="42"/>
    </row>
    <row r="641" spans="1:26">
      <c r="A641" s="15"/>
      <c r="Z641" s="42"/>
    </row>
    <row r="642" spans="1:26">
      <c r="A642" s="15"/>
      <c r="Z642" s="42"/>
    </row>
    <row r="643" spans="1:26">
      <c r="A643" s="15"/>
      <c r="Z643" s="42"/>
    </row>
    <row r="644" spans="1:26">
      <c r="A644" s="15"/>
      <c r="Z644" s="42"/>
    </row>
    <row r="645" spans="1:26" ht="17" thickBot="1">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44"/>
    </row>
  </sheetData>
  <mergeCells count="29">
    <mergeCell ref="B159:F159"/>
    <mergeCell ref="B92:Y92"/>
    <mergeCell ref="X66:Y66"/>
    <mergeCell ref="X67:Y67"/>
    <mergeCell ref="B148:F148"/>
    <mergeCell ref="H148:L148"/>
    <mergeCell ref="N148:R148"/>
    <mergeCell ref="T148:X148"/>
    <mergeCell ref="X69:Y69"/>
    <mergeCell ref="X70:Y70"/>
    <mergeCell ref="X71:Y71"/>
    <mergeCell ref="X72:Y72"/>
    <mergeCell ref="X73:Y73"/>
    <mergeCell ref="B135:Y135"/>
    <mergeCell ref="B137:F137"/>
    <mergeCell ref="H137:L137"/>
    <mergeCell ref="N137:R137"/>
    <mergeCell ref="T137:X137"/>
    <mergeCell ref="A1:Z1"/>
    <mergeCell ref="X68:Y68"/>
    <mergeCell ref="J4:J6"/>
    <mergeCell ref="B13:Y13"/>
    <mergeCell ref="X4:X6"/>
    <mergeCell ref="Y4:Y6"/>
    <mergeCell ref="C4:E6"/>
    <mergeCell ref="I4:I6"/>
    <mergeCell ref="S62:Y62"/>
    <mergeCell ref="B62:Q62"/>
    <mergeCell ref="X65:Y65"/>
  </mergeCells>
  <phoneticPr fontId="27" type="noConversion"/>
  <conditionalFormatting sqref="X65:Y73">
    <cfRule type="dataBar" priority="1">
      <dataBar>
        <cfvo type="min"/>
        <cfvo type="num" val="1"/>
        <color theme="3" tint="0.749992370372631"/>
      </dataBar>
      <extLst>
        <ext xmlns:x14="http://schemas.microsoft.com/office/spreadsheetml/2009/9/main" uri="{B025F937-C7B1-47D3-B67F-A62EFF666E3E}">
          <x14:id>{B29755B1-A3ED-4645-A03D-EE720F290756}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B29755B1-A3ED-4645-A03D-EE720F290756}">
            <x14:dataBar minLength="0" maxLength="100" gradient="0">
              <x14:cfvo type="autoMin"/>
              <x14:cfvo type="num">
                <xm:f>1</xm:f>
              </x14:cfvo>
              <x14:negativeFillColor rgb="FFFF0000"/>
              <x14:axisColor rgb="FF000000"/>
            </x14:dataBar>
          </x14:cfRule>
          <xm:sqref>X65:Y73</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FA4F9-FCC7-A44F-AD01-063DEB2BEAE7}">
  <dimension ref="A1:K21"/>
  <sheetViews>
    <sheetView showGridLines="0" topLeftCell="A6" zoomScale="61" zoomScaleNormal="100" workbookViewId="0">
      <selection activeCell="A8" sqref="A8:XFD8"/>
    </sheetView>
  </sheetViews>
  <sheetFormatPr baseColWidth="10" defaultColWidth="11.5" defaultRowHeight="16"/>
  <cols>
    <col min="2" max="2" width="32" customWidth="1"/>
    <col min="3" max="7" width="93.83203125" style="1" customWidth="1"/>
  </cols>
  <sheetData>
    <row r="1" spans="1:11" ht="54" customHeight="1" thickBot="1">
      <c r="A1" s="110" t="s">
        <v>748</v>
      </c>
      <c r="B1" s="111"/>
      <c r="C1" s="111"/>
      <c r="D1" s="111"/>
      <c r="E1" s="111"/>
      <c r="F1" s="111"/>
      <c r="G1" s="111"/>
      <c r="H1" s="111"/>
      <c r="I1" s="111"/>
      <c r="J1" s="111"/>
      <c r="K1" s="112"/>
    </row>
    <row r="2" spans="1:11" ht="211" customHeight="1">
      <c r="A2" s="6"/>
      <c r="K2" s="5"/>
    </row>
    <row r="3" spans="1:11" hidden="1">
      <c r="A3" s="6"/>
      <c r="C3" s="1">
        <v>1</v>
      </c>
      <c r="D3" s="1">
        <v>2</v>
      </c>
      <c r="E3" s="1">
        <v>3</v>
      </c>
      <c r="F3" s="1">
        <v>4</v>
      </c>
      <c r="G3" s="1">
        <v>5</v>
      </c>
      <c r="K3" s="5"/>
    </row>
    <row r="4" spans="1:11" ht="27">
      <c r="A4" s="6"/>
      <c r="B4" s="46" t="s">
        <v>444</v>
      </c>
      <c r="C4" s="61" t="s">
        <v>749</v>
      </c>
      <c r="D4" s="61" t="s">
        <v>731</v>
      </c>
      <c r="E4" s="61" t="s">
        <v>732</v>
      </c>
      <c r="F4" s="61" t="s">
        <v>733</v>
      </c>
      <c r="G4" s="61" t="s">
        <v>734</v>
      </c>
      <c r="K4" s="5"/>
    </row>
    <row r="5" spans="1:11" ht="409" customHeight="1">
      <c r="A5" s="6"/>
      <c r="B5" s="62" t="s">
        <v>418</v>
      </c>
      <c r="C5" s="99" t="str" cm="1">
        <f t="array" ref="C5">IFERROR(
  _xlfn.LET(
    _xlpm.ids, _xlfn._xlws.FILTER(
      Controls[Control ID],
      (Controls[Risk Domain]=$B5)
      * (Controls[Maturity Level]=C$3)
      * (Controls[Control in place?]="NO")
    ),
    _xlfn.TEXTJOIN(
      CHAR(10)&amp;CHAR(10),
      TRUE,
      _xlfn.XLOOKUP(
        _xlpm.ids,
        MaturityModel[Control ID],
        MaturityModel[Recommendation phrasing],
        ""
      )
    )
  ),
  ""
)</f>
        <v/>
      </c>
      <c r="D5" s="99" t="str" cm="1">
        <f t="array" ref="D5">IFERROR(
  _xlfn.LET(
    _xlpm.ids, _xlfn._xlws.FILTER(
      Controls[Control ID],
      (Controls[Risk Domain]=$B5)
      * (Controls[Maturity Level]=D$3)
      * (Controls[Control in place?]="NO")
    ),
    _xlfn.TEXTJOIN(
      CHAR(10)&amp;CHAR(10),
      TRUE,
      _xlfn.XLOOKUP(
        _xlpm.ids,
        MaturityModel[Control ID],
        MaturityModel[Recommendation phrasing],
        ""
      )
    )
  ),
  ""
)</f>
        <v>It is recommended to implement capacity-management controls that automatically optimize system performance to meet expected and anticipated future capacity requirements.
It is recommended to conduct proactive capacity planning so that sufficient processing, telecommunications and environmental support are available during contingency operations.</v>
      </c>
      <c r="E5" s="99" t="str" cm="1">
        <f t="array" ref="E5">IFERROR(
  _xlfn.LET(
    _xlpm.ids, _xlfn._xlws.FILTER(
      Controls[Control ID],
      (Controls[Risk Domain]=$B5)
      * (Controls[Maturity Level]=E$3)
      * (Controls[Control in place?]="NO")
    ),
    _xlfn.TEXTJOIN(
      CHAR(10)&amp;CHAR(10),
      TRUE,
      _xlfn.XLOOKUP(
        _xlpm.ids,
        MaturityModel[Control ID],
        MaturityModel[Recommendation phrasing],
        ""
      )
    )
  ),
  ""
)</f>
        <v>It is recommended to include simulated events in contingency-plan training to ensure personnel can respond effectively in crisis situations.
It is recommended to sample and restore from backups as part of your business-continuity testing to validate real-world recovery capabilities.
It is recommended to enforce object-storage lifecycle policies and automated backups to protect against data loss from user or application errors.
It is recommended to place all compute resources (instances, VMs, containers) behind load balancers, locked-down security groups and—in supported clouds—in private subnets.</v>
      </c>
      <c r="F5" s="99" t="str" cm="1">
        <f t="array" ref="F5">IFERROR(
  _xlfn.LET(
    _xlpm.ids, _xlfn._xlws.FILTER(
      Controls[Control ID],
      (Controls[Risk Domain]=$B5)
      * (Controls[Maturity Level]=F$3)
      * (Controls[Control in place?]="NO")
    ),
    _xlfn.TEXTJOIN(
      CHAR(10)&amp;CHAR(10),
      TRUE,
      _xlfn.XLOOKUP(
        _xlpm.ids,
        MaturityModel[Control ID],
        MaturityModel[Recommendation phrasing],
        ""
      )
    )
  ),
  ""
)</f>
        <v>It is recommended to architect immutable workloads running on autoscaling groups instead of long-lived instances to reduce dwell time and improve resiliency.</v>
      </c>
      <c r="G5" s="99" t="str" cm="1">
        <f t="array" ref="G5">IFERROR(
  _xlfn.LET(
    _xlpm.ids, _xlfn._xlws.FILTER(
      Controls[Control ID],
      (Controls[Risk Domain]=$B5)
      * (Controls[Maturity Level]=G$3)
      * (Controls[Control in place?]="NO")
    ),
    _xlfn.TEXTJOIN(
      CHAR(10)&amp;CHAR(10),
      TRUE,
      _xlfn.XLOOKUP(
        _xlpm.ids,
        MaturityModel[Control ID],
        MaturityModel[Recommendation phrasing],
        ""
      )
    )
  ),
  ""
)</f>
        <v>It is recommended to adopt chaos-engineering practices (fault-injection, failure drills) in production-like environments to continuously validate resiliency.</v>
      </c>
      <c r="K5" s="5"/>
    </row>
    <row r="6" spans="1:11" ht="408" customHeight="1">
      <c r="A6" s="6"/>
      <c r="B6" s="62" t="s">
        <v>419</v>
      </c>
      <c r="C6" s="99" t="str" cm="1">
        <f t="array" ref="C6">IFERROR(
  _xlfn.LET(
    _xlpm.ids, _xlfn._xlws.FILTER(
      Controls[Control ID],
      (Controls[Risk Domain]=$B6)
      * (Controls[Maturity Level]=C$3)
      * (Controls[Control in place?]="NO")
    ),
    _xlfn.TEXTJOIN(
      CHAR(10)&amp;CHAR(10),
      TRUE,
      _xlfn.XLOOKUP(
        _xlpm.ids,
        MaturityModel[Control ID],
        MaturityModel[Recommendation phrasing],
        ""
      )
    )
  ),
  ""
)</f>
        <v>It is recommended to define, document, approve and enforce access restrictions for all system changes.
It is recommended to develop all applications in accordance with established secure-coding principles.</v>
      </c>
      <c r="D6" s="99" t="str" cm="1">
        <f t="array" ref="D6">IFERROR(
  _xlfn.LET(
    _xlpm.ids, _xlfn._xlws.FILTER(
      Controls[Control ID],
      (Controls[Risk Domain]=$B6)
      * (Controls[Maturity Level]=D$3)
      * (Controls[Control in place?]="NO")
    ),
    _xlfn.TEXTJOIN(
      CHAR(10)&amp;CHAR(10),
      TRUE,
      _xlfn.XLOOKUP(
        _xlpm.ids,
        MaturityModel[Control ID],
        MaturityModel[Recommendation phrasing],
        ""
      )
    )
  ),
  ""
)</f>
        <v>It is recommended to prohibit any unauthorized changes unless a formal, organization-approved change request has been submitted and authorized.
It is recommended to analyze all proposed changes for potential security impacts prior to their implementation.</v>
      </c>
      <c r="E6" s="99" t="str" cm="1">
        <f t="array" ref="E6">IFERROR(
  _xlfn.LET(
    _xlpm.ids, _xlfn._xlws.FILTER(
      Controls[Control ID],
      (Controls[Risk Domain]=$B6)
      * (Controls[Maturity Level]=E$3)
      * (Controls[Control in place?]="NO")
    ),
    _xlfn.TEXTJOIN(
      CHAR(10)&amp;CHAR(10),
      TRUE,
      _xlfn.XLOOKUP(
        _xlpm.ids,
        MaturityModel[Control ID],
        MaturityModel[Recommendation phrasing],
        ""
      )
    )
  ),
  ""
)</f>
        <v>It is recommended to enforce strict configuration restrictions to prevent users from making unauthorized changes.
It is recommended to require system developers and integrators to create and execute a Security Testing &amp; Evaluation (ST&amp;E) plan (or equivalent) to identify and remediate flaws before release.
It is recommended to perform a criticality analysis at predefined SDLC decision points to identify essential system components and functions.
It is recommended to follow a controlled Secure Development Life Cycle (SDLC) for all system changes.
It is recommended to implement layered security functions that minimize dependencies between layers and reduce the risk of cascading failures.
It is recommended to require vendors and manufacturers to deliver systems with a secure configuration by default and to retain that configuration on all reinstalls or upgrades.</v>
      </c>
      <c r="F6" s="99" t="str" cm="1">
        <f t="array" ref="F6">IFERROR(
  _xlfn.LET(
    _xlpm.ids, _xlfn._xlws.FILTER(
      Controls[Control ID],
      (Controls[Risk Domain]=$B6)
      * (Controls[Maturity Level]=F$3)
      * (Controls[Control in place?]="NO")
    ),
    _xlfn.TEXTJOIN(
      CHAR(10)&amp;CHAR(10),
      TRUE,
      _xlfn.XLOOKUP(
        _xlpm.ids,
        MaturityModel[Control ID],
        MaturityModel[Recommendation phrasing],
        ""
      )
    )
  ),
  ""
)</f>
        <v>It is recommended to automatically block builds in CI/CD pipelines when critical or high-severity vulnerabilities are detected, with security teams reviewing and validating any false positives.
It is recommended to assess Infrastructure as Code (IaC) templates for security and policy violations within CI/CD pipelines before deploying to production.</v>
      </c>
      <c r="G6" s="100" t="s">
        <v>755</v>
      </c>
      <c r="K6" s="5"/>
    </row>
    <row r="7" spans="1:11" ht="409" customHeight="1">
      <c r="A7" s="6"/>
      <c r="B7" s="62" t="s">
        <v>424</v>
      </c>
      <c r="C7" s="99" t="str" cm="1">
        <f t="array" ref="C7">IFERROR(
  _xlfn.LET(
    _xlpm.ids, _xlfn._xlws.FILTER(
      Controls[Control ID],
      (Controls[Risk Domain]=$B7)
      * (Controls[Maturity Level]=C$3)
      * (Controls[Control in place?]="NO")
    ),
    _xlfn.TEXTJOIN(
      CHAR(10)&amp;CHAR(10),
      TRUE,
      _xlfn.XLOOKUP(
        _xlpm.ids,
        MaturityModel[Control ID],
        MaturityModel[Recommendation phrasing],
        ""
      )
    )
  ),
  ""
)</f>
        <v/>
      </c>
      <c r="D7" s="99" t="str" cm="1">
        <f t="array" ref="D7">IFERROR(
  _xlfn.LET(
    _xlpm.ids, _xlfn._xlws.FILTER(
      Controls[Control ID],
      (Controls[Risk Domain]=$B7)
      * (Controls[Maturity Level]=D$3)
      * (Controls[Control in place?]="NO")
    ),
    _xlfn.TEXTJOIN(
      CHAR(10)&amp;CHAR(10),
      TRUE,
      _xlfn.XLOOKUP(
        _xlpm.ids,
        MaturityModel[Control ID],
        MaturityModel[Recommendation phrasing],
        ""
      )
    )
  ),
  ""
)</f>
        <v>It is recommended to document and review any instances of non-compliance with statutory, regulatory or contractual obligations and implement appropriate risk-mitigation actions.</v>
      </c>
      <c r="E7" s="99" t="str" cm="1">
        <f t="array" ref="E7">IFERROR(
  _xlfn.LET(
    _xlpm.ids, _xlfn._xlws.FILTER(
      Controls[Control ID],
      (Controls[Risk Domain]=$B7)
      * (Controls[Maturity Level]=E$3)
      * (Controls[Control in place?]="NO")
    ),
    _xlfn.TEXTJOIN(
      CHAR(10)&amp;CHAR(10),
      TRUE,
      _xlfn.XLOOKUP(
        _xlpm.ids,
        MaturityModel[Control ID],
        MaturityModel[Recommendation phrasing],
        ""
      )
    )
  ),
  ""
)</f>
        <v>It is recommended to enforce software usage restrictions to comply with applicable licensing, contract and copyright requirements.
It is recommended to validate and document each cloud provider and service as approved for regulated data types, specifying required compliance controls per regulation.
It is recommended to assess in-scope cloud deployments for compliance before production and then at least annually via a structured approval process.</v>
      </c>
      <c r="F7" s="99" t="str" cm="1">
        <f t="array" ref="F7">IFERROR(
  _xlfn.LET(
    _xlpm.ids, _xlfn._xlws.FILTER(
      Controls[Control ID],
      (Controls[Risk Domain]=$B7)
      * (Controls[Maturity Level]=F$3)
      * (Controls[Control in place?]="NO")
    ),
    _xlfn.TEXTJOIN(
      CHAR(10)&amp;CHAR(10),
      TRUE,
      _xlfn.XLOOKUP(
        _xlpm.ids,
        MaturityModel[Control ID],
        MaturityModel[Recommendation phrasing],
        ""
      )
    )
  ),
  ""
)</f>
        <v>It is recommended to implement preventive guardrails that block actions—such as using non-compliant regions or services—that would lead to non-compliance.</v>
      </c>
      <c r="G7" s="99" t="str" cm="1">
        <f t="array" ref="G7">IFERROR(
  _xlfn.LET(
    _xlpm.ids, _xlfn._xlws.FILTER(
      Controls[Control ID],
      (Controls[Risk Domain]=$B7)
      * (Controls[Maturity Level]=G$3)
      * (Controls[Control in place?]="NO")
    ),
    _xlfn.TEXTJOIN(
      CHAR(10)&amp;CHAR(10),
      TRUE,
      _xlfn.XLOOKUP(
        _xlpm.ids,
        MaturityModel[Control ID],
        MaturityModel[Recommendation phrasing],
        ""
      )
    )
  ),
  ""
)</f>
        <v>It is recommended to provide a near-real-time compliance dashboard that automates evidence collection and integrates with third-party compliance tools.</v>
      </c>
      <c r="K7" s="5"/>
    </row>
    <row r="8" spans="1:11" ht="409" customHeight="1">
      <c r="A8" s="6"/>
      <c r="B8" s="62" t="s">
        <v>425</v>
      </c>
      <c r="C8" s="100" t="s">
        <v>755</v>
      </c>
      <c r="D8" s="99" t="str" cm="1">
        <f t="array" ref="D8">IFERROR(
  _xlfn.LET(
    _xlpm.ids, _xlfn._xlws.FILTER(
      Controls[Control ID],
      (Controls[Risk Domain]=$B8)
      * (Controls[Maturity Level]=D$3)
      * (Controls[Control in place?]="NO")
    ),
    _xlfn.TEXTJOIN(
      CHAR(10)&amp;CHAR(10),
      TRUE,
      _xlfn.XLOOKUP(
        _xlpm.ids,
        MaturityModel[Control ID],
        MaturityModel[Recommendation phrasing],
        ""
      )
    )
  ),
  ""
)</f>
        <v>It is recommended to review and update baseline configurations at least annually, when required by changes, and as part of system-component installations and upgrades.</v>
      </c>
      <c r="E8" s="99" t="str" cm="1">
        <f t="array" ref="E8">IFERROR(
  _xlfn.LET(
    _xlpm.ids, _xlfn._xlws.FILTER(
      Controls[Control ID],
      (Controls[Risk Domain]=$B8)
      * (Controls[Maturity Level]=E$3)
      * (Controls[Control in place?]="NO")
    ),
    _xlfn.TEXTJOIN(
      CHAR(10)&amp;CHAR(10),
      TRUE,
      _xlfn.XLOOKUP(
        _xlpm.ids,
        MaturityModel[Control ID],
        MaturityModel[Recommendation phrasing],
        ""
      )
    )
  ),
  ""
)</f>
        <v>It is recommended to detect and respond to unauthorized configuration changes as cybersecurity incidents.
It is recommended to implement a hierarchical structure of deployments (accounts, subscriptions, topics) across OUs, MGs, and folders to contain the impact of security issues.</v>
      </c>
      <c r="F8" s="99" t="str" cm="1">
        <f t="array" ref="F8">IFERROR(
  _xlfn.LET(
    _xlpm.ids, _xlfn._xlws.FILTER(
      Controls[Control ID],
      (Controls[Risk Domain]=$B8)
      * (Controls[Maturity Level]=F$3)
      * (Controls[Control in place?]="NO")
    ),
    _xlfn.TEXTJOIN(
      CHAR(10)&amp;CHAR(10),
      TRUE,
      _xlfn.XLOOKUP(
        _xlpm.ids,
        MaturityModel[Control ID],
        MaturityModel[Recommendation phrasing],
        ""
      )
    )
  ),
  ""
)</f>
        <v>It is recommended to use Continuous Diagnostics and Mitigation (CDM) or similar automated tools to govern and report on baseline configurations.
It is recommended to automatically provision and manage security controls via automation frameworks aligned with landing zones and account factories.
It is recommended to implement automation tooling that remediates major network security misconfigurations (e.g., restricting SSH/RDP exposure) to reduce attack surface.
It is recommended to create baseline images through a CI/CD pipeline with integrated security testing, including software composition analysis and vulnerability scanning.
It is recommended to use CSPM or equivalent automated security tooling to detect application-level misconfigurations (e.g., missing WAFs, public-facing resources, insecure APIs).</v>
      </c>
      <c r="G8" s="99" t="str" cm="1">
        <f t="array" ref="G8">IFERROR(
  _xlfn.LET(
    _xlpm.ids, _xlfn._xlws.FILTER(
      Controls[Control ID],
      (Controls[Risk Domain]=$B8)
      * (Controls[Maturity Level]=G$3)
      * (Controls[Control in place?]="NO")
    ),
    _xlfn.TEXTJOIN(
      CHAR(10)&amp;CHAR(10),
      TRUE,
      _xlfn.XLOOKUP(
        _xlpm.ids,
        MaturityModel[Control ID],
        MaturityModel[Recommendation phrasing],
        ""
      )
    )
  ),
  ""
)</f>
        <v>It is recommended to continuously assess functions for misconfigurations—such as internet exposure, hardcoded secrets, or outdated versions—using CSPM, CNAPP, or equivalent tools.</v>
      </c>
      <c r="K8" s="5"/>
    </row>
    <row r="9" spans="1:11" ht="409" customHeight="1">
      <c r="A9" s="6"/>
      <c r="B9" s="62" t="s">
        <v>421</v>
      </c>
      <c r="C9" s="99" t="str" cm="1">
        <f t="array" ref="C9">IFERROR(
  _xlfn.LET(
    _xlpm.ids, _xlfn._xlws.FILTER(
      Controls[Control ID],
      (Controls[Risk Domain]=$B9)
      * (Controls[Maturity Level]=C$3)
      * (Controls[Control in place?]="NO")
    ),
    _xlfn.TEXTJOIN(
      CHAR(10)&amp;CHAR(10),
      TRUE,
      _xlfn.XLOOKUP(
        _xlpm.ids,
        MaturityModel[Control ID],
        MaturityModel[Recommendation phrasing],
        ""
      )
    )
  ),
  ""
)</f>
        <v>It is recommended to identify and allocate the management, operational and technical resources needed during business-process planning for each project or initiative.</v>
      </c>
      <c r="D9" s="99" t="str" cm="1">
        <f t="array" ref="D9">IFERROR(
  _xlfn.LET(
    _xlpm.ids, _xlfn._xlws.FILTER(
      Controls[Control ID],
      (Controls[Risk Domain]=$B9)
      * (Controls[Maturity Level]=D$3)
      * (Controls[Control in place?]="NO")
    ),
    _xlfn.TEXTJOIN(
      CHAR(10)&amp;CHAR(10),
      TRUE,
      _xlfn.XLOOKUP(
        _xlpm.ids,
        MaturityModel[Control ID],
        MaturityModel[Recommendation phrasing],
        ""
      )
    )
  ),
  ""
)</f>
        <v>It is recommended to address all capital planning and investment requests—documenting required resources for cloud programs and any approved exceptions.
It is recommended to review under-utilized standby or disaster-recovery resources periodically and adjust capacity to minimize overhead while preserving recovery objectives.</v>
      </c>
      <c r="E9" s="99" t="str" cm="1">
        <f t="array" ref="E9">IFERROR(
  _xlfn.LET(
    _xlpm.ids, _xlfn._xlws.FILTER(
      Controls[Control ID],
      (Controls[Risk Domain]=$B9)
      * (Controls[Maturity Level]=E$3)
      * (Controls[Control in place?]="NO")
    ),
    _xlfn.TEXTJOIN(
      CHAR(10)&amp;CHAR(10),
      TRUE,
      _xlfn.XLOOKUP(
        _xlpm.ids,
        MaturityModel[Control ID],
        MaturityModel[Recommendation phrasing],
        ""
      )
    )
  ),
  ""
)</f>
        <v>It is recommended to prevent instances/VMs from running longer than needed to reduce cost-overrun risks.
It is recommended to enforce consistent tagging of cloud resources (e.g. , by project or department) to enable accurate chargeback and showback.
It is recommended to conduct cost-modeling for new features or deployments—factoring in egress charges, licensing, IOPS, and other future expenses before launch.</v>
      </c>
      <c r="F9" s="99" t="str" cm="1">
        <f t="array" ref="F9">IFERROR(
  _xlfn.LET(
    _xlpm.ids, _xlfn._xlws.FILTER(
      Controls[Control ID],
      (Controls[Risk Domain]=$B9)
      * (Controls[Maturity Level]=F$3)
      * (Controls[Control in place?]="NO")
    ),
    _xlfn.TEXTJOIN(
      CHAR(10)&amp;CHAR(10),
      TRUE,
      _xlfn.XLOOKUP(
        _xlpm.ids,
        MaturityModel[Control ID],
        MaturityModel[Recommendation phrasing],
        ""
      )
    )
  ),
  ""
)</f>
        <v>It is recommended to automatically identify and retire stale resources (old snapshots, unattached volumes, inactive containers) after a defined inactivity period to reduce hidden costs.</v>
      </c>
      <c r="G9" s="100" t="s">
        <v>755</v>
      </c>
      <c r="K9" s="5"/>
    </row>
    <row r="10" spans="1:11" ht="409" customHeight="1">
      <c r="A10" s="6"/>
      <c r="B10" s="62" t="s">
        <v>423</v>
      </c>
      <c r="C10" s="99" t="str" cm="1">
        <f t="array" ref="C10">IFERROR(
  _xlfn.LET(
    _xlpm.ids, _xlfn._xlws.FILTER(
      Controls[Control ID],
      (Controls[Risk Domain]=$B10)
      * (Controls[Maturity Level]=C$3)
      * (Controls[Control in place?]="NO")
    ),
    _xlfn.TEXTJOIN(
      CHAR(10)&amp;CHAR(10),
      TRUE,
      _xlfn.XLOOKUP(
        _xlpm.ids,
        MaturityModel[Control ID],
        MaturityModel[Recommendation phrasing],
        ""
      )
    )
  ),
  ""
)</f>
        <v/>
      </c>
      <c r="D10" s="99" t="str" cm="1">
        <f t="array" ref="D10">IFERROR(
  _xlfn.LET(
    _xlpm.ids, _xlfn._xlws.FILTER(
      Controls[Control ID],
      (Controls[Risk Domain]=$B10)
      * (Controls[Maturity Level]=D$3)
      * (Controls[Control in place?]="NO")
    ),
    _xlfn.TEXTJOIN(
      CHAR(10)&amp;CHAR(10),
      TRUE,
      _xlfn.XLOOKUP(
        _xlpm.ids,
        MaturityModel[Control ID],
        MaturityModel[Recommendation phrasing],
        ""
      )
    )
  ),
  ""
)</f>
        <v>It is recommended to provision “least privilege” and “least functionality” access for government investigators to support official investigations.
It is recommended to apply cryptographic integrity checks (e.g. MACs or digital signatures) to all transmitted data.
It is recommended to protect all sensitive or regulated contract data throughout its lifecycle (collection, development, transmission, use and storage).
It is recommended to encrypt storage volumes (e.g., snapshots) using provider-supplied default encryption and keys to prevent unauthorized access.</v>
      </c>
      <c r="E10" s="99" t="str" cm="1">
        <f t="array" ref="E10">IFERROR(
  _xlfn.LET(
    _xlpm.ids, _xlfn._xlws.FILTER(
      Controls[Control ID],
      (Controls[Risk Domain]=$B10)
      * (Controls[Maturity Level]=E$3)
      * (Controls[Control in place?]="NO")
    ),
    _xlfn.TEXTJOIN(
      CHAR(10)&amp;CHAR(10),
      TRUE,
      _xlfn.XLOOKUP(
        _xlpm.ids,
        MaturityModel[Control ID],
        MaturityModel[Recommendation phrasing],
        ""
      )
    )
  ),
  ""
)</f>
        <v>It is recommended to ensure availability of information despite individual users’ loss of cryptographic keys (e.g., via secure key recovery procedures).
It is recommended to mark physical media and files with distribution limitations, handling requirements and security markings to aid DLP controls.
It is recommended to periodically scan unstructured data sources for sensitive or regulated data and apply protection measures per legal or contractual obligations.
It is recommended to use ACLs or ISAs to map and control which parties can access sensitive or regulated data.
It is recommended to prevent accidental public exposure of object storage (e.g., S3, Blob) unless explicitly approved.</v>
      </c>
      <c r="F10" s="99" t="str" cm="1">
        <f t="array" ref="F10">IFERROR(
  _xlfn.LET(
    _xlpm.ids, _xlfn._xlws.FILTER(
      Controls[Control ID],
      (Controls[Risk Domain]=$B10)
      * (Controls[Maturity Level]=F$3)
      * (Controls[Control in place?]="NO")
    ),
    _xlfn.TEXTJOIN(
      CHAR(10)&amp;CHAR(10),
      TRUE,
      _xlfn.XLOOKUP(
        _xlpm.ids,
        MaturityModel[Control ID],
        MaturityModel[Recommendation phrasing],
        ""
      )
    )
  ),
  ""
)</f>
        <v>It is recommended to protect data-storage objects against unauthorized mining and harvesting techniques.
It is recommended to enforce customer-managed keys (CMKs) for encryption when separation of duties is required.
It is recommended to use automated DLP or manual reviews to detect unapproved sensitive-data storage.
It is recommended to automatically remediate any new, unapproved public data exposures to ensure rapid response and prevent breaches.</v>
      </c>
      <c r="G10" s="100" t="s">
        <v>755</v>
      </c>
      <c r="K10" s="5"/>
    </row>
    <row r="11" spans="1:11" ht="409" customHeight="1">
      <c r="A11" s="6"/>
      <c r="B11" s="62" t="s">
        <v>422</v>
      </c>
      <c r="C11" s="99" t="str" cm="1">
        <f t="array" ref="C11">IFERROR(
  _xlfn.LET(
    _xlpm.ids, _xlfn._xlws.FILTER(
      Controls[Control ID],
      (Controls[Risk Domain]=$B11)
      * (Controls[Maturity Level]=C$3)
      * (Controls[Control in place?]="NO")
    ),
    _xlfn.TEXTJOIN(
      CHAR(10)&amp;CHAR(10),
      TRUE,
      _xlfn.XLOOKUP(
        _xlpm.ids,
        MaturityModel[Control ID],
        MaturityModel[Recommendation phrasing],
        ""
      )
    )
  ),
  ""
)</f>
        <v>It is recommended to document a Customer Responsibility Matrix (CRM) delineating control responsibilities between the CSP and its customers.
It is recommended to define and maintain target capability maturity levels for all key processes and services.</v>
      </c>
      <c r="D11" s="99" t="str" cm="1">
        <f t="array" ref="D11">IFERROR(
  _xlfn.LET(
    _xlpm.ids, _xlfn._xlws.FILTER(
      Controls[Control ID],
      (Controls[Risk Domain]=$B11)
      * (Controls[Maturity Level]=D$3)
      * (Controls[Control in place?]="NO")
    ),
    _xlfn.TEXTJOIN(
      CHAR(10)&amp;CHAR(10),
      TRUE,
      _xlfn.XLOOKUP(
        _xlpm.ids,
        MaturityModel[Control ID],
        MaturityModel[Recommendation phrasing],
        ""
      )
    )
  ),
  ""
)</f>
        <v>It is recommended to inventory, document, and maintain data-flow maps for all data residing in distributed applications, infrastructure, and third-party integrations.
It is recommended to conduct ongoing risk assessments that evaluate likelihood and impact of unauthorized access, disclosure, disruption, modification, or destruction.
It is recommended to establish and approve cloud security control objectives that are provider-agnostic and aligned with industry frameworks.</v>
      </c>
      <c r="E11" s="99" t="str" cm="1">
        <f t="array" ref="E11">IFERROR(
  _xlfn.LET(
    _xlpm.ids, _xlfn._xlws.FILTER(
      Controls[Control ID],
      (Controls[Risk Domain]=$B11)
      * (Controls[Maturity Level]=E$3)
      * (Controls[Control in place?]="NO")
    ),
    _xlfn.TEXTJOIN(
      CHAR(10)&amp;CHAR(10),
      TRUE,
      _xlfn.XLOOKUP(
        _xlpm.ids,
        MaturityModel[Control ID],
        MaturityModel[Recommendation phrasing],
        ""
      )
    )
  ),
  ""
)</f>
        <v/>
      </c>
      <c r="F11" s="99" t="str" cm="1">
        <f t="array" ref="F11">IFERROR(
  _xlfn.LET(
    _xlpm.ids, _xlfn._xlws.FILTER(
      Controls[Control ID],
      (Controls[Risk Domain]=$B11)
      * (Controls[Maturity Level]=F$3)
      * (Controls[Control in place?]="NO")
    ),
    _xlfn.TEXTJOIN(
      CHAR(10)&amp;CHAR(10),
      TRUE,
      _xlfn.XLOOKUP(
        _xlpm.ids,
        MaturityModel[Control ID],
        MaturityModel[Recommendation phrasing],
        ""
      )
    )
  ),
  ""
)</f>
        <v>It is recommended to implement automated governance tooling (e.g., databases, Infrastructure as Code) and maintain a formal update process for control objectives as cloud services evolve.</v>
      </c>
      <c r="G11" s="100" t="s">
        <v>755</v>
      </c>
      <c r="K11" s="5"/>
    </row>
    <row r="12" spans="1:11" ht="409" customHeight="1">
      <c r="A12" s="6"/>
      <c r="B12" s="62" t="s">
        <v>1</v>
      </c>
      <c r="C12" s="99" t="str" cm="1">
        <f t="array" ref="C12">IFERROR(
  _xlfn.LET(
    _xlpm.ids, _xlfn._xlws.FILTER(
      Controls[Control ID],
      (Controls[Risk Domain]=$B12)
      * (Controls[Maturity Level]=C$3)
      * (Controls[Control in place?]="NO")
    ),
    _xlfn.TEXTJOIN(
      CHAR(10)&amp;CHAR(10),
      TRUE,
      _xlfn.XLOOKUP(
        _xlpm.ids,
        MaturityModel[Control ID],
        MaturityModel[Recommendation phrasing],
        ""
      )
    )
  ),
  ""
)</f>
        <v/>
      </c>
      <c r="D12" s="99" t="str" cm="1">
        <f t="array" ref="D12">IFERROR(
  _xlfn.LET(
    _xlpm.ids, _xlfn._xlws.FILTER(
      Controls[Control ID],
      (Controls[Risk Domain]=$B12)
      * (Controls[Maturity Level]=D$3)
      * (Controls[Control in place?]="NO")
    ),
    _xlfn.TEXTJOIN(
      CHAR(10)&amp;CHAR(10),
      TRUE,
      _xlfn.XLOOKUP(
        _xlpm.ids,
        MaturityModel[Control ID],
        MaturityModel[Recommendation phrasing],
        ""
      )
    )
  ),
  ""
)</f>
        <v>It is recommended to enforce separation of duties to prevent conflicting access within information systems.
It is recommended to restrict privileges for modifying software libraries to authorized developers only.</v>
      </c>
      <c r="E12" s="99" t="str" cm="1">
        <f t="array" ref="E12">IFERROR(
  _xlfn.LET(
    _xlpm.ids, _xlfn._xlws.FILTER(
      Controls[Control ID],
      (Controls[Risk Domain]=$B12)
      * (Controls[Maturity Level]=E$3)
      * (Controls[Control in place?]="NO")
    ),
    _xlfn.TEXTJOIN(
      CHAR(10)&amp;CHAR(10),
      TRUE,
      _xlfn.XLOOKUP(
        _xlpm.ids,
        MaturityModel[Control ID],
        MaturityModel[Recommendation phrasing],
        ""
      )
    )
  ),
  ""
)</f>
        <v>It is recommended to uniquely identify and centrally authenticate, authorize, and audit all third-party users and processes providing services.
It is recommended to enforce role-based access control (RBAC) with need-to-know and fine-grained permissions for sensitive data.
It is recommended to implement privileged access management (PAM) to control and monitor elevated user and service rights.
It is recommended to assess IAM policies in cloud deployments for excessive privileges or misconfigurations that could enable privilege escalation.
It is recommended to enforce least privilege for serverless functions, avoiding excessive or administrative privileges.</v>
      </c>
      <c r="F12" s="99" t="str" cm="1">
        <f t="array" ref="F12">IFERROR(
  _xlfn.LET(
    _xlpm.ids, _xlfn._xlws.FILTER(
      Controls[Control ID],
      (Controls[Risk Domain]=$B12)
      * (Controls[Maturity Level]=F$3)
      * (Controls[Control in place?]="NO")
    ),
    _xlfn.TEXTJOIN(
      CHAR(10)&amp;CHAR(10),
      TRUE,
      _xlfn.XLOOKUP(
        _xlpm.ids,
        MaturityModel[Control ID],
        MaturityModel[Recommendation phrasing],
        ""
      )
    )
  ),
  ""
)</f>
        <v>It is recommended to uniquely identify and bidirectionally authenticate all devices before granting network connections.
It is recommended to adopt a zero-trust model that treats all users and devices as untrusted until authenticated and authorized.
It is recommended to enforce an IAM data perimeter using IP allowlists, device restrictions, or contextual controls to limit API call origins.
It is recommended to implement just-in-time (JIT) access provisioning with time-limited sessions and out-of-band approvals for highly privileged access.</v>
      </c>
      <c r="G12" s="100" t="s">
        <v>755</v>
      </c>
      <c r="K12" s="5"/>
    </row>
    <row r="13" spans="1:11" ht="408" customHeight="1">
      <c r="A13" s="6"/>
      <c r="B13" s="62" t="s">
        <v>420</v>
      </c>
      <c r="C13" s="99" t="str" cm="1">
        <f t="array" ref="C13">IFERROR(
  _xlfn.LET(
    _xlpm.ids, _xlfn._xlws.FILTER(
      Controls[Control ID],
      (Controls[Risk Domain]=$B13)
      * (Controls[Maturity Level]=C$3)
      * (Controls[Control in place?]="NO")
    ),
    _xlfn.TEXTJOIN(
      CHAR(10)&amp;CHAR(10),
      TRUE,
      _xlfn.XLOOKUP(
        _xlpm.ids,
        MaturityModel[Control ID],
        MaturityModel[Recommendation phrasing],
        ""
      )
    )
  ),
  ""
)</f>
        <v/>
      </c>
      <c r="D13" s="99" t="str" cm="1">
        <f t="array" ref="D13">IFERROR(
  _xlfn.LET(
    _xlpm.ids, _xlfn._xlws.FILTER(
      Controls[Control ID],
      (Controls[Risk Domain]=$B13)
      * (Controls[Maturity Level]=D$3)
      * (Controls[Control in place?]="NO")
    ),
    _xlfn.TEXTJOIN(
      CHAR(10)&amp;CHAR(10),
      TRUE,
      _xlfn.XLOOKUP(
        _xlpm.ids,
        MaturityModel[Control ID],
        MaturityModel[Recommendation phrasing],
        ""
      )
    )
  ),
  ""
)</f>
        <v>It is recommended to perform periodic supply-chain risk assessments for all systems, components and services.
It is recommended to source cloud technologies from multiple suppliers to minimize supply-chain concentration risk.
It is recommended to use a formal supply-chain risk assessment process to identify, prioritize and assess critical suppliers and partners.
It is recommended to maintain a cloud-provider registry mapping approved data types and classifications to each provider.
It is recommended to restrict changes to customer-owned cloud environments to only those explicitly authorized in service-level agreements.</v>
      </c>
      <c r="E13" s="99" t="str" cm="1">
        <f t="array" ref="E13">IFERROR(
  _xlfn.LET(
    _xlpm.ids, _xlfn._xlws.FILTER(
      Controls[Control ID],
      (Controls[Risk Domain]=$B13)
      * (Controls[Maturity Level]=E$3)
      * (Controls[Control in place?]="NO")
    ),
    _xlfn.TEXTJOIN(
      CHAR(10)&amp;CHAR(10),
      TRUE,
      _xlfn.XLOOKUP(
        _xlpm.ids,
        MaturityModel[Control ID],
        MaturityModel[Recommendation phrasing],
        ""
      )
    )
  ),
  ""
)</f>
        <v>It is recommended to enforce data residency and sovereignty requirements to ensure regulated data remains within approved regions.</v>
      </c>
      <c r="F13" s="99" t="str" cm="1">
        <f t="array" ref="F13">IFERROR(
  _xlfn.LET(
    _xlpm.ids, _xlfn._xlws.FILTER(
      Controls[Control ID],
      (Controls[Risk Domain]=$B13)
      * (Controls[Maturity Level]=F$3)
      * (Controls[Control in place?]="NO")
    ),
    _xlfn.TEXTJOIN(
      CHAR(10)&amp;CHAR(10),
      TRUE,
      _xlfn.XLOOKUP(
        _xlpm.ids,
        MaturityModel[Control ID],
        MaturityModel[Recommendation phrasing],
        ""
      )
    )
  ),
  ""
)</f>
        <v>It is recommended to continuously assess cloud provider and service risks, evaluating all new features and updates for security and compliance.</v>
      </c>
      <c r="G13" s="100" t="s">
        <v>755</v>
      </c>
      <c r="K13" s="5"/>
    </row>
    <row r="14" spans="1:11">
      <c r="A14" s="6"/>
      <c r="K14" s="5"/>
    </row>
    <row r="15" spans="1:11">
      <c r="A15" s="6"/>
      <c r="K15" s="5"/>
    </row>
    <row r="16" spans="1:11">
      <c r="A16" s="6"/>
      <c r="K16" s="5"/>
    </row>
    <row r="17" spans="1:11">
      <c r="A17" s="6"/>
      <c r="K17" s="5"/>
    </row>
    <row r="18" spans="1:11">
      <c r="A18" s="6"/>
      <c r="K18" s="5"/>
    </row>
    <row r="19" spans="1:11">
      <c r="A19" s="6"/>
      <c r="K19" s="5"/>
    </row>
    <row r="20" spans="1:11">
      <c r="A20" s="6"/>
      <c r="K20" s="5"/>
    </row>
    <row r="21" spans="1:11" ht="17" thickBot="1">
      <c r="A21" s="7"/>
      <c r="B21" s="8"/>
      <c r="C21" s="60"/>
      <c r="D21" s="60"/>
      <c r="E21" s="60"/>
      <c r="F21" s="60"/>
      <c r="G21" s="60"/>
      <c r="H21" s="8"/>
      <c r="I21" s="8"/>
      <c r="J21" s="8"/>
      <c r="K21" s="9"/>
    </row>
  </sheetData>
  <autoFilter ref="B4:G4" xr:uid="{9D5FA4F9-FCC7-A44F-AD01-063DEB2BEAE7}"/>
  <mergeCells count="1">
    <mergeCell ref="A1:K1"/>
  </mergeCells>
  <conditionalFormatting sqref="C5:G13">
    <cfRule type="containsBlanks" dxfId="44" priority="1">
      <formula>LEN(TRIM(C5))=0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2A9D-B98B-E64D-BE04-0A4FAAF53620}">
  <dimension ref="A1:E9"/>
  <sheetViews>
    <sheetView workbookViewId="0">
      <selection activeCell="A2" sqref="A2:A5"/>
    </sheetView>
  </sheetViews>
  <sheetFormatPr baseColWidth="10" defaultColWidth="11.5" defaultRowHeight="16"/>
  <cols>
    <col min="4" max="4" width="13.5" customWidth="1"/>
  </cols>
  <sheetData>
    <row r="1" spans="1:5">
      <c r="C1" t="s">
        <v>439</v>
      </c>
      <c r="D1" t="s">
        <v>440</v>
      </c>
      <c r="E1" s="2" t="s">
        <v>1</v>
      </c>
    </row>
    <row r="2" spans="1:5">
      <c r="A2" t="s">
        <v>427</v>
      </c>
      <c r="C2">
        <v>1</v>
      </c>
      <c r="D2" t="s">
        <v>436</v>
      </c>
      <c r="E2" s="2" t="s">
        <v>418</v>
      </c>
    </row>
    <row r="3" spans="1:5">
      <c r="A3" t="s">
        <v>428</v>
      </c>
      <c r="B3" t="s">
        <v>428</v>
      </c>
      <c r="C3">
        <v>2</v>
      </c>
      <c r="D3" t="s">
        <v>437</v>
      </c>
      <c r="E3" s="2" t="s">
        <v>419</v>
      </c>
    </row>
    <row r="4" spans="1:5">
      <c r="A4" t="s">
        <v>429</v>
      </c>
      <c r="B4" t="s">
        <v>429</v>
      </c>
      <c r="C4">
        <v>3</v>
      </c>
      <c r="D4" t="s">
        <v>438</v>
      </c>
      <c r="E4" s="2" t="s">
        <v>420</v>
      </c>
    </row>
    <row r="5" spans="1:5">
      <c r="A5" t="s">
        <v>443</v>
      </c>
      <c r="B5" t="s">
        <v>443</v>
      </c>
      <c r="E5" s="2" t="s">
        <v>421</v>
      </c>
    </row>
    <row r="6" spans="1:5">
      <c r="E6" s="2" t="s">
        <v>422</v>
      </c>
    </row>
    <row r="7" spans="1:5">
      <c r="E7" s="2" t="s">
        <v>423</v>
      </c>
    </row>
    <row r="8" spans="1:5">
      <c r="E8" s="2" t="s">
        <v>424</v>
      </c>
    </row>
    <row r="9" spans="1:5">
      <c r="E9" s="2" t="s">
        <v>425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CAA3F-0F87-F647-B949-D90E42F238A9}">
  <dimension ref="A1:T73"/>
  <sheetViews>
    <sheetView zoomScale="75" workbookViewId="0">
      <selection activeCell="A2" sqref="A2:A5"/>
    </sheetView>
  </sheetViews>
  <sheetFormatPr baseColWidth="10" defaultColWidth="11.5" defaultRowHeight="16"/>
  <cols>
    <col min="1" max="1" width="30.1640625" customWidth="1"/>
    <col min="8" max="8" width="30.6640625" customWidth="1"/>
    <col min="9" max="9" width="28.5" customWidth="1"/>
    <col min="10" max="10" width="12.83203125" customWidth="1"/>
    <col min="11" max="11" width="12.83203125" bestFit="1" customWidth="1"/>
    <col min="12" max="12" width="12.83203125" customWidth="1"/>
    <col min="13" max="13" width="12.83203125" bestFit="1" customWidth="1"/>
    <col min="14" max="14" width="12.83203125" customWidth="1"/>
    <col min="15" max="15" width="12.83203125" bestFit="1" customWidth="1"/>
    <col min="16" max="16" width="12.83203125" customWidth="1"/>
    <col min="17" max="17" width="12.83203125" bestFit="1" customWidth="1"/>
    <col min="18" max="18" width="12.83203125" customWidth="1"/>
    <col min="19" max="19" width="14.1640625" bestFit="1" customWidth="1"/>
    <col min="20" max="20" width="14.5" customWidth="1"/>
    <col min="21" max="21" width="13.83203125" bestFit="1" customWidth="1"/>
    <col min="22" max="22" width="12.83203125" bestFit="1" customWidth="1"/>
  </cols>
  <sheetData>
    <row r="1" spans="1:9">
      <c r="A1" t="s">
        <v>450</v>
      </c>
      <c r="B1">
        <v>1</v>
      </c>
      <c r="C1">
        <v>2</v>
      </c>
      <c r="D1">
        <v>3</v>
      </c>
      <c r="E1">
        <v>4</v>
      </c>
      <c r="F1">
        <v>5</v>
      </c>
    </row>
    <row r="2" spans="1:9">
      <c r="A2" s="2" t="s">
        <v>418</v>
      </c>
      <c r="B2">
        <f>COUNTIFS(
  'Maturity Model'!$A:$A, $A2,
  'Maturity Model'!$D:$D, B$1
)</f>
        <v>1</v>
      </c>
      <c r="C2">
        <f>COUNTIFS(
  'Maturity Model'!$A:$A, $A2,
  'Maturity Model'!$D:$D, C$1
)</f>
        <v>5</v>
      </c>
      <c r="D2">
        <f>COUNTIFS(
  'Maturity Model'!$A:$A, $A2,
  'Maturity Model'!$D:$D, D$1
)</f>
        <v>7</v>
      </c>
      <c r="E2">
        <f>COUNTIFS(
  'Maturity Model'!$A:$A, $A2,
  'Maturity Model'!$D:$D, E$1
)</f>
        <v>6</v>
      </c>
      <c r="F2">
        <f>COUNTIFS(
  'Maturity Model'!$A:$A, $A2,
  'Maturity Model'!$D:$D, F$1
)</f>
        <v>1</v>
      </c>
    </row>
    <row r="3" spans="1:9">
      <c r="A3" s="2" t="s">
        <v>419</v>
      </c>
      <c r="B3">
        <f>COUNTIFS(
  'Maturity Model'!$A:$A, $A3,
  'Maturity Model'!$D:$D, B$1
)</f>
        <v>3</v>
      </c>
      <c r="C3">
        <f>COUNTIFS(
  'Maturity Model'!$A:$A, $A3,
  'Maturity Model'!$D:$D, C$1
)</f>
        <v>5</v>
      </c>
      <c r="D3">
        <f>COUNTIFS(
  'Maturity Model'!$A:$A, $A3,
  'Maturity Model'!$D:$D, D$1
)</f>
        <v>9</v>
      </c>
      <c r="E3">
        <f>COUNTIFS(
  'Maturity Model'!$A:$A, $A3,
  'Maturity Model'!$D:$D, E$1
)</f>
        <v>6</v>
      </c>
      <c r="F3">
        <f>COUNTIFS(
  'Maturity Model'!$A:$A, $A3,
  'Maturity Model'!$D:$D, F$1
)</f>
        <v>0</v>
      </c>
    </row>
    <row r="4" spans="1:9">
      <c r="A4" s="2" t="s">
        <v>424</v>
      </c>
      <c r="B4">
        <f>COUNTIFS(
  'Maturity Model'!$A:$A, $A4,
  'Maturity Model'!$D:$D, B$1
)</f>
        <v>1</v>
      </c>
      <c r="C4">
        <f>COUNTIFS(
  'Maturity Model'!$A:$A, $A4,
  'Maturity Model'!$D:$D, C$1
)</f>
        <v>2</v>
      </c>
      <c r="D4">
        <f>COUNTIFS(
  'Maturity Model'!$A:$A, $A4,
  'Maturity Model'!$D:$D, D$1
)</f>
        <v>7</v>
      </c>
      <c r="E4">
        <f>COUNTIFS(
  'Maturity Model'!$A:$A, $A4,
  'Maturity Model'!$D:$D, E$1
)</f>
        <v>2</v>
      </c>
      <c r="F4">
        <f>COUNTIFS(
  'Maturity Model'!$A:$A, $A4,
  'Maturity Model'!$D:$D, F$1
)</f>
        <v>1</v>
      </c>
    </row>
    <row r="5" spans="1:9">
      <c r="A5" s="2" t="s">
        <v>425</v>
      </c>
      <c r="B5">
        <f>COUNTIFS(
  'Maturity Model'!$A:$A, $A5,
  'Maturity Model'!$D:$D, B$1
)</f>
        <v>0</v>
      </c>
      <c r="C5">
        <f>COUNTIFS(
  'Maturity Model'!$A:$A, $A5,
  'Maturity Model'!$D:$D, C$1
)</f>
        <v>5</v>
      </c>
      <c r="D5">
        <f>COUNTIFS(
  'Maturity Model'!$A:$A, $A5,
  'Maturity Model'!$D:$D, D$1
)</f>
        <v>7</v>
      </c>
      <c r="E5">
        <f>COUNTIFS(
  'Maturity Model'!$A:$A, $A5,
  'Maturity Model'!$D:$D, E$1
)</f>
        <v>8</v>
      </c>
      <c r="F5">
        <f>COUNTIFS(
  'Maturity Model'!$A:$A, $A5,
  'Maturity Model'!$D:$D, F$1
)</f>
        <v>1</v>
      </c>
    </row>
    <row r="6" spans="1:9">
      <c r="A6" s="2" t="s">
        <v>421</v>
      </c>
      <c r="B6">
        <f>COUNTIFS(
  'Maturity Model'!$A:$A, $A6,
  'Maturity Model'!$D:$D, B$1
)</f>
        <v>1</v>
      </c>
      <c r="C6">
        <f>COUNTIFS(
  'Maturity Model'!$A:$A, $A6,
  'Maturity Model'!$D:$D, C$1
)</f>
        <v>4</v>
      </c>
      <c r="D6">
        <f>COUNTIFS(
  'Maturity Model'!$A:$A, $A6,
  'Maturity Model'!$D:$D, D$1
)</f>
        <v>4</v>
      </c>
      <c r="E6">
        <f>COUNTIFS(
  'Maturity Model'!$A:$A, $A6,
  'Maturity Model'!$D:$D, E$1
)</f>
        <v>2</v>
      </c>
      <c r="F6">
        <f>COUNTIFS(
  'Maturity Model'!$A:$A, $A6,
  'Maturity Model'!$D:$D, F$1
)</f>
        <v>0</v>
      </c>
    </row>
    <row r="7" spans="1:9">
      <c r="A7" s="2" t="s">
        <v>423</v>
      </c>
      <c r="B7">
        <f>COUNTIFS(
  'Maturity Model'!$A:$A, $A7,
  'Maturity Model'!$D:$D, B$1
)</f>
        <v>4</v>
      </c>
      <c r="C7">
        <f>COUNTIFS(
  'Maturity Model'!$A:$A, $A7,
  'Maturity Model'!$D:$D, C$1
)</f>
        <v>12</v>
      </c>
      <c r="D7">
        <f>COUNTIFS(
  'Maturity Model'!$A:$A, $A7,
  'Maturity Model'!$D:$D, D$1
)</f>
        <v>9</v>
      </c>
      <c r="E7">
        <f>COUNTIFS(
  'Maturity Model'!$A:$A, $A7,
  'Maturity Model'!$D:$D, E$1
)</f>
        <v>6</v>
      </c>
      <c r="F7">
        <f>COUNTIFS(
  'Maturity Model'!$A:$A, $A7,
  'Maturity Model'!$D:$D, F$1
)</f>
        <v>0</v>
      </c>
    </row>
    <row r="8" spans="1:9">
      <c r="A8" s="2" t="s">
        <v>422</v>
      </c>
      <c r="B8">
        <f>COUNTIFS(
  'Maturity Model'!$A:$A, $A8,
  'Maturity Model'!$D:$D, B$1
)</f>
        <v>6</v>
      </c>
      <c r="C8">
        <f>COUNTIFS(
  'Maturity Model'!$A:$A, $A8,
  'Maturity Model'!$D:$D, C$1
)</f>
        <v>5</v>
      </c>
      <c r="D8">
        <f>COUNTIFS(
  'Maturity Model'!$A:$A, $A8,
  'Maturity Model'!$D:$D, D$1
)</f>
        <v>3</v>
      </c>
      <c r="E8">
        <f>COUNTIFS(
  'Maturity Model'!$A:$A, $A8,
  'Maturity Model'!$D:$D, E$1
)</f>
        <v>3</v>
      </c>
      <c r="F8">
        <f>COUNTIFS(
  'Maturity Model'!$A:$A, $A8,
  'Maturity Model'!$D:$D, F$1
)</f>
        <v>0</v>
      </c>
    </row>
    <row r="9" spans="1:9">
      <c r="A9" s="2" t="s">
        <v>1</v>
      </c>
      <c r="B9">
        <f>COUNTIFS(
  'Maturity Model'!$A:$A, $A9,
  'Maturity Model'!$D:$D, B$1
)</f>
        <v>4</v>
      </c>
      <c r="C9">
        <f>COUNTIFS(
  'Maturity Model'!$A:$A, $A9,
  'Maturity Model'!$D:$D, C$1
)</f>
        <v>15</v>
      </c>
      <c r="D9">
        <f>COUNTIFS(
  'Maturity Model'!$A:$A, $A9,
  'Maturity Model'!$D:$D, D$1
)</f>
        <v>6</v>
      </c>
      <c r="E9">
        <f>COUNTIFS(
  'Maturity Model'!$A:$A, $A9,
  'Maturity Model'!$D:$D, E$1
)</f>
        <v>4</v>
      </c>
      <c r="F9">
        <f>COUNTIFS(
  'Maturity Model'!$A:$A, $A9,
  'Maturity Model'!$D:$D, F$1
)</f>
        <v>0</v>
      </c>
    </row>
    <row r="10" spans="1:9">
      <c r="A10" s="2" t="s">
        <v>420</v>
      </c>
      <c r="B10">
        <f>COUNTIFS(
  'Maturity Model'!$A:$A, $A10,
  'Maturity Model'!$D:$D, B$1
)</f>
        <v>6</v>
      </c>
      <c r="C10">
        <f>COUNTIFS(
  'Maturity Model'!$A:$A, $A10,
  'Maturity Model'!$D:$D, C$1
)</f>
        <v>10</v>
      </c>
      <c r="D10">
        <f>COUNTIFS(
  'Maturity Model'!$A:$A, $A10,
  'Maturity Model'!$D:$D, D$1
)</f>
        <v>1</v>
      </c>
      <c r="E10">
        <f>COUNTIFS(
  'Maturity Model'!$A:$A, $A10,
  'Maturity Model'!$D:$D, E$1
)</f>
        <v>1</v>
      </c>
      <c r="F10">
        <f>COUNTIFS(
  'Maturity Model'!$A:$A, $A10,
  'Maturity Model'!$D:$D, F$1
)</f>
        <v>0</v>
      </c>
    </row>
    <row r="11" spans="1:9">
      <c r="B11">
        <f>SUM(B2:B10)</f>
        <v>26</v>
      </c>
      <c r="C11">
        <f>SUM(C2:C10)</f>
        <v>63</v>
      </c>
      <c r="D11">
        <f>SUM(D2:D10)</f>
        <v>53</v>
      </c>
      <c r="E11">
        <f>SUM(E2:E10)</f>
        <v>38</v>
      </c>
      <c r="F11">
        <f>SUM(F2:F10)</f>
        <v>3</v>
      </c>
      <c r="G11">
        <f>SUM(B11:F11)</f>
        <v>183</v>
      </c>
    </row>
    <row r="13" spans="1:9">
      <c r="A13" t="s">
        <v>735</v>
      </c>
      <c r="B13">
        <v>1</v>
      </c>
      <c r="C13">
        <v>1</v>
      </c>
      <c r="D13">
        <v>1</v>
      </c>
      <c r="E13">
        <v>1</v>
      </c>
      <c r="F13">
        <v>1</v>
      </c>
      <c r="H13" s="59" t="s">
        <v>742</v>
      </c>
    </row>
    <row r="14" spans="1:9">
      <c r="A14" t="s">
        <v>716</v>
      </c>
      <c r="B14" t="s">
        <v>445</v>
      </c>
      <c r="C14" t="s">
        <v>446</v>
      </c>
      <c r="D14" t="s">
        <v>447</v>
      </c>
      <c r="E14" t="s">
        <v>448</v>
      </c>
      <c r="F14" t="s">
        <v>449</v>
      </c>
    </row>
    <row r="15" spans="1:9">
      <c r="A15" s="2" t="s">
        <v>418</v>
      </c>
      <c r="B15">
        <f>COUNTIFS(
  Controls[Risk Domain], $A15,
  Controls[Maturity Level], 1,
  Controls[Control in place?], "&lt;&gt;NO WITH REASON"
)</f>
        <v>1</v>
      </c>
      <c r="C15">
        <f>COUNTIFS(
  Controls[Risk Domain], $A15,
  Controls[Maturity Level], 2,
  Controls[Control in place?], "&lt;&gt;NO WITH REASON"
)</f>
        <v>5</v>
      </c>
      <c r="D15">
        <f>COUNTIFS(
  Controls[Risk Domain], $A15,
  Controls[Maturity Level], 3,
  Controls[Control in place?], "&lt;&gt;NO WITH REASON"
)</f>
        <v>7</v>
      </c>
      <c r="E15">
        <f>COUNTIFS(
  Controls[Risk Domain], $A15,
  Controls[Maturity Level], 4,
  Controls[Control in place?], "&lt;&gt;NO WITH REASON"
)</f>
        <v>6</v>
      </c>
      <c r="F15">
        <f>COUNTIFS(
  Controls[Risk Domain], $A15,
  Controls[Maturity Level], 5,
  Controls[Control in place?], "&lt;&gt;NO WITH REASON"
)</f>
        <v>1</v>
      </c>
      <c r="G15">
        <f t="shared" ref="G15:G24" si="0">SUM(B15:F15)</f>
        <v>20</v>
      </c>
      <c r="I15">
        <f t="shared" ref="I15:I23" si="1">SUMPRODUCT(B15:F15,B$13:F$13)</f>
        <v>20</v>
      </c>
    </row>
    <row r="16" spans="1:9">
      <c r="A16" s="2" t="s">
        <v>419</v>
      </c>
      <c r="B16">
        <f>COUNTIFS(
  Controls[Risk Domain], $A16,
  Controls[Maturity Level], 1,
  Controls[Control in place?], "&lt;&gt;NO WITH REASON"
)</f>
        <v>3</v>
      </c>
      <c r="C16">
        <f>COUNTIFS(
  Controls[Risk Domain], $A16,
  Controls[Maturity Level], 2,
  Controls[Control in place?], "&lt;&gt;NO WITH REASON"
)</f>
        <v>5</v>
      </c>
      <c r="D16">
        <f>COUNTIFS(
  Controls[Risk Domain], $A16,
  Controls[Maturity Level], 3,
  Controls[Control in place?], "&lt;&gt;NO WITH REASON"
)</f>
        <v>9</v>
      </c>
      <c r="E16">
        <f>COUNTIFS(
  Controls[Risk Domain], $A16,
  Controls[Maturity Level], 4,
  Controls[Control in place?], "&lt;&gt;NO WITH REASON"
)</f>
        <v>6</v>
      </c>
      <c r="F16">
        <f>COUNTIFS(
  Controls[Risk Domain], $A16,
  Controls[Maturity Level], 5,
  Controls[Control in place?], "&lt;&gt;NO WITH REASON"
)</f>
        <v>0</v>
      </c>
      <c r="G16">
        <f t="shared" si="0"/>
        <v>23</v>
      </c>
      <c r="I16">
        <f t="shared" si="1"/>
        <v>23</v>
      </c>
    </row>
    <row r="17" spans="1:10">
      <c r="A17" s="2" t="s">
        <v>424</v>
      </c>
      <c r="B17">
        <f>COUNTIFS(
  Controls[Risk Domain], $A17,
  Controls[Maturity Level], 1,
  Controls[Control in place?], "&lt;&gt;NO WITH REASON"
)</f>
        <v>1</v>
      </c>
      <c r="C17">
        <f>COUNTIFS(
  Controls[Risk Domain], $A17,
  Controls[Maturity Level], 2,
  Controls[Control in place?], "&lt;&gt;NO WITH REASON"
)</f>
        <v>2</v>
      </c>
      <c r="D17">
        <f>COUNTIFS(
  Controls[Risk Domain], $A17,
  Controls[Maturity Level], 3,
  Controls[Control in place?], "&lt;&gt;NO WITH REASON"
)</f>
        <v>7</v>
      </c>
      <c r="E17">
        <f>COUNTIFS(
  Controls[Risk Domain], $A17,
  Controls[Maturity Level], 4,
  Controls[Control in place?], "&lt;&gt;NO WITH REASON"
)</f>
        <v>2</v>
      </c>
      <c r="F17">
        <f>COUNTIFS(
  Controls[Risk Domain], $A17,
  Controls[Maturity Level], 5,
  Controls[Control in place?], "&lt;&gt;NO WITH REASON"
)</f>
        <v>1</v>
      </c>
      <c r="G17">
        <f t="shared" si="0"/>
        <v>13</v>
      </c>
      <c r="I17">
        <f t="shared" si="1"/>
        <v>13</v>
      </c>
    </row>
    <row r="18" spans="1:10">
      <c r="A18" s="2" t="s">
        <v>425</v>
      </c>
      <c r="B18">
        <f>COUNTIFS(
  Controls[Risk Domain], $A18,
  Controls[Maturity Level], 1,
  Controls[Control in place?], "&lt;&gt;NO WITH REASON"
)</f>
        <v>0</v>
      </c>
      <c r="C18">
        <f>COUNTIFS(
  Controls[Risk Domain], $A18,
  Controls[Maturity Level], 2,
  Controls[Control in place?], "&lt;&gt;NO WITH REASON"
)</f>
        <v>5</v>
      </c>
      <c r="D18">
        <f>COUNTIFS(
  Controls[Risk Domain], $A18,
  Controls[Maturity Level], 3,
  Controls[Control in place?], "&lt;&gt;NO WITH REASON"
)</f>
        <v>7</v>
      </c>
      <c r="E18">
        <f>COUNTIFS(
  Controls[Risk Domain], $A18,
  Controls[Maturity Level], 4,
  Controls[Control in place?], "&lt;&gt;NO WITH REASON"
)</f>
        <v>8</v>
      </c>
      <c r="F18">
        <f>COUNTIFS(
  Controls[Risk Domain], $A18,
  Controls[Maturity Level], 5,
  Controls[Control in place?], "&lt;&gt;NO WITH REASON"
)</f>
        <v>1</v>
      </c>
      <c r="G18">
        <f t="shared" si="0"/>
        <v>21</v>
      </c>
      <c r="I18">
        <f t="shared" si="1"/>
        <v>21</v>
      </c>
    </row>
    <row r="19" spans="1:10">
      <c r="A19" s="2" t="s">
        <v>421</v>
      </c>
      <c r="B19">
        <f>COUNTIFS(
  Controls[Risk Domain], $A19,
  Controls[Maturity Level], 1,
  Controls[Control in place?], "&lt;&gt;NO WITH REASON"
)</f>
        <v>1</v>
      </c>
      <c r="C19">
        <f>COUNTIFS(
  Controls[Risk Domain], $A19,
  Controls[Maturity Level], 2,
  Controls[Control in place?], "&lt;&gt;NO WITH REASON"
)</f>
        <v>4</v>
      </c>
      <c r="D19">
        <f>COUNTIFS(
  Controls[Risk Domain], $A19,
  Controls[Maturity Level], 3,
  Controls[Control in place?], "&lt;&gt;NO WITH REASON"
)</f>
        <v>4</v>
      </c>
      <c r="E19">
        <f>COUNTIFS(
  Controls[Risk Domain], $A19,
  Controls[Maturity Level], 4,
  Controls[Control in place?], "&lt;&gt;NO WITH REASON"
)</f>
        <v>2</v>
      </c>
      <c r="F19">
        <f>COUNTIFS(
  Controls[Risk Domain], $A19,
  Controls[Maturity Level], 5,
  Controls[Control in place?], "&lt;&gt;NO WITH REASON"
)</f>
        <v>0</v>
      </c>
      <c r="G19">
        <f t="shared" si="0"/>
        <v>11</v>
      </c>
      <c r="I19">
        <f t="shared" si="1"/>
        <v>11</v>
      </c>
    </row>
    <row r="20" spans="1:10">
      <c r="A20" s="2" t="s">
        <v>423</v>
      </c>
      <c r="B20">
        <f>COUNTIFS(
  Controls[Risk Domain], $A20,
  Controls[Maturity Level], 1,
  Controls[Control in place?], "&lt;&gt;NO WITH REASON"
)</f>
        <v>4</v>
      </c>
      <c r="C20">
        <f>COUNTIFS(
  Controls[Risk Domain], $A20,
  Controls[Maturity Level], 2,
  Controls[Control in place?], "&lt;&gt;NO WITH REASON"
)</f>
        <v>12</v>
      </c>
      <c r="D20">
        <f>COUNTIFS(
  Controls[Risk Domain], $A20,
  Controls[Maturity Level], 3,
  Controls[Control in place?], "&lt;&gt;NO WITH REASON"
)</f>
        <v>9</v>
      </c>
      <c r="E20">
        <f>COUNTIFS(
  Controls[Risk Domain], $A20,
  Controls[Maturity Level], 4,
  Controls[Control in place?], "&lt;&gt;NO WITH REASON"
)</f>
        <v>6</v>
      </c>
      <c r="F20">
        <f>COUNTIFS(
  Controls[Risk Domain], $A20,
  Controls[Maturity Level], 5,
  Controls[Control in place?], "&lt;&gt;NO WITH REASON"
)</f>
        <v>0</v>
      </c>
      <c r="G20">
        <f t="shared" si="0"/>
        <v>31</v>
      </c>
      <c r="I20">
        <f t="shared" si="1"/>
        <v>31</v>
      </c>
    </row>
    <row r="21" spans="1:10">
      <c r="A21" s="2" t="s">
        <v>422</v>
      </c>
      <c r="B21">
        <f>COUNTIFS(
  Controls[Risk Domain], $A21,
  Controls[Maturity Level], 1,
  Controls[Control in place?], "&lt;&gt;NO WITH REASON"
)</f>
        <v>6</v>
      </c>
      <c r="C21">
        <f>COUNTIFS(
  Controls[Risk Domain], $A21,
  Controls[Maturity Level], 2,
  Controls[Control in place?], "&lt;&gt;NO WITH REASON"
)</f>
        <v>5</v>
      </c>
      <c r="D21">
        <f>COUNTIFS(
  Controls[Risk Domain], $A21,
  Controls[Maturity Level], 3,
  Controls[Control in place?], "&lt;&gt;NO WITH REASON"
)</f>
        <v>3</v>
      </c>
      <c r="E21">
        <f>COUNTIFS(
  Controls[Risk Domain], $A21,
  Controls[Maturity Level], 4,
  Controls[Control in place?], "&lt;&gt;NO WITH REASON"
)</f>
        <v>3</v>
      </c>
      <c r="F21">
        <f>COUNTIFS(
  Controls[Risk Domain], $A21,
  Controls[Maturity Level], 5,
  Controls[Control in place?], "&lt;&gt;NO WITH REASON"
)</f>
        <v>0</v>
      </c>
      <c r="G21">
        <f t="shared" si="0"/>
        <v>17</v>
      </c>
      <c r="I21">
        <f t="shared" si="1"/>
        <v>17</v>
      </c>
    </row>
    <row r="22" spans="1:10">
      <c r="A22" s="2" t="s">
        <v>1</v>
      </c>
      <c r="B22">
        <f>COUNTIFS(
  Controls[Risk Domain], $A22,
  Controls[Maturity Level], 1,
  Controls[Control in place?], "&lt;&gt;NO WITH REASON"
)</f>
        <v>4</v>
      </c>
      <c r="C22">
        <f>COUNTIFS(
  Controls[Risk Domain], $A22,
  Controls[Maturity Level], 2,
  Controls[Control in place?], "&lt;&gt;NO WITH REASON"
)</f>
        <v>15</v>
      </c>
      <c r="D22">
        <f>COUNTIFS(
  Controls[Risk Domain], $A22,
  Controls[Maturity Level], 3,
  Controls[Control in place?], "&lt;&gt;NO WITH REASON"
)</f>
        <v>6</v>
      </c>
      <c r="E22">
        <f>COUNTIFS(
  Controls[Risk Domain], $A22,
  Controls[Maturity Level], 4,
  Controls[Control in place?], "&lt;&gt;NO WITH REASON"
)</f>
        <v>4</v>
      </c>
      <c r="F22">
        <f>COUNTIFS(
  Controls[Risk Domain], $A22,
  Controls[Maturity Level], 5,
  Controls[Control in place?], "&lt;&gt;NO WITH REASON"
)</f>
        <v>0</v>
      </c>
      <c r="G22">
        <f t="shared" si="0"/>
        <v>29</v>
      </c>
      <c r="I22">
        <f t="shared" si="1"/>
        <v>29</v>
      </c>
    </row>
    <row r="23" spans="1:10">
      <c r="A23" s="2" t="s">
        <v>420</v>
      </c>
      <c r="B23">
        <f>COUNTIFS(
  Controls[Risk Domain], $A23,
  Controls[Maturity Level], 1,
  Controls[Control in place?], "&lt;&gt;NO WITH REASON"
)</f>
        <v>6</v>
      </c>
      <c r="C23">
        <f>COUNTIFS(
  Controls[Risk Domain], $A23,
  Controls[Maturity Level], 2,
  Controls[Control in place?], "&lt;&gt;NO WITH REASON"
)</f>
        <v>10</v>
      </c>
      <c r="D23">
        <f>COUNTIFS(
  Controls[Risk Domain], $A23,
  Controls[Maturity Level], 3,
  Controls[Control in place?], "&lt;&gt;NO WITH REASON"
)</f>
        <v>1</v>
      </c>
      <c r="E23">
        <f>COUNTIFS(
  Controls[Risk Domain], $A23,
  Controls[Maturity Level], 4,
  Controls[Control in place?], "&lt;&gt;NO WITH REASON"
)</f>
        <v>1</v>
      </c>
      <c r="F23">
        <f>COUNTIFS(
  Controls[Risk Domain], $A23,
  Controls[Maturity Level], 5,
  Controls[Control in place?], "&lt;&gt;NO WITH REASON"
)</f>
        <v>0</v>
      </c>
      <c r="G23">
        <f t="shared" si="0"/>
        <v>18</v>
      </c>
      <c r="I23">
        <f t="shared" si="1"/>
        <v>18</v>
      </c>
    </row>
    <row r="24" spans="1:10">
      <c r="B24">
        <f>SUM(B15:B23)</f>
        <v>26</v>
      </c>
      <c r="C24">
        <f>SUM(C15:C23)</f>
        <v>63</v>
      </c>
      <c r="D24">
        <f>SUM(D15:D23)</f>
        <v>53</v>
      </c>
      <c r="E24">
        <f>SUM(E15:E23)</f>
        <v>38</v>
      </c>
      <c r="F24">
        <f>SUM(F15:F23)</f>
        <v>3</v>
      </c>
      <c r="G24">
        <f t="shared" si="0"/>
        <v>183</v>
      </c>
    </row>
    <row r="26" spans="1:10">
      <c r="A26" t="s">
        <v>451</v>
      </c>
    </row>
    <row r="27" spans="1:10">
      <c r="A27" s="2" t="s">
        <v>418</v>
      </c>
      <c r="B27">
        <f>COUNTIFS(
  Controls[Risk Domain], $A27,
  Controls[Maturity Level], 1,
  Controls[Control in place?], "YES"
)
+
COUNTIFS(
   Controls[Risk Domain], $A27,
  Controls[Maturity Level], 1,
  Controls[Control in place?], "COVERED"
)</f>
        <v>1</v>
      </c>
      <c r="C27">
        <f>COUNTIFS(
  Controls[Risk Domain], $A27,
  Controls[Maturity Level], 2,
  Controls[Control in place?], "YES"
)
+
COUNTIFS(
   Controls[Risk Domain], $A27,
  Controls[Maturity Level], 2,
  Controls[Control in place?], "COVERED"
)</f>
        <v>3</v>
      </c>
      <c r="D27">
        <f>COUNTIFS(
  Controls[Risk Domain], $A27,
  Controls[Maturity Level], 3,
  Controls[Control in place?], "YES"
)
+
COUNTIFS(
   Controls[Risk Domain], $A27,
  Controls[Maturity Level], 3,
  Controls[Control in place?], "COVERED"
)</f>
        <v>3</v>
      </c>
      <c r="E27">
        <f>COUNTIFS(
  Controls[Risk Domain], $A27,
  Controls[Maturity Level], 4,
  Controls[Control in place?], "YES"
)
+
COUNTIFS(
   Controls[Risk Domain], $A27,
  Controls[Maturity Level], 4,
  Controls[Control in place?], "COVERED"
)</f>
        <v>5</v>
      </c>
      <c r="F27">
        <f>COUNTIFS(
  Controls[Risk Domain], $A27,
  Controls[Maturity Level], 5,
  Controls[Control in place?], "YES"
)
+
COUNTIFS(
   Controls[Risk Domain], $A27,
  Controls[Maturity Level], 5,
  Controls[Control in place?], "COVERED"
)</f>
        <v>0</v>
      </c>
      <c r="G27">
        <f t="shared" ref="G27:G36" si="2">SUM(B27:F27)</f>
        <v>12</v>
      </c>
      <c r="H27" s="3">
        <f>G27/G15</f>
        <v>0.6</v>
      </c>
      <c r="I27">
        <f>SUMPRODUCT(B27:F27,B$13:F$13)</f>
        <v>12</v>
      </c>
      <c r="J27" s="58">
        <f t="shared" ref="J27:J35" si="3">(I27/I15)*5</f>
        <v>3</v>
      </c>
    </row>
    <row r="28" spans="1:10">
      <c r="A28" s="2" t="s">
        <v>419</v>
      </c>
      <c r="B28">
        <f>COUNTIFS(
  Controls[Risk Domain], $A28,
  Controls[Maturity Level], 1,
  Controls[Control in place?], "YES"
)
+
COUNTIFS(
   Controls[Risk Domain], $A28,
  Controls[Maturity Level], 1,
  Controls[Control in place?], "COVERED"
)</f>
        <v>1</v>
      </c>
      <c r="C28">
        <f>COUNTIFS(
  Controls[Risk Domain], $A28,
  Controls[Maturity Level], 2,
  Controls[Control in place?], "YES"
)
+
COUNTIFS(
   Controls[Risk Domain], $A28,
  Controls[Maturity Level], 2,
  Controls[Control in place?], "COVERED"
)</f>
        <v>3</v>
      </c>
      <c r="D28">
        <f>COUNTIFS(
  Controls[Risk Domain], $A28,
  Controls[Maturity Level], 3,
  Controls[Control in place?], "YES"
)
+
COUNTIFS(
   Controls[Risk Domain], $A28,
  Controls[Maturity Level], 3,
  Controls[Control in place?], "COVERED"
)</f>
        <v>3</v>
      </c>
      <c r="E28">
        <f>COUNTIFS(
  Controls[Risk Domain], $A28,
  Controls[Maturity Level], 4,
  Controls[Control in place?], "YES"
)
+
COUNTIFS(
   Controls[Risk Domain], $A28,
  Controls[Maturity Level], 4,
  Controls[Control in place?], "COVERED"
)</f>
        <v>4</v>
      </c>
      <c r="F28">
        <f>COUNTIFS(
  Controls[Risk Domain], $A28,
  Controls[Maturity Level], 5,
  Controls[Control in place?], "YES"
)
+
COUNTIFS(
   Controls[Risk Domain], $A28,
  Controls[Maturity Level], 5,
  Controls[Control in place?], "COVERED"
)</f>
        <v>0</v>
      </c>
      <c r="G28">
        <f t="shared" si="2"/>
        <v>11</v>
      </c>
      <c r="H28" s="3">
        <f t="shared" ref="H28:H35" si="4">G28/G16</f>
        <v>0.47826086956521741</v>
      </c>
      <c r="I28">
        <f t="shared" ref="I28:I35" si="5">SUMPRODUCT(B28:F28,B$13:F$13)</f>
        <v>11</v>
      </c>
      <c r="J28" s="58">
        <f t="shared" si="3"/>
        <v>2.3913043478260869</v>
      </c>
    </row>
    <row r="29" spans="1:10">
      <c r="A29" s="2" t="s">
        <v>424</v>
      </c>
      <c r="B29">
        <f>COUNTIFS(
  Controls[Risk Domain], $A29,
  Controls[Maturity Level], 1,
  Controls[Control in place?], "YES"
)
+
COUNTIFS(
   Controls[Risk Domain], $A29,
  Controls[Maturity Level], 1,
  Controls[Control in place?], "COVERED"
)</f>
        <v>1</v>
      </c>
      <c r="C29">
        <f>COUNTIFS(
  Controls[Risk Domain], $A29,
  Controls[Maturity Level], 2,
  Controls[Control in place?], "YES"
)
+
COUNTIFS(
   Controls[Risk Domain], $A29,
  Controls[Maturity Level], 2,
  Controls[Control in place?], "COVERED"
)</f>
        <v>1</v>
      </c>
      <c r="D29">
        <f>COUNTIFS(
  Controls[Risk Domain], $A29,
  Controls[Maturity Level], 3,
  Controls[Control in place?], "YES"
)
+
COUNTIFS(
   Controls[Risk Domain], $A29,
  Controls[Maturity Level], 3,
  Controls[Control in place?], "COVERED"
)</f>
        <v>4</v>
      </c>
      <c r="E29">
        <f>COUNTIFS(
  Controls[Risk Domain], $A29,
  Controls[Maturity Level], 4,
  Controls[Control in place?], "YES"
)
+
COUNTIFS(
   Controls[Risk Domain], $A29,
  Controls[Maturity Level], 4,
  Controls[Control in place?], "COVERED"
)</f>
        <v>1</v>
      </c>
      <c r="F29">
        <f>COUNTIFS(
  Controls[Risk Domain], $A29,
  Controls[Maturity Level], 5,
  Controls[Control in place?], "YES"
)
+
COUNTIFS(
   Controls[Risk Domain], $A29,
  Controls[Maturity Level], 5,
  Controls[Control in place?], "COVERED"
)</f>
        <v>0</v>
      </c>
      <c r="G29">
        <f t="shared" si="2"/>
        <v>7</v>
      </c>
      <c r="H29" s="3">
        <f t="shared" si="4"/>
        <v>0.53846153846153844</v>
      </c>
      <c r="I29">
        <f t="shared" si="5"/>
        <v>7</v>
      </c>
      <c r="J29" s="58">
        <f t="shared" si="3"/>
        <v>2.6923076923076921</v>
      </c>
    </row>
    <row r="30" spans="1:10">
      <c r="A30" s="2" t="s">
        <v>425</v>
      </c>
      <c r="B30">
        <f>COUNTIFS(
  Controls[Risk Domain], $A30,
  Controls[Maturity Level], 1,
  Controls[Control in place?], "YES"
)
+
COUNTIFS(
   Controls[Risk Domain], $A30,
  Controls[Maturity Level], 1,
  Controls[Control in place?], "COVERED"
)</f>
        <v>0</v>
      </c>
      <c r="C30">
        <f>COUNTIFS(
  Controls[Risk Domain], $A30,
  Controls[Maturity Level], 2,
  Controls[Control in place?], "YES"
)
+
COUNTIFS(
   Controls[Risk Domain], $A30,
  Controls[Maturity Level], 2,
  Controls[Control in place?], "COVERED"
)</f>
        <v>4</v>
      </c>
      <c r="D30">
        <f>COUNTIFS(
  Controls[Risk Domain], $A30,
  Controls[Maturity Level], 3,
  Controls[Control in place?], "YES"
)
+
COUNTIFS(
   Controls[Risk Domain], $A30,
  Controls[Maturity Level], 3,
  Controls[Control in place?], "COVERED"
)</f>
        <v>5</v>
      </c>
      <c r="E30">
        <f>COUNTIFS(
  Controls[Risk Domain], $A30,
  Controls[Maturity Level], 4,
  Controls[Control in place?], "YES"
)
+
COUNTIFS(
   Controls[Risk Domain], $A30,
  Controls[Maturity Level], 4,
  Controls[Control in place?], "COVERED"
)</f>
        <v>3</v>
      </c>
      <c r="F30">
        <f>COUNTIFS(
  Controls[Risk Domain], $A30,
  Controls[Maturity Level], 5,
  Controls[Control in place?], "YES"
)
+
COUNTIFS(
   Controls[Risk Domain], $A30,
  Controls[Maturity Level], 5,
  Controls[Control in place?], "COVERED"
)</f>
        <v>0</v>
      </c>
      <c r="G30">
        <f t="shared" si="2"/>
        <v>12</v>
      </c>
      <c r="H30" s="3">
        <f t="shared" si="4"/>
        <v>0.5714285714285714</v>
      </c>
      <c r="I30">
        <f t="shared" si="5"/>
        <v>12</v>
      </c>
      <c r="J30" s="58">
        <f t="shared" si="3"/>
        <v>2.8571428571428568</v>
      </c>
    </row>
    <row r="31" spans="1:10">
      <c r="A31" s="2" t="s">
        <v>421</v>
      </c>
      <c r="B31">
        <f>COUNTIFS(
  Controls[Risk Domain], $A31,
  Controls[Maturity Level], 1,
  Controls[Control in place?], "YES"
)
+
COUNTIFS(
   Controls[Risk Domain], $A31,
  Controls[Maturity Level], 1,
  Controls[Control in place?], "COVERED"
)</f>
        <v>0</v>
      </c>
      <c r="C31">
        <f>COUNTIFS(
  Controls[Risk Domain], $A31,
  Controls[Maturity Level], 2,
  Controls[Control in place?], "YES"
)
+
COUNTIFS(
   Controls[Risk Domain], $A31,
  Controls[Maturity Level], 2,
  Controls[Control in place?], "COVERED"
)</f>
        <v>2</v>
      </c>
      <c r="D31">
        <f>COUNTIFS(
  Controls[Risk Domain], $A31,
  Controls[Maturity Level], 3,
  Controls[Control in place?], "YES"
)
+
COUNTIFS(
   Controls[Risk Domain], $A31,
  Controls[Maturity Level], 3,
  Controls[Control in place?], "COVERED"
)</f>
        <v>1</v>
      </c>
      <c r="E31">
        <f>COUNTIFS(
  Controls[Risk Domain], $A31,
  Controls[Maturity Level], 4,
  Controls[Control in place?], "YES"
)
+
COUNTIFS(
   Controls[Risk Domain], $A31,
  Controls[Maturity Level], 4,
  Controls[Control in place?], "COVERED"
)</f>
        <v>1</v>
      </c>
      <c r="F31">
        <f>COUNTIFS(
  Controls[Risk Domain], $A31,
  Controls[Maturity Level], 5,
  Controls[Control in place?], "YES"
)
+
COUNTIFS(
   Controls[Risk Domain], $A31,
  Controls[Maturity Level], 5,
  Controls[Control in place?], "COVERED"
)</f>
        <v>0</v>
      </c>
      <c r="G31">
        <f t="shared" si="2"/>
        <v>4</v>
      </c>
      <c r="H31" s="3">
        <f t="shared" si="4"/>
        <v>0.36363636363636365</v>
      </c>
      <c r="I31">
        <f t="shared" si="5"/>
        <v>4</v>
      </c>
      <c r="J31" s="58">
        <f t="shared" si="3"/>
        <v>1.8181818181818183</v>
      </c>
    </row>
    <row r="32" spans="1:10">
      <c r="A32" s="2" t="s">
        <v>423</v>
      </c>
      <c r="B32">
        <f>COUNTIFS(
  Controls[Risk Domain], $A32,
  Controls[Maturity Level], 1,
  Controls[Control in place?], "YES"
)
+
COUNTIFS(
   Controls[Risk Domain], $A32,
  Controls[Maturity Level], 1,
  Controls[Control in place?], "COVERED"
)</f>
        <v>4</v>
      </c>
      <c r="C32">
        <f>COUNTIFS(
  Controls[Risk Domain], $A32,
  Controls[Maturity Level], 2,
  Controls[Control in place?], "YES"
)
+
COUNTIFS(
   Controls[Risk Domain], $A32,
  Controls[Maturity Level], 2,
  Controls[Control in place?], "COVERED"
)</f>
        <v>8</v>
      </c>
      <c r="D32">
        <f>COUNTIFS(
  Controls[Risk Domain], $A32,
  Controls[Maturity Level], 3,
  Controls[Control in place?], "YES"
)
+
COUNTIFS(
   Controls[Risk Domain], $A32,
  Controls[Maturity Level], 3,
  Controls[Control in place?], "COVERED"
)</f>
        <v>4</v>
      </c>
      <c r="E32">
        <f>COUNTIFS(
  Controls[Risk Domain], $A32,
  Controls[Maturity Level], 4,
  Controls[Control in place?], "YES"
)
+
COUNTIFS(
   Controls[Risk Domain], $A32,
  Controls[Maturity Level], 4,
  Controls[Control in place?], "COVERED"
)</f>
        <v>2</v>
      </c>
      <c r="F32">
        <f>COUNTIFS(
  Controls[Risk Domain], $A32,
  Controls[Maturity Level], 5,
  Controls[Control in place?], "YES"
)
+
COUNTIFS(
   Controls[Risk Domain], $A32,
  Controls[Maturity Level], 5,
  Controls[Control in place?], "COVERED"
)</f>
        <v>0</v>
      </c>
      <c r="G32">
        <f t="shared" si="2"/>
        <v>18</v>
      </c>
      <c r="H32" s="3">
        <f t="shared" si="4"/>
        <v>0.58064516129032262</v>
      </c>
      <c r="I32">
        <f t="shared" si="5"/>
        <v>18</v>
      </c>
      <c r="J32" s="58">
        <f t="shared" si="3"/>
        <v>2.903225806451613</v>
      </c>
    </row>
    <row r="33" spans="1:11">
      <c r="A33" s="2" t="s">
        <v>422</v>
      </c>
      <c r="B33">
        <f>COUNTIFS(
  Controls[Risk Domain], $A33,
  Controls[Maturity Level], 1,
  Controls[Control in place?], "YES"
)
+
COUNTIFS(
   Controls[Risk Domain], $A33,
  Controls[Maturity Level], 1,
  Controls[Control in place?], "COVERED"
)</f>
        <v>4</v>
      </c>
      <c r="C33">
        <f>COUNTIFS(
  Controls[Risk Domain], $A33,
  Controls[Maturity Level], 2,
  Controls[Control in place?], "YES"
)
+
COUNTIFS(
   Controls[Risk Domain], $A33,
  Controls[Maturity Level], 2,
  Controls[Control in place?], "COVERED"
)</f>
        <v>2</v>
      </c>
      <c r="D33">
        <f>COUNTIFS(
  Controls[Risk Domain], $A33,
  Controls[Maturity Level], 3,
  Controls[Control in place?], "YES"
)
+
COUNTIFS(
   Controls[Risk Domain], $A33,
  Controls[Maturity Level], 3,
  Controls[Control in place?], "COVERED"
)</f>
        <v>3</v>
      </c>
      <c r="E33">
        <f>COUNTIFS(
  Controls[Risk Domain], $A33,
  Controls[Maturity Level], 4,
  Controls[Control in place?], "YES"
)
+
COUNTIFS(
   Controls[Risk Domain], $A33,
  Controls[Maturity Level], 4,
  Controls[Control in place?], "COVERED"
)</f>
        <v>2</v>
      </c>
      <c r="F33">
        <f>COUNTIFS(
  Controls[Risk Domain], $A33,
  Controls[Maturity Level], 5,
  Controls[Control in place?], "YES"
)
+
COUNTIFS(
   Controls[Risk Domain], $A33,
  Controls[Maturity Level], 5,
  Controls[Control in place?], "COVERED"
)</f>
        <v>0</v>
      </c>
      <c r="G33">
        <f t="shared" si="2"/>
        <v>11</v>
      </c>
      <c r="H33" s="3">
        <f t="shared" si="4"/>
        <v>0.6470588235294118</v>
      </c>
      <c r="I33">
        <f t="shared" si="5"/>
        <v>11</v>
      </c>
      <c r="J33" s="58">
        <f t="shared" si="3"/>
        <v>3.2352941176470589</v>
      </c>
    </row>
    <row r="34" spans="1:11">
      <c r="A34" s="2" t="s">
        <v>1</v>
      </c>
      <c r="B34">
        <f>COUNTIFS(
  Controls[Risk Domain], $A34,
  Controls[Maturity Level], 1,
  Controls[Control in place?], "YES"
)
+
COUNTIFS(
   Controls[Risk Domain], $A34,
  Controls[Maturity Level], 1,
  Controls[Control in place?], "COVERED"
)</f>
        <v>4</v>
      </c>
      <c r="C34">
        <f>COUNTIFS(
  Controls[Risk Domain], $A34,
  Controls[Maturity Level], 2,
  Controls[Control in place?], "YES"
)
+
COUNTIFS(
   Controls[Risk Domain], $A34,
  Controls[Maturity Level], 2,
  Controls[Control in place?], "COVERED"
)</f>
        <v>13</v>
      </c>
      <c r="D34">
        <f>COUNTIFS(
  Controls[Risk Domain], $A34,
  Controls[Maturity Level], 3,
  Controls[Control in place?], "YES"
)
+
COUNTIFS(
   Controls[Risk Domain], $A34,
  Controls[Maturity Level], 3,
  Controls[Control in place?], "COVERED"
)</f>
        <v>1</v>
      </c>
      <c r="E34">
        <f>COUNTIFS(
  Controls[Risk Domain], $A34,
  Controls[Maturity Level], 4,
  Controls[Control in place?], "YES"
)
+
COUNTIFS(
   Controls[Risk Domain], $A34,
  Controls[Maturity Level], 4,
  Controls[Control in place?], "COVERED"
)</f>
        <v>0</v>
      </c>
      <c r="F34">
        <f>COUNTIFS(
  Controls[Risk Domain], $A34,
  Controls[Maturity Level], 5,
  Controls[Control in place?], "YES"
)
+
COUNTIFS(
   Controls[Risk Domain], $A34,
  Controls[Maturity Level], 5,
  Controls[Control in place?], "COVERED"
)</f>
        <v>0</v>
      </c>
      <c r="G34">
        <f t="shared" si="2"/>
        <v>18</v>
      </c>
      <c r="H34" s="3">
        <f t="shared" si="4"/>
        <v>0.62068965517241381</v>
      </c>
      <c r="I34">
        <f t="shared" si="5"/>
        <v>18</v>
      </c>
      <c r="J34" s="58">
        <f t="shared" si="3"/>
        <v>3.103448275862069</v>
      </c>
    </row>
    <row r="35" spans="1:11">
      <c r="A35" s="2" t="s">
        <v>420</v>
      </c>
      <c r="B35">
        <f>COUNTIFS(
  Controls[Risk Domain], $A35,
  Controls[Maturity Level], 1,
  Controls[Control in place?], "YES"
)
+
COUNTIFS(
   Controls[Risk Domain], $A35,
  Controls[Maturity Level], 1,
  Controls[Control in place?], "COVERED"
)</f>
        <v>6</v>
      </c>
      <c r="C35">
        <f>COUNTIFS(
  Controls[Risk Domain], $A35,
  Controls[Maturity Level], 2,
  Controls[Control in place?], "YES"
)
+
COUNTIFS(
   Controls[Risk Domain], $A35,
  Controls[Maturity Level], 2,
  Controls[Control in place?], "COVERED"
)</f>
        <v>5</v>
      </c>
      <c r="D35">
        <f>COUNTIFS(
  Controls[Risk Domain], $A35,
  Controls[Maturity Level], 3,
  Controls[Control in place?], "YES"
)
+
COUNTIFS(
   Controls[Risk Domain], $A35,
  Controls[Maturity Level], 3,
  Controls[Control in place?], "COVERED"
)</f>
        <v>0</v>
      </c>
      <c r="E35">
        <f>COUNTIFS(
  Controls[Risk Domain], $A35,
  Controls[Maturity Level], 4,
  Controls[Control in place?], "YES"
)
+
COUNTIFS(
   Controls[Risk Domain], $A35,
  Controls[Maturity Level], 4,
  Controls[Control in place?], "COVERED"
)</f>
        <v>0</v>
      </c>
      <c r="F35">
        <f>COUNTIFS(
  Controls[Risk Domain], $A35,
  Controls[Maturity Level], 5,
  Controls[Control in place?], "YES"
)
+
COUNTIFS(
   Controls[Risk Domain], $A35,
  Controls[Maturity Level], 5,
  Controls[Control in place?], "COVERED"
)</f>
        <v>0</v>
      </c>
      <c r="G35">
        <f t="shared" si="2"/>
        <v>11</v>
      </c>
      <c r="H35" s="3">
        <f t="shared" si="4"/>
        <v>0.61111111111111116</v>
      </c>
      <c r="I35">
        <f t="shared" si="5"/>
        <v>11</v>
      </c>
      <c r="J35" s="58">
        <f t="shared" si="3"/>
        <v>3.0555555555555558</v>
      </c>
    </row>
    <row r="36" spans="1:11">
      <c r="B36">
        <f>SUM(B27:B35)</f>
        <v>21</v>
      </c>
      <c r="C36">
        <f>SUM(C27:C35)</f>
        <v>41</v>
      </c>
      <c r="D36">
        <f>SUM(D27:D35)</f>
        <v>24</v>
      </c>
      <c r="E36">
        <f>SUM(E27:E35)</f>
        <v>18</v>
      </c>
      <c r="F36">
        <f>SUM(F27:F35)</f>
        <v>0</v>
      </c>
      <c r="G36">
        <f t="shared" si="2"/>
        <v>104</v>
      </c>
      <c r="I36" s="11" t="s">
        <v>737</v>
      </c>
      <c r="J36" s="55">
        <f>AVERAGE(J27:J35)</f>
        <v>2.7840511634416392</v>
      </c>
      <c r="K36">
        <v>5</v>
      </c>
    </row>
    <row r="37" spans="1:11">
      <c r="B37" s="3">
        <f t="shared" ref="B37:G37" si="6">B36/B24</f>
        <v>0.80769230769230771</v>
      </c>
      <c r="C37" s="3">
        <f t="shared" si="6"/>
        <v>0.65079365079365081</v>
      </c>
      <c r="D37" s="3">
        <f t="shared" si="6"/>
        <v>0.45283018867924529</v>
      </c>
      <c r="E37" s="3">
        <f t="shared" si="6"/>
        <v>0.47368421052631576</v>
      </c>
      <c r="F37" s="3">
        <f t="shared" si="6"/>
        <v>0</v>
      </c>
      <c r="G37" s="3">
        <f t="shared" si="6"/>
        <v>0.56830601092896171</v>
      </c>
    </row>
    <row r="39" spans="1:11">
      <c r="A39" t="s">
        <v>721</v>
      </c>
      <c r="B39" t="s">
        <v>445</v>
      </c>
      <c r="C39" t="s">
        <v>446</v>
      </c>
      <c r="D39" t="s">
        <v>447</v>
      </c>
      <c r="E39" t="s">
        <v>448</v>
      </c>
      <c r="F39" t="s">
        <v>449</v>
      </c>
    </row>
    <row r="40" spans="1:11">
      <c r="A40" s="2" t="s">
        <v>418</v>
      </c>
      <c r="B40" s="3">
        <f t="shared" ref="B40:E48" si="7">IF(
  B15&gt;0,
  B27 / B15,
  0
)</f>
        <v>1</v>
      </c>
      <c r="C40" s="3">
        <f t="shared" si="7"/>
        <v>0.6</v>
      </c>
      <c r="D40" s="3">
        <f t="shared" si="7"/>
        <v>0.42857142857142855</v>
      </c>
      <c r="E40" s="3">
        <f t="shared" si="7"/>
        <v>0.83333333333333337</v>
      </c>
      <c r="F40" s="3">
        <f t="shared" ref="F40:F48" si="8">IF(
  F15&gt;0,
  F27 / F15,
  ""
)</f>
        <v>0</v>
      </c>
      <c r="G40" s="3"/>
    </row>
    <row r="41" spans="1:11">
      <c r="A41" s="2" t="s">
        <v>419</v>
      </c>
      <c r="B41" s="3">
        <f t="shared" si="7"/>
        <v>0.33333333333333331</v>
      </c>
      <c r="C41" s="3">
        <f t="shared" si="7"/>
        <v>0.6</v>
      </c>
      <c r="D41" s="3">
        <f t="shared" si="7"/>
        <v>0.33333333333333331</v>
      </c>
      <c r="E41" s="3">
        <f t="shared" si="7"/>
        <v>0.66666666666666663</v>
      </c>
      <c r="F41" s="3" t="str">
        <f t="shared" si="8"/>
        <v/>
      </c>
      <c r="G41" s="3"/>
    </row>
    <row r="42" spans="1:11">
      <c r="A42" s="2" t="s">
        <v>424</v>
      </c>
      <c r="B42" s="3">
        <f t="shared" si="7"/>
        <v>1</v>
      </c>
      <c r="C42" s="3">
        <f t="shared" si="7"/>
        <v>0.5</v>
      </c>
      <c r="D42" s="3">
        <f t="shared" si="7"/>
        <v>0.5714285714285714</v>
      </c>
      <c r="E42" s="3">
        <f t="shared" si="7"/>
        <v>0.5</v>
      </c>
      <c r="F42" s="3">
        <f t="shared" si="8"/>
        <v>0</v>
      </c>
      <c r="G42" s="3"/>
    </row>
    <row r="43" spans="1:11">
      <c r="A43" s="2" t="s">
        <v>425</v>
      </c>
      <c r="B43" s="3">
        <f t="shared" si="7"/>
        <v>0</v>
      </c>
      <c r="C43" s="3">
        <f t="shared" si="7"/>
        <v>0.8</v>
      </c>
      <c r="D43" s="3">
        <f t="shared" si="7"/>
        <v>0.7142857142857143</v>
      </c>
      <c r="E43" s="3">
        <f t="shared" si="7"/>
        <v>0.375</v>
      </c>
      <c r="F43" s="3">
        <f t="shared" si="8"/>
        <v>0</v>
      </c>
      <c r="G43" s="3"/>
    </row>
    <row r="44" spans="1:11">
      <c r="A44" s="2" t="s">
        <v>421</v>
      </c>
      <c r="B44" s="3">
        <f t="shared" si="7"/>
        <v>0</v>
      </c>
      <c r="C44" s="3">
        <f t="shared" si="7"/>
        <v>0.5</v>
      </c>
      <c r="D44" s="3">
        <f t="shared" si="7"/>
        <v>0.25</v>
      </c>
      <c r="E44" s="3">
        <f t="shared" si="7"/>
        <v>0.5</v>
      </c>
      <c r="F44" s="3" t="str">
        <f t="shared" si="8"/>
        <v/>
      </c>
      <c r="G44" s="3"/>
    </row>
    <row r="45" spans="1:11">
      <c r="A45" s="2" t="s">
        <v>423</v>
      </c>
      <c r="B45" s="3">
        <f t="shared" si="7"/>
        <v>1</v>
      </c>
      <c r="C45" s="3">
        <f t="shared" si="7"/>
        <v>0.66666666666666663</v>
      </c>
      <c r="D45" s="3">
        <f t="shared" si="7"/>
        <v>0.44444444444444442</v>
      </c>
      <c r="E45" s="3">
        <f t="shared" si="7"/>
        <v>0.33333333333333331</v>
      </c>
      <c r="F45" s="3" t="str">
        <f t="shared" si="8"/>
        <v/>
      </c>
      <c r="G45" s="3"/>
    </row>
    <row r="46" spans="1:11">
      <c r="A46" s="2" t="s">
        <v>422</v>
      </c>
      <c r="B46" s="3">
        <f t="shared" si="7"/>
        <v>0.66666666666666663</v>
      </c>
      <c r="C46" s="3">
        <f t="shared" si="7"/>
        <v>0.4</v>
      </c>
      <c r="D46" s="3">
        <f t="shared" si="7"/>
        <v>1</v>
      </c>
      <c r="E46" s="3">
        <f t="shared" si="7"/>
        <v>0.66666666666666663</v>
      </c>
      <c r="F46" s="3" t="str">
        <f t="shared" si="8"/>
        <v/>
      </c>
      <c r="G46" s="3"/>
    </row>
    <row r="47" spans="1:11">
      <c r="A47" s="2" t="s">
        <v>1</v>
      </c>
      <c r="B47" s="3">
        <f t="shared" si="7"/>
        <v>1</v>
      </c>
      <c r="C47" s="3">
        <f t="shared" si="7"/>
        <v>0.8666666666666667</v>
      </c>
      <c r="D47" s="3">
        <f t="shared" si="7"/>
        <v>0.16666666666666666</v>
      </c>
      <c r="E47" s="3">
        <f t="shared" si="7"/>
        <v>0</v>
      </c>
      <c r="F47" s="3" t="str">
        <f t="shared" si="8"/>
        <v/>
      </c>
      <c r="G47" s="3"/>
    </row>
    <row r="48" spans="1:11">
      <c r="A48" s="2" t="s">
        <v>420</v>
      </c>
      <c r="B48" s="3">
        <f t="shared" si="7"/>
        <v>1</v>
      </c>
      <c r="C48" s="3">
        <f t="shared" si="7"/>
        <v>0.5</v>
      </c>
      <c r="D48" s="3">
        <f t="shared" si="7"/>
        <v>0</v>
      </c>
      <c r="E48" s="3">
        <f t="shared" si="7"/>
        <v>0</v>
      </c>
      <c r="F48" s="3" t="str">
        <f t="shared" si="8"/>
        <v/>
      </c>
      <c r="G48" s="3"/>
    </row>
    <row r="51" spans="10:20">
      <c r="K51" t="s">
        <v>750</v>
      </c>
      <c r="L51" t="s">
        <v>747</v>
      </c>
      <c r="M51" t="s">
        <v>750</v>
      </c>
      <c r="N51" t="s">
        <v>747</v>
      </c>
      <c r="O51" t="s">
        <v>750</v>
      </c>
      <c r="P51" t="s">
        <v>747</v>
      </c>
      <c r="Q51" t="s">
        <v>750</v>
      </c>
      <c r="R51" t="s">
        <v>747</v>
      </c>
      <c r="S51" t="s">
        <v>750</v>
      </c>
      <c r="T51" t="s">
        <v>747</v>
      </c>
    </row>
    <row r="52" spans="10:20">
      <c r="L52" t="s">
        <v>445</v>
      </c>
      <c r="N52" t="s">
        <v>446</v>
      </c>
      <c r="P52" t="s">
        <v>447</v>
      </c>
      <c r="R52" t="s">
        <v>448</v>
      </c>
      <c r="T52" t="s">
        <v>449</v>
      </c>
    </row>
    <row r="53" spans="10:20">
      <c r="J53" s="2" t="s">
        <v>418</v>
      </c>
      <c r="K53">
        <f t="shared" ref="K53:K61" si="9">B15-B27</f>
        <v>0</v>
      </c>
      <c r="L53">
        <f>COUNTIFS(
  Controls[Risk Domain], $J53,
  Controls[Maturity Level], 1,
  Controls[Control in place?], "YES"
)
+
COUNTIFS(
   Controls[Risk Domain], $J53,
  Controls[Maturity Level], 1,
  Controls[Control in place?], "COVERED"
)</f>
        <v>1</v>
      </c>
      <c r="M53">
        <f t="shared" ref="M53:M61" si="10">C15-C27</f>
        <v>2</v>
      </c>
      <c r="N53">
        <f>COUNTIFS(
  Controls[Risk Domain], $J53,
  Controls[Maturity Level], 2,
  Controls[Control in place?], "YES"
)
+
COUNTIFS(
   Controls[Risk Domain], $J53,
  Controls[Maturity Level], 2,
  Controls[Control in place?], "COVERED"
)</f>
        <v>3</v>
      </c>
      <c r="O53">
        <f>D15-D27</f>
        <v>4</v>
      </c>
      <c r="P53">
        <f>COUNTIFS(
  Controls[Risk Domain], $J53,
  Controls[Maturity Level], 3,
  Controls[Control in place?], "YES"
)
+
COUNTIFS(
   Controls[Risk Domain], $J53,
  Controls[Maturity Level], 3,
  Controls[Control in place?], "COVERED"
)</f>
        <v>3</v>
      </c>
      <c r="Q53">
        <f t="shared" ref="Q53:Q61" si="11">E15-E27</f>
        <v>1</v>
      </c>
      <c r="R53">
        <f>COUNTIFS(
  Controls[Risk Domain], $J53,
  Controls[Maturity Level], 4,
  Controls[Control in place?], "YES"
)
+
COUNTIFS(
   Controls[Risk Domain], $J53,
  Controls[Maturity Level], 4,
  Controls[Control in place?], "COVERED"
)</f>
        <v>5</v>
      </c>
      <c r="S53">
        <f t="shared" ref="S53:S61" si="12">F15-F27</f>
        <v>1</v>
      </c>
      <c r="T53">
        <f>COUNTIFS(
  Controls[Risk Domain], $J53,
  Controls[Maturity Level], 5,
  Controls[Control in place?], "YES"
)
+
COUNTIFS(
   Controls[Risk Domain], $J53,
  Controls[Maturity Level], 5,
  Controls[Control in place?], "COVERED"
)</f>
        <v>0</v>
      </c>
    </row>
    <row r="54" spans="10:20">
      <c r="J54" s="2" t="s">
        <v>419</v>
      </c>
      <c r="K54">
        <f t="shared" si="9"/>
        <v>2</v>
      </c>
      <c r="L54">
        <f>COUNTIFS(
  Controls[Risk Domain], $J54,
  Controls[Maturity Level], 1,
  Controls[Control in place?], "YES"
)
+
COUNTIFS(
   Controls[Risk Domain], $J54,
  Controls[Maturity Level], 1,
  Controls[Control in place?], "COVERED"
)</f>
        <v>1</v>
      </c>
      <c r="M54">
        <f t="shared" si="10"/>
        <v>2</v>
      </c>
      <c r="N54">
        <f>COUNTIFS(
  Controls[Risk Domain], $J54,
  Controls[Maturity Level], 2,
  Controls[Control in place?], "YES"
)
+
COUNTIFS(
   Controls[Risk Domain], $J54,
  Controls[Maturity Level], 2,
  Controls[Control in place?], "COVERED"
)</f>
        <v>3</v>
      </c>
      <c r="O54">
        <v>3</v>
      </c>
      <c r="P54">
        <v>5</v>
      </c>
      <c r="Q54">
        <f t="shared" si="11"/>
        <v>2</v>
      </c>
      <c r="R54">
        <f>COUNTIFS(
  Controls[Risk Domain], $J54,
  Controls[Maturity Level], 4,
  Controls[Control in place?], "YES"
)
+
COUNTIFS(
   Controls[Risk Domain], $J54,
  Controls[Maturity Level], 4,
  Controls[Control in place?], "COVERED"
)</f>
        <v>4</v>
      </c>
      <c r="S54">
        <f t="shared" si="12"/>
        <v>0</v>
      </c>
      <c r="T54">
        <f>COUNTIFS(
  Controls[Risk Domain], $J54,
  Controls[Maturity Level], 5,
  Controls[Control in place?], "YES"
)
+
COUNTIFS(
   Controls[Risk Domain], $J54,
  Controls[Maturity Level], 5,
  Controls[Control in place?], "COVERED"
)</f>
        <v>0</v>
      </c>
    </row>
    <row r="55" spans="10:20">
      <c r="J55" s="2" t="s">
        <v>424</v>
      </c>
      <c r="K55">
        <f t="shared" si="9"/>
        <v>0</v>
      </c>
      <c r="L55">
        <f>COUNTIFS(
  Controls[Risk Domain], $J55,
  Controls[Maturity Level], 1,
  Controls[Control in place?], "YES"
)
+
COUNTIFS(
   Controls[Risk Domain], $J55,
  Controls[Maturity Level], 1,
  Controls[Control in place?], "COVERED"
)</f>
        <v>1</v>
      </c>
      <c r="M55">
        <f t="shared" si="10"/>
        <v>1</v>
      </c>
      <c r="N55">
        <f>COUNTIFS(
  Controls[Risk Domain], $J55,
  Controls[Maturity Level], 2,
  Controls[Control in place?], "YES"
)
+
COUNTIFS(
   Controls[Risk Domain], $J55,
  Controls[Maturity Level], 2,
  Controls[Control in place?], "COVERED"
)</f>
        <v>1</v>
      </c>
      <c r="O55">
        <f t="shared" ref="O55:O61" si="13">D17-D29</f>
        <v>3</v>
      </c>
      <c r="P55">
        <f>COUNTIFS(
  Controls[Risk Domain], $J55,
  Controls[Maturity Level], 3,
  Controls[Control in place?], "YES"
)
+
COUNTIFS(
   Controls[Risk Domain], $J55,
  Controls[Maturity Level], 3,
  Controls[Control in place?], "COVERED"
)</f>
        <v>4</v>
      </c>
      <c r="Q55">
        <f t="shared" si="11"/>
        <v>1</v>
      </c>
      <c r="R55">
        <f>COUNTIFS(
  Controls[Risk Domain], $J55,
  Controls[Maturity Level], 4,
  Controls[Control in place?], "YES"
)
+
COUNTIFS(
   Controls[Risk Domain], $J55,
  Controls[Maturity Level], 4,
  Controls[Control in place?], "COVERED"
)</f>
        <v>1</v>
      </c>
      <c r="S55">
        <f t="shared" si="12"/>
        <v>1</v>
      </c>
      <c r="T55">
        <f>COUNTIFS(
  Controls[Risk Domain], $J55,
  Controls[Maturity Level], 5,
  Controls[Control in place?], "YES"
)
+
COUNTIFS(
   Controls[Risk Domain], $J55,
  Controls[Maturity Level], 5,
  Controls[Control in place?], "COVERED"
)</f>
        <v>0</v>
      </c>
    </row>
    <row r="56" spans="10:20">
      <c r="J56" s="2" t="s">
        <v>425</v>
      </c>
      <c r="K56">
        <f t="shared" si="9"/>
        <v>0</v>
      </c>
      <c r="L56">
        <f>COUNTIFS(
  Controls[Risk Domain], $J56,
  Controls[Maturity Level], 1,
  Controls[Control in place?], "YES"
)
+
COUNTIFS(
   Controls[Risk Domain], $J56,
  Controls[Maturity Level], 1,
  Controls[Control in place?], "COVERED"
)</f>
        <v>0</v>
      </c>
      <c r="M56">
        <f t="shared" si="10"/>
        <v>1</v>
      </c>
      <c r="N56">
        <f>COUNTIFS(
  Controls[Risk Domain], $J56,
  Controls[Maturity Level], 2,
  Controls[Control in place?], "YES"
)
+
COUNTIFS(
   Controls[Risk Domain], $J56,
  Controls[Maturity Level], 2,
  Controls[Control in place?], "COVERED"
)</f>
        <v>4</v>
      </c>
      <c r="O56">
        <f t="shared" si="13"/>
        <v>2</v>
      </c>
      <c r="P56">
        <f>COUNTIFS(
  Controls[Risk Domain], $J56,
  Controls[Maturity Level], 3,
  Controls[Control in place?], "YES"
)
+
COUNTIFS(
   Controls[Risk Domain], $J56,
  Controls[Maturity Level], 3,
  Controls[Control in place?], "COVERED"
)</f>
        <v>5</v>
      </c>
      <c r="Q56">
        <f t="shared" si="11"/>
        <v>5</v>
      </c>
      <c r="R56">
        <f>COUNTIFS(
  Controls[Risk Domain], $J56,
  Controls[Maturity Level], 4,
  Controls[Control in place?], "YES"
)
+
COUNTIFS(
   Controls[Risk Domain], $J56,
  Controls[Maturity Level], 4,
  Controls[Control in place?], "COVERED"
)</f>
        <v>3</v>
      </c>
      <c r="S56">
        <f t="shared" si="12"/>
        <v>1</v>
      </c>
      <c r="T56">
        <f>COUNTIFS(
  Controls[Risk Domain], $J56,
  Controls[Maturity Level], 5,
  Controls[Control in place?], "YES"
)
+
COUNTIFS(
   Controls[Risk Domain], $J56,
  Controls[Maturity Level], 5,
  Controls[Control in place?], "COVERED"
)</f>
        <v>0</v>
      </c>
    </row>
    <row r="57" spans="10:20">
      <c r="J57" s="2" t="s">
        <v>421</v>
      </c>
      <c r="K57">
        <f t="shared" si="9"/>
        <v>1</v>
      </c>
      <c r="L57">
        <f>COUNTIFS(
  Controls[Risk Domain], $J57,
  Controls[Maturity Level], 1,
  Controls[Control in place?], "YES"
)
+
COUNTIFS(
   Controls[Risk Domain], $J57,
  Controls[Maturity Level], 1,
  Controls[Control in place?], "COVERED"
)</f>
        <v>0</v>
      </c>
      <c r="M57">
        <f t="shared" si="10"/>
        <v>2</v>
      </c>
      <c r="N57">
        <f>COUNTIFS(
  Controls[Risk Domain], $J57,
  Controls[Maturity Level], 2,
  Controls[Control in place?], "YES"
)
+
COUNTIFS(
   Controls[Risk Domain], $J57,
  Controls[Maturity Level], 2,
  Controls[Control in place?], "COVERED"
)</f>
        <v>2</v>
      </c>
      <c r="O57">
        <f t="shared" si="13"/>
        <v>3</v>
      </c>
      <c r="P57">
        <f>COUNTIFS(
  Controls[Risk Domain], $J57,
  Controls[Maturity Level], 3,
  Controls[Control in place?], "YES"
)
+
COUNTIFS(
   Controls[Risk Domain], $J57,
  Controls[Maturity Level], 3,
  Controls[Control in place?], "COVERED"
)</f>
        <v>1</v>
      </c>
      <c r="Q57">
        <f t="shared" si="11"/>
        <v>1</v>
      </c>
      <c r="R57">
        <f>COUNTIFS(
  Controls[Risk Domain], $J57,
  Controls[Maturity Level], 4,
  Controls[Control in place?], "YES"
)
+
COUNTIFS(
   Controls[Risk Domain], $J57,
  Controls[Maturity Level], 4,
  Controls[Control in place?], "COVERED"
)</f>
        <v>1</v>
      </c>
      <c r="S57">
        <f t="shared" si="12"/>
        <v>0</v>
      </c>
      <c r="T57">
        <f>COUNTIFS(
  Controls[Risk Domain], $J57,
  Controls[Maturity Level], 5,
  Controls[Control in place?], "YES"
)
+
COUNTIFS(
   Controls[Risk Domain], $J57,
  Controls[Maturity Level], 5,
  Controls[Control in place?], "COVERED"
)</f>
        <v>0</v>
      </c>
    </row>
    <row r="58" spans="10:20">
      <c r="J58" s="2" t="s">
        <v>423</v>
      </c>
      <c r="K58">
        <f t="shared" si="9"/>
        <v>0</v>
      </c>
      <c r="L58">
        <f>COUNTIFS(
  Controls[Risk Domain], $J58,
  Controls[Maturity Level], 1,
  Controls[Control in place?], "YES"
)
+
COUNTIFS(
   Controls[Risk Domain], $J58,
  Controls[Maturity Level], 1,
  Controls[Control in place?], "COVERED"
)</f>
        <v>4</v>
      </c>
      <c r="M58">
        <f t="shared" si="10"/>
        <v>4</v>
      </c>
      <c r="N58">
        <f>COUNTIFS(
  Controls[Risk Domain], $J58,
  Controls[Maturity Level], 2,
  Controls[Control in place?], "YES"
)
+
COUNTIFS(
   Controls[Risk Domain], $J58,
  Controls[Maturity Level], 2,
  Controls[Control in place?], "COVERED"
)</f>
        <v>8</v>
      </c>
      <c r="O58">
        <f t="shared" si="13"/>
        <v>5</v>
      </c>
      <c r="P58">
        <f>COUNTIFS(
  Controls[Risk Domain], $J58,
  Controls[Maturity Level], 3,
  Controls[Control in place?], "YES"
)
+
COUNTIFS(
   Controls[Risk Domain], $J58,
  Controls[Maturity Level], 3,
  Controls[Control in place?], "COVERED"
)</f>
        <v>4</v>
      </c>
      <c r="Q58">
        <f t="shared" si="11"/>
        <v>4</v>
      </c>
      <c r="R58">
        <f>COUNTIFS(
  Controls[Risk Domain], $J58,
  Controls[Maturity Level], 4,
  Controls[Control in place?], "YES"
)
+
COUNTIFS(
   Controls[Risk Domain], $J58,
  Controls[Maturity Level], 4,
  Controls[Control in place?], "COVERED"
)</f>
        <v>2</v>
      </c>
      <c r="S58">
        <f t="shared" si="12"/>
        <v>0</v>
      </c>
      <c r="T58">
        <f>COUNTIFS(
  Controls[Risk Domain], $J58,
  Controls[Maturity Level], 5,
  Controls[Control in place?], "YES"
)
+
COUNTIFS(
   Controls[Risk Domain], $J58,
  Controls[Maturity Level], 5,
  Controls[Control in place?], "COVERED"
)</f>
        <v>0</v>
      </c>
    </row>
    <row r="59" spans="10:20">
      <c r="J59" s="2" t="s">
        <v>422</v>
      </c>
      <c r="K59">
        <f t="shared" si="9"/>
        <v>2</v>
      </c>
      <c r="L59">
        <f>COUNTIFS(
  Controls[Risk Domain], $J59,
  Controls[Maturity Level], 1,
  Controls[Control in place?], "YES"
)
+
COUNTIFS(
   Controls[Risk Domain], $J59,
  Controls[Maturity Level], 1,
  Controls[Control in place?], "COVERED"
)</f>
        <v>4</v>
      </c>
      <c r="M59">
        <f t="shared" si="10"/>
        <v>3</v>
      </c>
      <c r="N59">
        <f>COUNTIFS(
  Controls[Risk Domain], $J59,
  Controls[Maturity Level], 2,
  Controls[Control in place?], "YES"
)
+
COUNTIFS(
   Controls[Risk Domain], $J59,
  Controls[Maturity Level], 2,
  Controls[Control in place?], "COVERED"
)</f>
        <v>2</v>
      </c>
      <c r="O59">
        <f t="shared" si="13"/>
        <v>0</v>
      </c>
      <c r="P59">
        <f>COUNTIFS(
  Controls[Risk Domain], $J59,
  Controls[Maturity Level], 3,
  Controls[Control in place?], "YES"
)
+
COUNTIFS(
   Controls[Risk Domain], $J59,
  Controls[Maturity Level], 3,
  Controls[Control in place?], "COVERED"
)</f>
        <v>3</v>
      </c>
      <c r="Q59">
        <f t="shared" si="11"/>
        <v>1</v>
      </c>
      <c r="R59">
        <f>COUNTIFS(
  Controls[Risk Domain], $J59,
  Controls[Maturity Level], 4,
  Controls[Control in place?], "YES"
)
+
COUNTIFS(
   Controls[Risk Domain], $J59,
  Controls[Maturity Level], 4,
  Controls[Control in place?], "COVERED"
)</f>
        <v>2</v>
      </c>
      <c r="S59">
        <f t="shared" si="12"/>
        <v>0</v>
      </c>
      <c r="T59">
        <f>COUNTIFS(
  Controls[Risk Domain], $J59,
  Controls[Maturity Level], 5,
  Controls[Control in place?], "YES"
)
+
COUNTIFS(
   Controls[Risk Domain], $J59,
  Controls[Maturity Level], 5,
  Controls[Control in place?], "COVERED"
)</f>
        <v>0</v>
      </c>
    </row>
    <row r="60" spans="10:20">
      <c r="J60" s="2" t="s">
        <v>1</v>
      </c>
      <c r="K60">
        <f t="shared" si="9"/>
        <v>0</v>
      </c>
      <c r="L60">
        <f>COUNTIFS(
  Controls[Risk Domain], $J60,
  Controls[Maturity Level], 1,
  Controls[Control in place?], "YES"
)
+
COUNTIFS(
   Controls[Risk Domain], $J60,
  Controls[Maturity Level], 1,
  Controls[Control in place?], "COVERED"
)</f>
        <v>4</v>
      </c>
      <c r="M60">
        <f t="shared" si="10"/>
        <v>2</v>
      </c>
      <c r="N60">
        <f>COUNTIFS(
  Controls[Risk Domain], $J60,
  Controls[Maturity Level], 2,
  Controls[Control in place?], "YES"
)
+
COUNTIFS(
   Controls[Risk Domain], $J60,
  Controls[Maturity Level], 2,
  Controls[Control in place?], "COVERED"
)</f>
        <v>13</v>
      </c>
      <c r="O60">
        <f t="shared" si="13"/>
        <v>5</v>
      </c>
      <c r="P60">
        <f>COUNTIFS(
  Controls[Risk Domain], $J60,
  Controls[Maturity Level], 3,
  Controls[Control in place?], "YES"
)
+
COUNTIFS(
   Controls[Risk Domain], $J60,
  Controls[Maturity Level], 3,
  Controls[Control in place?], "COVERED"
)</f>
        <v>1</v>
      </c>
      <c r="Q60">
        <f t="shared" si="11"/>
        <v>4</v>
      </c>
      <c r="R60">
        <f>COUNTIFS(
  Controls[Risk Domain], $J60,
  Controls[Maturity Level], 4,
  Controls[Control in place?], "YES"
)
+
COUNTIFS(
   Controls[Risk Domain], $J60,
  Controls[Maturity Level], 4,
  Controls[Control in place?], "COVERED"
)</f>
        <v>0</v>
      </c>
      <c r="S60">
        <f t="shared" si="12"/>
        <v>0</v>
      </c>
      <c r="T60">
        <f>COUNTIFS(
  Controls[Risk Domain], $J60,
  Controls[Maturity Level], 5,
  Controls[Control in place?], "YES"
)
+
COUNTIFS(
   Controls[Risk Domain], $J60,
  Controls[Maturity Level], 5,
  Controls[Control in place?], "COVERED"
)</f>
        <v>0</v>
      </c>
    </row>
    <row r="61" spans="10:20">
      <c r="J61" s="2" t="s">
        <v>420</v>
      </c>
      <c r="K61">
        <f t="shared" si="9"/>
        <v>0</v>
      </c>
      <c r="L61">
        <f>COUNTIFS(
  Controls[Risk Domain], $J61,
  Controls[Maturity Level], 1,
  Controls[Control in place?], "YES"
)
+
COUNTIFS(
   Controls[Risk Domain], $J61,
  Controls[Maturity Level], 1,
  Controls[Control in place?], "COVERED"
)</f>
        <v>6</v>
      </c>
      <c r="M61">
        <f t="shared" si="10"/>
        <v>5</v>
      </c>
      <c r="N61">
        <f>COUNTIFS(
  Controls[Risk Domain], $J61,
  Controls[Maturity Level], 2,
  Controls[Control in place?], "YES"
)
+
COUNTIFS(
   Controls[Risk Domain], $J61,
  Controls[Maturity Level], 2,
  Controls[Control in place?], "COVERED"
)</f>
        <v>5</v>
      </c>
      <c r="O61">
        <f t="shared" si="13"/>
        <v>1</v>
      </c>
      <c r="P61">
        <f>COUNTIFS(
  Controls[Risk Domain], $J61,
  Controls[Maturity Level], 3,
  Controls[Control in place?], "YES"
)
+
COUNTIFS(
   Controls[Risk Domain], $J61,
  Controls[Maturity Level], 3,
  Controls[Control in place?], "COVERED"
)</f>
        <v>0</v>
      </c>
      <c r="Q61">
        <f t="shared" si="11"/>
        <v>1</v>
      </c>
      <c r="R61">
        <f>COUNTIFS(
  Controls[Risk Domain], $J61,
  Controls[Maturity Level], 4,
  Controls[Control in place?], "YES"
)
+
COUNTIFS(
   Controls[Risk Domain], $J61,
  Controls[Maturity Level], 4,
  Controls[Control in place?], "COVERED"
)</f>
        <v>0</v>
      </c>
      <c r="S61">
        <f t="shared" si="12"/>
        <v>0</v>
      </c>
      <c r="T61">
        <f>COUNTIFS(
  Controls[Risk Domain], $J61,
  Controls[Maturity Level], 5,
  Controls[Control in place?], "YES"
)
+
COUNTIFS(
   Controls[Risk Domain], $J61,
  Controls[Maturity Level], 5,
  Controls[Control in place?], "COVERED"
)</f>
        <v>0</v>
      </c>
    </row>
    <row r="65" spans="10:10">
      <c r="J65" s="2"/>
    </row>
    <row r="66" spans="10:10">
      <c r="J66" s="2"/>
    </row>
    <row r="67" spans="10:10">
      <c r="J67" s="2"/>
    </row>
    <row r="68" spans="10:10">
      <c r="J68" s="2"/>
    </row>
    <row r="69" spans="10:10">
      <c r="J69" s="2"/>
    </row>
    <row r="70" spans="10:10">
      <c r="J70" s="2"/>
    </row>
    <row r="71" spans="10:10">
      <c r="J71" s="2"/>
    </row>
    <row r="72" spans="10:10">
      <c r="J72" s="2"/>
    </row>
    <row r="73" spans="10:10">
      <c r="J73"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A49C-F6D2-004D-9532-0BF2BFD5D608}">
  <dimension ref="A1:E184"/>
  <sheetViews>
    <sheetView workbookViewId="0">
      <selection activeCell="A2" sqref="A2:A5"/>
    </sheetView>
  </sheetViews>
  <sheetFormatPr baseColWidth="10" defaultColWidth="11.5" defaultRowHeight="16"/>
  <cols>
    <col min="1" max="1" width="28.5" customWidth="1"/>
    <col min="2" max="2" width="11.83203125" customWidth="1"/>
    <col min="3" max="3" width="131" customWidth="1"/>
    <col min="4" max="4" width="24.5" customWidth="1"/>
    <col min="5" max="5" width="198.6640625" bestFit="1" customWidth="1"/>
  </cols>
  <sheetData>
    <row r="1" spans="1:5" s="98" customFormat="1">
      <c r="A1" s="97" t="s">
        <v>444</v>
      </c>
      <c r="B1" s="97" t="s">
        <v>2</v>
      </c>
      <c r="C1" s="97" t="s">
        <v>3</v>
      </c>
      <c r="D1" s="97" t="s">
        <v>715</v>
      </c>
      <c r="E1" s="97" t="s">
        <v>756</v>
      </c>
    </row>
    <row r="2" spans="1:5">
      <c r="A2" t="s">
        <v>418</v>
      </c>
      <c r="B2" t="s">
        <v>70</v>
      </c>
      <c r="C2" t="s">
        <v>71</v>
      </c>
      <c r="D2">
        <v>1</v>
      </c>
      <c r="E2" t="s">
        <v>782</v>
      </c>
    </row>
    <row r="3" spans="1:5">
      <c r="A3" t="s">
        <v>418</v>
      </c>
      <c r="B3" t="s">
        <v>66</v>
      </c>
      <c r="C3" t="s">
        <v>67</v>
      </c>
      <c r="D3">
        <v>2</v>
      </c>
      <c r="E3" t="s">
        <v>783</v>
      </c>
    </row>
    <row r="4" spans="1:5">
      <c r="A4" t="s">
        <v>418</v>
      </c>
      <c r="B4" t="s">
        <v>74</v>
      </c>
      <c r="C4" t="s">
        <v>75</v>
      </c>
      <c r="D4">
        <v>2</v>
      </c>
      <c r="E4" t="s">
        <v>784</v>
      </c>
    </row>
    <row r="5" spans="1:5">
      <c r="A5" t="s">
        <v>418</v>
      </c>
      <c r="B5" t="s">
        <v>84</v>
      </c>
      <c r="C5" t="s">
        <v>85</v>
      </c>
      <c r="D5">
        <v>2</v>
      </c>
      <c r="E5" t="s">
        <v>785</v>
      </c>
    </row>
    <row r="6" spans="1:5">
      <c r="A6" t="s">
        <v>418</v>
      </c>
      <c r="B6" t="s">
        <v>86</v>
      </c>
      <c r="C6" t="s">
        <v>87</v>
      </c>
      <c r="D6">
        <v>2</v>
      </c>
      <c r="E6" t="s">
        <v>786</v>
      </c>
    </row>
    <row r="7" spans="1:5">
      <c r="A7" t="s">
        <v>418</v>
      </c>
      <c r="B7" t="s">
        <v>94</v>
      </c>
      <c r="C7" t="s">
        <v>96</v>
      </c>
      <c r="D7">
        <v>2</v>
      </c>
      <c r="E7" t="s">
        <v>787</v>
      </c>
    </row>
    <row r="8" spans="1:5">
      <c r="A8" t="s">
        <v>418</v>
      </c>
      <c r="B8" t="s">
        <v>68</v>
      </c>
      <c r="C8" t="s">
        <v>69</v>
      </c>
      <c r="D8">
        <v>3</v>
      </c>
      <c r="E8" t="s">
        <v>788</v>
      </c>
    </row>
    <row r="9" spans="1:5">
      <c r="A9" t="s">
        <v>418</v>
      </c>
      <c r="B9" t="s">
        <v>72</v>
      </c>
      <c r="C9" t="s">
        <v>73</v>
      </c>
      <c r="D9">
        <v>3</v>
      </c>
      <c r="E9" t="s">
        <v>789</v>
      </c>
    </row>
    <row r="10" spans="1:5">
      <c r="A10" t="s">
        <v>418</v>
      </c>
      <c r="B10" t="s">
        <v>76</v>
      </c>
      <c r="C10" t="s">
        <v>77</v>
      </c>
      <c r="D10">
        <v>3</v>
      </c>
      <c r="E10" t="s">
        <v>757</v>
      </c>
    </row>
    <row r="11" spans="1:5">
      <c r="A11" t="s">
        <v>418</v>
      </c>
      <c r="B11" t="s">
        <v>78</v>
      </c>
      <c r="C11" t="s">
        <v>79</v>
      </c>
      <c r="D11">
        <v>3</v>
      </c>
      <c r="E11" t="s">
        <v>790</v>
      </c>
    </row>
    <row r="12" spans="1:5">
      <c r="A12" t="s">
        <v>418</v>
      </c>
      <c r="B12" t="s">
        <v>80</v>
      </c>
      <c r="C12" t="s">
        <v>81</v>
      </c>
      <c r="D12">
        <v>3</v>
      </c>
      <c r="E12" t="s">
        <v>791</v>
      </c>
    </row>
    <row r="13" spans="1:5">
      <c r="A13" t="s">
        <v>418</v>
      </c>
      <c r="B13" t="s">
        <v>97</v>
      </c>
      <c r="C13" t="s">
        <v>98</v>
      </c>
      <c r="D13">
        <v>3</v>
      </c>
      <c r="E13" t="s">
        <v>792</v>
      </c>
    </row>
    <row r="14" spans="1:5">
      <c r="A14" t="s">
        <v>418</v>
      </c>
      <c r="B14" t="s">
        <v>108</v>
      </c>
      <c r="C14" t="s">
        <v>110</v>
      </c>
      <c r="D14">
        <v>3</v>
      </c>
      <c r="E14" t="s">
        <v>793</v>
      </c>
    </row>
    <row r="15" spans="1:5">
      <c r="A15" t="s">
        <v>418</v>
      </c>
      <c r="B15" t="s">
        <v>82</v>
      </c>
      <c r="C15" t="s">
        <v>83</v>
      </c>
      <c r="D15">
        <v>4</v>
      </c>
      <c r="E15" t="s">
        <v>794</v>
      </c>
    </row>
    <row r="16" spans="1:5">
      <c r="A16" t="s">
        <v>418</v>
      </c>
      <c r="B16" t="s">
        <v>88</v>
      </c>
      <c r="C16" t="s">
        <v>90</v>
      </c>
      <c r="D16">
        <v>4</v>
      </c>
      <c r="E16" t="s">
        <v>795</v>
      </c>
    </row>
    <row r="17" spans="1:5">
      <c r="A17" t="s">
        <v>418</v>
      </c>
      <c r="B17" t="s">
        <v>91</v>
      </c>
      <c r="C17" t="s">
        <v>93</v>
      </c>
      <c r="D17">
        <v>4</v>
      </c>
      <c r="E17" t="s">
        <v>796</v>
      </c>
    </row>
    <row r="18" spans="1:5">
      <c r="A18" t="s">
        <v>418</v>
      </c>
      <c r="B18" t="s">
        <v>99</v>
      </c>
      <c r="C18" t="s">
        <v>100</v>
      </c>
      <c r="D18">
        <v>4</v>
      </c>
      <c r="E18" t="s">
        <v>758</v>
      </c>
    </row>
    <row r="19" spans="1:5">
      <c r="A19" t="s">
        <v>418</v>
      </c>
      <c r="B19" t="s">
        <v>101</v>
      </c>
      <c r="C19" t="s">
        <v>102</v>
      </c>
      <c r="D19">
        <v>4</v>
      </c>
      <c r="E19" t="s">
        <v>797</v>
      </c>
    </row>
    <row r="20" spans="1:5">
      <c r="A20" t="s">
        <v>418</v>
      </c>
      <c r="B20" t="s">
        <v>106</v>
      </c>
      <c r="C20" t="s">
        <v>107</v>
      </c>
      <c r="D20">
        <v>4</v>
      </c>
      <c r="E20" t="s">
        <v>798</v>
      </c>
    </row>
    <row r="21" spans="1:5">
      <c r="A21" t="s">
        <v>418</v>
      </c>
      <c r="B21" t="s">
        <v>103</v>
      </c>
      <c r="C21" t="s">
        <v>105</v>
      </c>
      <c r="D21">
        <v>5</v>
      </c>
      <c r="E21" t="s">
        <v>799</v>
      </c>
    </row>
    <row r="22" spans="1:5">
      <c r="A22" t="s">
        <v>419</v>
      </c>
      <c r="B22" t="s">
        <v>123</v>
      </c>
      <c r="C22" t="s">
        <v>124</v>
      </c>
      <c r="D22">
        <v>1</v>
      </c>
      <c r="E22" t="s">
        <v>800</v>
      </c>
    </row>
    <row r="23" spans="1:5">
      <c r="A23" t="s">
        <v>419</v>
      </c>
      <c r="B23" t="s">
        <v>131</v>
      </c>
      <c r="C23" t="s">
        <v>132</v>
      </c>
      <c r="D23">
        <v>1</v>
      </c>
      <c r="E23" t="s">
        <v>801</v>
      </c>
    </row>
    <row r="24" spans="1:5">
      <c r="A24" t="s">
        <v>419</v>
      </c>
      <c r="B24" t="s">
        <v>147</v>
      </c>
      <c r="C24" t="s">
        <v>148</v>
      </c>
      <c r="D24">
        <v>1</v>
      </c>
      <c r="E24" t="s">
        <v>802</v>
      </c>
    </row>
    <row r="25" spans="1:5">
      <c r="A25" t="s">
        <v>419</v>
      </c>
      <c r="B25" t="s">
        <v>111</v>
      </c>
      <c r="C25" t="s">
        <v>112</v>
      </c>
      <c r="D25">
        <v>2</v>
      </c>
      <c r="E25" t="s">
        <v>803</v>
      </c>
    </row>
    <row r="26" spans="1:5">
      <c r="A26" t="s">
        <v>419</v>
      </c>
      <c r="B26" t="s">
        <v>113</v>
      </c>
      <c r="C26" t="s">
        <v>114</v>
      </c>
      <c r="D26">
        <v>2</v>
      </c>
      <c r="E26" t="s">
        <v>804</v>
      </c>
    </row>
    <row r="27" spans="1:5">
      <c r="A27" t="s">
        <v>419</v>
      </c>
      <c r="B27" t="s">
        <v>117</v>
      </c>
      <c r="C27" t="s">
        <v>118</v>
      </c>
      <c r="D27">
        <v>2</v>
      </c>
      <c r="E27" t="s">
        <v>805</v>
      </c>
    </row>
    <row r="28" spans="1:5">
      <c r="A28" t="s">
        <v>419</v>
      </c>
      <c r="B28" t="s">
        <v>121</v>
      </c>
      <c r="C28" t="s">
        <v>122</v>
      </c>
      <c r="D28">
        <v>2</v>
      </c>
      <c r="E28" t="s">
        <v>806</v>
      </c>
    </row>
    <row r="29" spans="1:5">
      <c r="A29" t="s">
        <v>419</v>
      </c>
      <c r="B29" t="s">
        <v>149</v>
      </c>
      <c r="C29" t="s">
        <v>150</v>
      </c>
      <c r="D29">
        <v>2</v>
      </c>
      <c r="E29" t="s">
        <v>807</v>
      </c>
    </row>
    <row r="30" spans="1:5">
      <c r="A30" t="s">
        <v>419</v>
      </c>
      <c r="B30" t="s">
        <v>119</v>
      </c>
      <c r="C30" t="s">
        <v>120</v>
      </c>
      <c r="D30">
        <v>3</v>
      </c>
      <c r="E30" t="s">
        <v>808</v>
      </c>
    </row>
    <row r="31" spans="1:5">
      <c r="A31" t="s">
        <v>419</v>
      </c>
      <c r="B31" t="s">
        <v>129</v>
      </c>
      <c r="C31" t="s">
        <v>130</v>
      </c>
      <c r="D31">
        <v>3</v>
      </c>
      <c r="E31" t="s">
        <v>809</v>
      </c>
    </row>
    <row r="32" spans="1:5">
      <c r="A32" t="s">
        <v>419</v>
      </c>
      <c r="B32" t="s">
        <v>133</v>
      </c>
      <c r="C32" t="s">
        <v>134</v>
      </c>
      <c r="D32">
        <v>3</v>
      </c>
      <c r="E32" t="s">
        <v>810</v>
      </c>
    </row>
    <row r="33" spans="1:5">
      <c r="A33" t="s">
        <v>419</v>
      </c>
      <c r="B33" t="s">
        <v>135</v>
      </c>
      <c r="C33" t="s">
        <v>136</v>
      </c>
      <c r="D33">
        <v>3</v>
      </c>
      <c r="E33" t="s">
        <v>811</v>
      </c>
    </row>
    <row r="34" spans="1:5">
      <c r="A34" t="s">
        <v>419</v>
      </c>
      <c r="B34" t="s">
        <v>137</v>
      </c>
      <c r="C34" t="s">
        <v>138</v>
      </c>
      <c r="D34">
        <v>3</v>
      </c>
      <c r="E34" t="s">
        <v>812</v>
      </c>
    </row>
    <row r="35" spans="1:5">
      <c r="A35" t="s">
        <v>419</v>
      </c>
      <c r="B35" t="s">
        <v>139</v>
      </c>
      <c r="C35" t="s">
        <v>140</v>
      </c>
      <c r="D35">
        <v>3</v>
      </c>
      <c r="E35" t="s">
        <v>813</v>
      </c>
    </row>
    <row r="36" spans="1:5">
      <c r="A36" t="s">
        <v>419</v>
      </c>
      <c r="B36" t="s">
        <v>141</v>
      </c>
      <c r="C36" t="s">
        <v>142</v>
      </c>
      <c r="D36">
        <v>3</v>
      </c>
      <c r="E36" t="s">
        <v>814</v>
      </c>
    </row>
    <row r="37" spans="1:5">
      <c r="A37" t="s">
        <v>419</v>
      </c>
      <c r="B37" t="s">
        <v>143</v>
      </c>
      <c r="C37" t="s">
        <v>144</v>
      </c>
      <c r="D37">
        <v>3</v>
      </c>
      <c r="E37" t="s">
        <v>815</v>
      </c>
    </row>
    <row r="38" spans="1:5">
      <c r="A38" t="s">
        <v>419</v>
      </c>
      <c r="B38" t="s">
        <v>145</v>
      </c>
      <c r="C38" t="s">
        <v>146</v>
      </c>
      <c r="D38">
        <v>3</v>
      </c>
      <c r="E38" t="s">
        <v>816</v>
      </c>
    </row>
    <row r="39" spans="1:5">
      <c r="A39" t="s">
        <v>419</v>
      </c>
      <c r="B39" t="s">
        <v>115</v>
      </c>
      <c r="C39" t="s">
        <v>116</v>
      </c>
      <c r="D39">
        <v>4</v>
      </c>
      <c r="E39" t="s">
        <v>817</v>
      </c>
    </row>
    <row r="40" spans="1:5">
      <c r="A40" t="s">
        <v>419</v>
      </c>
      <c r="B40" t="s">
        <v>125</v>
      </c>
      <c r="C40" t="s">
        <v>126</v>
      </c>
      <c r="D40">
        <v>4</v>
      </c>
      <c r="E40" t="s">
        <v>818</v>
      </c>
    </row>
    <row r="41" spans="1:5">
      <c r="A41" t="s">
        <v>419</v>
      </c>
      <c r="B41" t="s">
        <v>127</v>
      </c>
      <c r="C41" t="s">
        <v>128</v>
      </c>
      <c r="D41">
        <v>4</v>
      </c>
      <c r="E41" t="s">
        <v>819</v>
      </c>
    </row>
    <row r="42" spans="1:5">
      <c r="A42" t="s">
        <v>419</v>
      </c>
      <c r="B42" t="s">
        <v>151</v>
      </c>
      <c r="C42" t="s">
        <v>153</v>
      </c>
      <c r="D42">
        <v>4</v>
      </c>
      <c r="E42" t="s">
        <v>820</v>
      </c>
    </row>
    <row r="43" spans="1:5">
      <c r="A43" t="s">
        <v>419</v>
      </c>
      <c r="B43" t="s">
        <v>154</v>
      </c>
      <c r="C43" t="s">
        <v>156</v>
      </c>
      <c r="D43">
        <v>4</v>
      </c>
      <c r="E43" t="s">
        <v>821</v>
      </c>
    </row>
    <row r="44" spans="1:5">
      <c r="A44" t="s">
        <v>419</v>
      </c>
      <c r="B44" t="s">
        <v>157</v>
      </c>
      <c r="C44" t="s">
        <v>159</v>
      </c>
      <c r="D44">
        <v>4</v>
      </c>
      <c r="E44" t="s">
        <v>822</v>
      </c>
    </row>
    <row r="45" spans="1:5">
      <c r="A45" t="s">
        <v>421</v>
      </c>
      <c r="B45" t="s">
        <v>209</v>
      </c>
      <c r="C45" t="s">
        <v>210</v>
      </c>
      <c r="D45">
        <v>1</v>
      </c>
      <c r="E45" t="s">
        <v>759</v>
      </c>
    </row>
    <row r="46" spans="1:5">
      <c r="A46" t="s">
        <v>421</v>
      </c>
      <c r="B46" t="s">
        <v>203</v>
      </c>
      <c r="C46" t="s">
        <v>204</v>
      </c>
      <c r="D46">
        <v>2</v>
      </c>
      <c r="E46" t="s">
        <v>760</v>
      </c>
    </row>
    <row r="47" spans="1:5">
      <c r="A47" t="s">
        <v>421</v>
      </c>
      <c r="B47" t="s">
        <v>205</v>
      </c>
      <c r="C47" t="s">
        <v>206</v>
      </c>
      <c r="D47">
        <v>2</v>
      </c>
      <c r="E47" t="s">
        <v>761</v>
      </c>
    </row>
    <row r="48" spans="1:5">
      <c r="A48" t="s">
        <v>421</v>
      </c>
      <c r="B48" t="s">
        <v>207</v>
      </c>
      <c r="C48" t="s">
        <v>208</v>
      </c>
      <c r="D48">
        <v>2</v>
      </c>
      <c r="E48" t="s">
        <v>762</v>
      </c>
    </row>
    <row r="49" spans="1:5">
      <c r="A49" t="s">
        <v>421</v>
      </c>
      <c r="B49" t="s">
        <v>222</v>
      </c>
      <c r="C49" t="s">
        <v>224</v>
      </c>
      <c r="D49">
        <v>2</v>
      </c>
      <c r="E49" t="s">
        <v>763</v>
      </c>
    </row>
    <row r="50" spans="1:5">
      <c r="A50" t="s">
        <v>421</v>
      </c>
      <c r="B50" t="s">
        <v>211</v>
      </c>
      <c r="C50" t="s">
        <v>212</v>
      </c>
      <c r="D50">
        <v>3</v>
      </c>
      <c r="E50" t="s">
        <v>764</v>
      </c>
    </row>
    <row r="51" spans="1:5">
      <c r="A51" t="s">
        <v>421</v>
      </c>
      <c r="B51" t="s">
        <v>216</v>
      </c>
      <c r="C51" t="s">
        <v>218</v>
      </c>
      <c r="D51">
        <v>3</v>
      </c>
      <c r="E51" t="s">
        <v>823</v>
      </c>
    </row>
    <row r="52" spans="1:5">
      <c r="A52" t="s">
        <v>421</v>
      </c>
      <c r="B52" t="s">
        <v>219</v>
      </c>
      <c r="C52" t="s">
        <v>221</v>
      </c>
      <c r="D52">
        <v>3</v>
      </c>
      <c r="E52" t="s">
        <v>765</v>
      </c>
    </row>
    <row r="53" spans="1:5">
      <c r="A53" t="s">
        <v>421</v>
      </c>
      <c r="B53" t="s">
        <v>228</v>
      </c>
      <c r="C53" t="s">
        <v>230</v>
      </c>
      <c r="D53">
        <v>3</v>
      </c>
      <c r="E53" t="s">
        <v>766</v>
      </c>
    </row>
    <row r="54" spans="1:5">
      <c r="A54" t="s">
        <v>421</v>
      </c>
      <c r="B54" t="s">
        <v>213</v>
      </c>
      <c r="C54" t="s">
        <v>215</v>
      </c>
      <c r="D54">
        <v>4</v>
      </c>
      <c r="E54" t="s">
        <v>767</v>
      </c>
    </row>
    <row r="55" spans="1:5">
      <c r="A55" t="s">
        <v>421</v>
      </c>
      <c r="B55" t="s">
        <v>225</v>
      </c>
      <c r="C55" t="s">
        <v>227</v>
      </c>
      <c r="D55">
        <v>4</v>
      </c>
      <c r="E55" t="s">
        <v>768</v>
      </c>
    </row>
    <row r="56" spans="1:5">
      <c r="A56" t="s">
        <v>424</v>
      </c>
      <c r="B56" t="s">
        <v>340</v>
      </c>
      <c r="C56" t="s">
        <v>341</v>
      </c>
      <c r="D56">
        <v>1</v>
      </c>
      <c r="E56" t="s">
        <v>769</v>
      </c>
    </row>
    <row r="57" spans="1:5">
      <c r="A57" t="s">
        <v>424</v>
      </c>
      <c r="B57" t="s">
        <v>342</v>
      </c>
      <c r="C57" t="s">
        <v>343</v>
      </c>
      <c r="D57">
        <v>2</v>
      </c>
      <c r="E57" t="s">
        <v>770</v>
      </c>
    </row>
    <row r="58" spans="1:5">
      <c r="A58" t="s">
        <v>424</v>
      </c>
      <c r="B58" t="s">
        <v>346</v>
      </c>
      <c r="C58" t="s">
        <v>347</v>
      </c>
      <c r="D58">
        <v>2</v>
      </c>
      <c r="E58" t="s">
        <v>771</v>
      </c>
    </row>
    <row r="59" spans="1:5">
      <c r="A59" t="s">
        <v>424</v>
      </c>
      <c r="B59" t="s">
        <v>344</v>
      </c>
      <c r="C59" t="s">
        <v>345</v>
      </c>
      <c r="D59">
        <v>3</v>
      </c>
      <c r="E59" t="s">
        <v>772</v>
      </c>
    </row>
    <row r="60" spans="1:5">
      <c r="A60" t="s">
        <v>424</v>
      </c>
      <c r="B60" t="s">
        <v>348</v>
      </c>
      <c r="C60" t="s">
        <v>349</v>
      </c>
      <c r="D60">
        <v>3</v>
      </c>
      <c r="E60" t="s">
        <v>773</v>
      </c>
    </row>
    <row r="61" spans="1:5">
      <c r="A61" t="s">
        <v>424</v>
      </c>
      <c r="B61" t="s">
        <v>350</v>
      </c>
      <c r="C61" t="s">
        <v>351</v>
      </c>
      <c r="D61">
        <v>3</v>
      </c>
      <c r="E61" t="s">
        <v>774</v>
      </c>
    </row>
    <row r="62" spans="1:5">
      <c r="A62" t="s">
        <v>424</v>
      </c>
      <c r="B62" t="s">
        <v>352</v>
      </c>
      <c r="C62" t="s">
        <v>251</v>
      </c>
      <c r="D62">
        <v>3</v>
      </c>
      <c r="E62" t="s">
        <v>775</v>
      </c>
    </row>
    <row r="63" spans="1:5">
      <c r="A63" t="s">
        <v>424</v>
      </c>
      <c r="B63" t="s">
        <v>353</v>
      </c>
      <c r="C63" t="s">
        <v>355</v>
      </c>
      <c r="D63">
        <v>3</v>
      </c>
      <c r="E63" t="s">
        <v>776</v>
      </c>
    </row>
    <row r="64" spans="1:5">
      <c r="A64" t="s">
        <v>424</v>
      </c>
      <c r="B64" t="s">
        <v>356</v>
      </c>
      <c r="C64" t="s">
        <v>358</v>
      </c>
      <c r="D64">
        <v>3</v>
      </c>
      <c r="E64" t="s">
        <v>777</v>
      </c>
    </row>
    <row r="65" spans="1:5">
      <c r="A65" t="s">
        <v>424</v>
      </c>
      <c r="B65" t="s">
        <v>359</v>
      </c>
      <c r="C65" t="s">
        <v>361</v>
      </c>
      <c r="D65">
        <v>3</v>
      </c>
      <c r="E65" t="s">
        <v>778</v>
      </c>
    </row>
    <row r="66" spans="1:5">
      <c r="A66" t="s">
        <v>424</v>
      </c>
      <c r="B66" t="s">
        <v>362</v>
      </c>
      <c r="C66" t="s">
        <v>364</v>
      </c>
      <c r="D66">
        <v>4</v>
      </c>
      <c r="E66" t="s">
        <v>779</v>
      </c>
    </row>
    <row r="67" spans="1:5">
      <c r="A67" t="s">
        <v>424</v>
      </c>
      <c r="B67" t="s">
        <v>365</v>
      </c>
      <c r="C67" t="s">
        <v>367</v>
      </c>
      <c r="D67">
        <v>4</v>
      </c>
      <c r="E67" t="s">
        <v>780</v>
      </c>
    </row>
    <row r="68" spans="1:5">
      <c r="A68" t="s">
        <v>424</v>
      </c>
      <c r="B68" t="s">
        <v>368</v>
      </c>
      <c r="C68" t="s">
        <v>369</v>
      </c>
      <c r="D68">
        <v>5</v>
      </c>
      <c r="E68" t="s">
        <v>781</v>
      </c>
    </row>
    <row r="69" spans="1:5">
      <c r="A69" t="s">
        <v>425</v>
      </c>
      <c r="B69" t="s">
        <v>370</v>
      </c>
      <c r="C69" t="s">
        <v>371</v>
      </c>
      <c r="D69">
        <v>2</v>
      </c>
      <c r="E69" t="s">
        <v>824</v>
      </c>
    </row>
    <row r="70" spans="1:5">
      <c r="A70" t="s">
        <v>425</v>
      </c>
      <c r="B70" t="s">
        <v>374</v>
      </c>
      <c r="C70" t="s">
        <v>375</v>
      </c>
      <c r="D70">
        <v>2</v>
      </c>
      <c r="E70" t="s">
        <v>825</v>
      </c>
    </row>
    <row r="71" spans="1:5">
      <c r="A71" t="s">
        <v>425</v>
      </c>
      <c r="B71" t="s">
        <v>376</v>
      </c>
      <c r="C71" t="s">
        <v>377</v>
      </c>
      <c r="D71">
        <v>2</v>
      </c>
      <c r="E71" t="s">
        <v>826</v>
      </c>
    </row>
    <row r="72" spans="1:5">
      <c r="A72" t="s">
        <v>425</v>
      </c>
      <c r="B72" t="s">
        <v>386</v>
      </c>
      <c r="C72" t="s">
        <v>387</v>
      </c>
      <c r="D72">
        <v>2</v>
      </c>
      <c r="E72" t="s">
        <v>827</v>
      </c>
    </row>
    <row r="73" spans="1:5">
      <c r="A73" t="s">
        <v>425</v>
      </c>
      <c r="B73" t="s">
        <v>413</v>
      </c>
      <c r="C73" t="s">
        <v>415</v>
      </c>
      <c r="D73">
        <v>2</v>
      </c>
      <c r="E73" t="s">
        <v>828</v>
      </c>
    </row>
    <row r="74" spans="1:5">
      <c r="A74" t="s">
        <v>425</v>
      </c>
      <c r="B74" t="s">
        <v>378</v>
      </c>
      <c r="C74" t="s">
        <v>379</v>
      </c>
      <c r="D74">
        <v>3</v>
      </c>
      <c r="E74" t="s">
        <v>829</v>
      </c>
    </row>
    <row r="75" spans="1:5">
      <c r="A75" t="s">
        <v>425</v>
      </c>
      <c r="B75" t="s">
        <v>380</v>
      </c>
      <c r="C75" t="s">
        <v>381</v>
      </c>
      <c r="D75">
        <v>3</v>
      </c>
      <c r="E75" t="s">
        <v>830</v>
      </c>
    </row>
    <row r="76" spans="1:5">
      <c r="A76" t="s">
        <v>425</v>
      </c>
      <c r="B76" t="s">
        <v>382</v>
      </c>
      <c r="C76" t="s">
        <v>383</v>
      </c>
      <c r="D76">
        <v>3</v>
      </c>
      <c r="E76" t="s">
        <v>831</v>
      </c>
    </row>
    <row r="77" spans="1:5">
      <c r="A77" t="s">
        <v>425</v>
      </c>
      <c r="B77" t="s">
        <v>384</v>
      </c>
      <c r="C77" t="s">
        <v>385</v>
      </c>
      <c r="D77">
        <v>3</v>
      </c>
      <c r="E77" t="s">
        <v>832</v>
      </c>
    </row>
    <row r="78" spans="1:5">
      <c r="A78" t="s">
        <v>425</v>
      </c>
      <c r="B78" t="s">
        <v>391</v>
      </c>
      <c r="C78" t="s">
        <v>392</v>
      </c>
      <c r="D78">
        <v>3</v>
      </c>
      <c r="E78" t="s">
        <v>833</v>
      </c>
    </row>
    <row r="79" spans="1:5">
      <c r="A79" t="s">
        <v>425</v>
      </c>
      <c r="B79" t="s">
        <v>393</v>
      </c>
      <c r="C79" t="s">
        <v>394</v>
      </c>
      <c r="D79">
        <v>3</v>
      </c>
      <c r="E79" t="s">
        <v>834</v>
      </c>
    </row>
    <row r="80" spans="1:5">
      <c r="A80" t="s">
        <v>425</v>
      </c>
      <c r="B80" t="s">
        <v>397</v>
      </c>
      <c r="C80" t="s">
        <v>399</v>
      </c>
      <c r="D80">
        <v>3</v>
      </c>
      <c r="E80" t="s">
        <v>835</v>
      </c>
    </row>
    <row r="81" spans="1:5">
      <c r="A81" t="s">
        <v>425</v>
      </c>
      <c r="B81" t="s">
        <v>372</v>
      </c>
      <c r="C81" t="s">
        <v>373</v>
      </c>
      <c r="D81">
        <v>4</v>
      </c>
      <c r="E81" t="s">
        <v>836</v>
      </c>
    </row>
    <row r="82" spans="1:5">
      <c r="A82" t="s">
        <v>425</v>
      </c>
      <c r="B82" t="s">
        <v>388</v>
      </c>
      <c r="C82" t="s">
        <v>390</v>
      </c>
      <c r="D82">
        <v>4</v>
      </c>
      <c r="E82" t="s">
        <v>837</v>
      </c>
    </row>
    <row r="83" spans="1:5">
      <c r="A83" t="s">
        <v>425</v>
      </c>
      <c r="B83" t="s">
        <v>395</v>
      </c>
      <c r="C83" t="s">
        <v>396</v>
      </c>
      <c r="D83">
        <v>4</v>
      </c>
      <c r="E83" t="s">
        <v>838</v>
      </c>
    </row>
    <row r="84" spans="1:5">
      <c r="A84" t="s">
        <v>425</v>
      </c>
      <c r="B84" t="s">
        <v>400</v>
      </c>
      <c r="C84" t="s">
        <v>401</v>
      </c>
      <c r="D84">
        <v>4</v>
      </c>
      <c r="E84" t="s">
        <v>839</v>
      </c>
    </row>
    <row r="85" spans="1:5">
      <c r="A85" t="s">
        <v>425</v>
      </c>
      <c r="B85" t="s">
        <v>402</v>
      </c>
      <c r="C85" t="s">
        <v>404</v>
      </c>
      <c r="D85">
        <v>4</v>
      </c>
      <c r="E85" t="s">
        <v>840</v>
      </c>
    </row>
    <row r="86" spans="1:5">
      <c r="A86" t="s">
        <v>425</v>
      </c>
      <c r="B86" t="s">
        <v>405</v>
      </c>
      <c r="C86" t="s">
        <v>406</v>
      </c>
      <c r="D86">
        <v>4</v>
      </c>
      <c r="E86" t="s">
        <v>841</v>
      </c>
    </row>
    <row r="87" spans="1:5">
      <c r="A87" t="s">
        <v>425</v>
      </c>
      <c r="B87" t="s">
        <v>407</v>
      </c>
      <c r="C87" t="s">
        <v>409</v>
      </c>
      <c r="D87">
        <v>4</v>
      </c>
      <c r="E87" t="s">
        <v>842</v>
      </c>
    </row>
    <row r="88" spans="1:5">
      <c r="A88" t="s">
        <v>425</v>
      </c>
      <c r="B88" t="s">
        <v>410</v>
      </c>
      <c r="C88" t="s">
        <v>412</v>
      </c>
      <c r="D88">
        <v>4</v>
      </c>
      <c r="E88" t="s">
        <v>843</v>
      </c>
    </row>
    <row r="89" spans="1:5">
      <c r="A89" t="s">
        <v>425</v>
      </c>
      <c r="B89" t="s">
        <v>416</v>
      </c>
      <c r="C89" t="s">
        <v>417</v>
      </c>
      <c r="D89">
        <v>5</v>
      </c>
      <c r="E89" t="s">
        <v>844</v>
      </c>
    </row>
    <row r="90" spans="1:5">
      <c r="A90" t="s">
        <v>423</v>
      </c>
      <c r="B90" t="s">
        <v>284</v>
      </c>
      <c r="C90" t="s">
        <v>286</v>
      </c>
      <c r="D90">
        <v>1</v>
      </c>
      <c r="E90" t="s">
        <v>845</v>
      </c>
    </row>
    <row r="91" spans="1:5">
      <c r="A91" t="s">
        <v>423</v>
      </c>
      <c r="B91" t="s">
        <v>291</v>
      </c>
      <c r="C91" t="s">
        <v>292</v>
      </c>
      <c r="D91">
        <v>1</v>
      </c>
      <c r="E91" t="s">
        <v>846</v>
      </c>
    </row>
    <row r="92" spans="1:5">
      <c r="A92" t="s">
        <v>423</v>
      </c>
      <c r="B92" t="s">
        <v>297</v>
      </c>
      <c r="C92" t="s">
        <v>298</v>
      </c>
      <c r="D92">
        <v>1</v>
      </c>
      <c r="E92" t="s">
        <v>847</v>
      </c>
    </row>
    <row r="93" spans="1:5">
      <c r="A93" t="s">
        <v>423</v>
      </c>
      <c r="B93" t="s">
        <v>312</v>
      </c>
      <c r="C93" t="s">
        <v>313</v>
      </c>
      <c r="D93">
        <v>1</v>
      </c>
      <c r="E93" t="s">
        <v>848</v>
      </c>
    </row>
    <row r="94" spans="1:5">
      <c r="A94" t="s">
        <v>423</v>
      </c>
      <c r="B94" t="s">
        <v>270</v>
      </c>
      <c r="C94" t="s">
        <v>271</v>
      </c>
      <c r="D94">
        <v>2</v>
      </c>
      <c r="E94" t="s">
        <v>849</v>
      </c>
    </row>
    <row r="95" spans="1:5">
      <c r="A95" t="s">
        <v>423</v>
      </c>
      <c r="B95" t="s">
        <v>274</v>
      </c>
      <c r="C95" t="s">
        <v>275</v>
      </c>
      <c r="D95">
        <v>2</v>
      </c>
      <c r="E95" t="s">
        <v>850</v>
      </c>
    </row>
    <row r="96" spans="1:5">
      <c r="A96" t="s">
        <v>423</v>
      </c>
      <c r="B96" t="s">
        <v>276</v>
      </c>
      <c r="C96" t="s">
        <v>277</v>
      </c>
      <c r="D96">
        <v>2</v>
      </c>
      <c r="E96" t="s">
        <v>851</v>
      </c>
    </row>
    <row r="97" spans="1:5">
      <c r="A97" t="s">
        <v>423</v>
      </c>
      <c r="B97" t="s">
        <v>278</v>
      </c>
      <c r="C97" t="s">
        <v>279</v>
      </c>
      <c r="D97">
        <v>2</v>
      </c>
      <c r="E97" t="s">
        <v>852</v>
      </c>
    </row>
    <row r="98" spans="1:5">
      <c r="A98" t="s">
        <v>423</v>
      </c>
      <c r="B98" t="s">
        <v>280</v>
      </c>
      <c r="C98" t="s">
        <v>281</v>
      </c>
      <c r="D98">
        <v>2</v>
      </c>
      <c r="E98" t="s">
        <v>853</v>
      </c>
    </row>
    <row r="99" spans="1:5">
      <c r="A99" t="s">
        <v>423</v>
      </c>
      <c r="B99" t="s">
        <v>299</v>
      </c>
      <c r="C99" t="s">
        <v>300</v>
      </c>
      <c r="D99">
        <v>2</v>
      </c>
      <c r="E99" t="s">
        <v>854</v>
      </c>
    </row>
    <row r="100" spans="1:5">
      <c r="A100" t="s">
        <v>423</v>
      </c>
      <c r="B100" t="s">
        <v>308</v>
      </c>
      <c r="C100" t="s">
        <v>309</v>
      </c>
      <c r="D100">
        <v>2</v>
      </c>
      <c r="E100" t="s">
        <v>855</v>
      </c>
    </row>
    <row r="101" spans="1:5">
      <c r="A101" t="s">
        <v>423</v>
      </c>
      <c r="B101" t="s">
        <v>314</v>
      </c>
      <c r="C101" t="s">
        <v>315</v>
      </c>
      <c r="D101">
        <v>2</v>
      </c>
      <c r="E101" t="s">
        <v>856</v>
      </c>
    </row>
    <row r="102" spans="1:5">
      <c r="A102" t="s">
        <v>423</v>
      </c>
      <c r="B102" t="s">
        <v>316</v>
      </c>
      <c r="C102" t="s">
        <v>317</v>
      </c>
      <c r="D102">
        <v>2</v>
      </c>
      <c r="E102" t="s">
        <v>857</v>
      </c>
    </row>
    <row r="103" spans="1:5">
      <c r="A103" t="s">
        <v>423</v>
      </c>
      <c r="B103" t="s">
        <v>318</v>
      </c>
      <c r="C103" t="s">
        <v>319</v>
      </c>
      <c r="D103">
        <v>2</v>
      </c>
      <c r="E103" t="s">
        <v>858</v>
      </c>
    </row>
    <row r="104" spans="1:5">
      <c r="A104" t="s">
        <v>423</v>
      </c>
      <c r="B104" t="s">
        <v>320</v>
      </c>
      <c r="C104" t="s">
        <v>321</v>
      </c>
      <c r="D104">
        <v>2</v>
      </c>
      <c r="E104" t="s">
        <v>859</v>
      </c>
    </row>
    <row r="105" spans="1:5">
      <c r="A105" t="s">
        <v>423</v>
      </c>
      <c r="B105" t="s">
        <v>325</v>
      </c>
      <c r="C105" t="s">
        <v>327</v>
      </c>
      <c r="D105">
        <v>2</v>
      </c>
      <c r="E105" t="s">
        <v>860</v>
      </c>
    </row>
    <row r="106" spans="1:5">
      <c r="A106" t="s">
        <v>423</v>
      </c>
      <c r="B106" t="s">
        <v>287</v>
      </c>
      <c r="C106" t="s">
        <v>288</v>
      </c>
      <c r="D106">
        <v>3</v>
      </c>
      <c r="E106" t="s">
        <v>861</v>
      </c>
    </row>
    <row r="107" spans="1:5">
      <c r="A107" t="s">
        <v>423</v>
      </c>
      <c r="B107" t="s">
        <v>289</v>
      </c>
      <c r="C107" t="s">
        <v>290</v>
      </c>
      <c r="D107">
        <v>3</v>
      </c>
      <c r="E107" t="s">
        <v>862</v>
      </c>
    </row>
    <row r="108" spans="1:5">
      <c r="A108" t="s">
        <v>423</v>
      </c>
      <c r="B108" t="s">
        <v>293</v>
      </c>
      <c r="C108" t="s">
        <v>294</v>
      </c>
      <c r="D108">
        <v>3</v>
      </c>
      <c r="E108" t="s">
        <v>863</v>
      </c>
    </row>
    <row r="109" spans="1:5">
      <c r="A109" t="s">
        <v>423</v>
      </c>
      <c r="B109" t="s">
        <v>295</v>
      </c>
      <c r="C109" t="s">
        <v>296</v>
      </c>
      <c r="D109">
        <v>3</v>
      </c>
      <c r="E109" t="s">
        <v>864</v>
      </c>
    </row>
    <row r="110" spans="1:5">
      <c r="A110" t="s">
        <v>423</v>
      </c>
      <c r="B110" t="s">
        <v>301</v>
      </c>
      <c r="C110" t="s">
        <v>302</v>
      </c>
      <c r="D110">
        <v>3</v>
      </c>
      <c r="E110" t="s">
        <v>865</v>
      </c>
    </row>
    <row r="111" spans="1:5">
      <c r="A111" t="s">
        <v>423</v>
      </c>
      <c r="B111" t="s">
        <v>305</v>
      </c>
      <c r="C111" t="s">
        <v>307</v>
      </c>
      <c r="D111">
        <v>3</v>
      </c>
      <c r="E111" t="s">
        <v>866</v>
      </c>
    </row>
    <row r="112" spans="1:5">
      <c r="A112" t="s">
        <v>423</v>
      </c>
      <c r="B112" t="s">
        <v>310</v>
      </c>
      <c r="C112" t="s">
        <v>311</v>
      </c>
      <c r="D112">
        <v>3</v>
      </c>
      <c r="E112" t="s">
        <v>867</v>
      </c>
    </row>
    <row r="113" spans="1:5">
      <c r="A113" t="s">
        <v>423</v>
      </c>
      <c r="B113" t="s">
        <v>322</v>
      </c>
      <c r="C113" t="s">
        <v>324</v>
      </c>
      <c r="D113">
        <v>3</v>
      </c>
      <c r="E113" t="s">
        <v>868</v>
      </c>
    </row>
    <row r="114" spans="1:5">
      <c r="A114" t="s">
        <v>423</v>
      </c>
      <c r="B114" t="s">
        <v>328</v>
      </c>
      <c r="C114" t="s">
        <v>330</v>
      </c>
      <c r="D114">
        <v>3</v>
      </c>
      <c r="E114" t="s">
        <v>869</v>
      </c>
    </row>
    <row r="115" spans="1:5">
      <c r="A115" t="s">
        <v>423</v>
      </c>
      <c r="B115" t="s">
        <v>272</v>
      </c>
      <c r="C115" t="s">
        <v>273</v>
      </c>
      <c r="D115">
        <v>4</v>
      </c>
      <c r="E115" t="s">
        <v>870</v>
      </c>
    </row>
    <row r="116" spans="1:5">
      <c r="A116" t="s">
        <v>423</v>
      </c>
      <c r="B116" t="s">
        <v>282</v>
      </c>
      <c r="C116" t="s">
        <v>283</v>
      </c>
      <c r="D116">
        <v>4</v>
      </c>
      <c r="E116" t="s">
        <v>871</v>
      </c>
    </row>
    <row r="117" spans="1:5">
      <c r="A117" t="s">
        <v>423</v>
      </c>
      <c r="B117" t="s">
        <v>303</v>
      </c>
      <c r="C117" t="s">
        <v>304</v>
      </c>
      <c r="D117">
        <v>4</v>
      </c>
      <c r="E117" t="s">
        <v>872</v>
      </c>
    </row>
    <row r="118" spans="1:5">
      <c r="A118" t="s">
        <v>423</v>
      </c>
      <c r="B118" t="s">
        <v>331</v>
      </c>
      <c r="C118" t="s">
        <v>333</v>
      </c>
      <c r="D118">
        <v>4</v>
      </c>
      <c r="E118" t="s">
        <v>873</v>
      </c>
    </row>
    <row r="119" spans="1:5">
      <c r="A119" t="s">
        <v>423</v>
      </c>
      <c r="B119" t="s">
        <v>334</v>
      </c>
      <c r="C119" t="s">
        <v>336</v>
      </c>
      <c r="D119">
        <v>4</v>
      </c>
      <c r="E119" t="s">
        <v>874</v>
      </c>
    </row>
    <row r="120" spans="1:5">
      <c r="A120" t="s">
        <v>423</v>
      </c>
      <c r="B120" t="s">
        <v>337</v>
      </c>
      <c r="C120" t="s">
        <v>339</v>
      </c>
      <c r="D120">
        <v>4</v>
      </c>
      <c r="E120" t="s">
        <v>875</v>
      </c>
    </row>
    <row r="121" spans="1:5">
      <c r="A121" t="s">
        <v>422</v>
      </c>
      <c r="B121" t="s">
        <v>231</v>
      </c>
      <c r="C121" t="s">
        <v>232</v>
      </c>
      <c r="D121">
        <v>1</v>
      </c>
      <c r="E121" t="s">
        <v>876</v>
      </c>
    </row>
    <row r="122" spans="1:5">
      <c r="A122" t="s">
        <v>422</v>
      </c>
      <c r="B122" t="s">
        <v>239</v>
      </c>
      <c r="C122" t="s">
        <v>240</v>
      </c>
      <c r="D122">
        <v>1</v>
      </c>
      <c r="E122" t="s">
        <v>877</v>
      </c>
    </row>
    <row r="123" spans="1:5">
      <c r="A123" t="s">
        <v>422</v>
      </c>
      <c r="B123" t="s">
        <v>241</v>
      </c>
      <c r="C123" t="s">
        <v>242</v>
      </c>
      <c r="D123">
        <v>1</v>
      </c>
      <c r="E123" t="s">
        <v>878</v>
      </c>
    </row>
    <row r="124" spans="1:5">
      <c r="A124" t="s">
        <v>422</v>
      </c>
      <c r="B124" t="s">
        <v>245</v>
      </c>
      <c r="C124" t="s">
        <v>246</v>
      </c>
      <c r="D124">
        <v>1</v>
      </c>
      <c r="E124" t="s">
        <v>879</v>
      </c>
    </row>
    <row r="125" spans="1:5">
      <c r="A125" t="s">
        <v>422</v>
      </c>
      <c r="B125" t="s">
        <v>249</v>
      </c>
      <c r="C125" t="s">
        <v>250</v>
      </c>
      <c r="D125">
        <v>1</v>
      </c>
      <c r="E125" t="s">
        <v>880</v>
      </c>
    </row>
    <row r="126" spans="1:5">
      <c r="A126" t="s">
        <v>422</v>
      </c>
      <c r="B126" t="s">
        <v>252</v>
      </c>
      <c r="C126" t="s">
        <v>254</v>
      </c>
      <c r="D126">
        <v>1</v>
      </c>
      <c r="E126" t="s">
        <v>881</v>
      </c>
    </row>
    <row r="127" spans="1:5">
      <c r="A127" t="s">
        <v>422</v>
      </c>
      <c r="B127" t="s">
        <v>237</v>
      </c>
      <c r="C127" t="s">
        <v>238</v>
      </c>
      <c r="D127">
        <v>2</v>
      </c>
      <c r="E127" t="s">
        <v>882</v>
      </c>
    </row>
    <row r="128" spans="1:5">
      <c r="A128" t="s">
        <v>422</v>
      </c>
      <c r="B128" t="s">
        <v>243</v>
      </c>
      <c r="C128" t="s">
        <v>244</v>
      </c>
      <c r="D128">
        <v>2</v>
      </c>
      <c r="E128" t="s">
        <v>883</v>
      </c>
    </row>
    <row r="129" spans="1:5">
      <c r="A129" t="s">
        <v>422</v>
      </c>
      <c r="B129" t="s">
        <v>247</v>
      </c>
      <c r="C129" t="s">
        <v>248</v>
      </c>
      <c r="D129">
        <v>2</v>
      </c>
      <c r="E129" t="s">
        <v>884</v>
      </c>
    </row>
    <row r="130" spans="1:5">
      <c r="A130" t="s">
        <v>422</v>
      </c>
      <c r="B130" t="s">
        <v>261</v>
      </c>
      <c r="C130" t="s">
        <v>263</v>
      </c>
      <c r="D130">
        <v>2</v>
      </c>
      <c r="E130" t="s">
        <v>885</v>
      </c>
    </row>
    <row r="131" spans="1:5">
      <c r="A131" t="s">
        <v>422</v>
      </c>
      <c r="B131" t="s">
        <v>268</v>
      </c>
      <c r="C131" t="s">
        <v>269</v>
      </c>
      <c r="D131">
        <v>2</v>
      </c>
      <c r="E131" t="s">
        <v>886</v>
      </c>
    </row>
    <row r="132" spans="1:5">
      <c r="A132" t="s">
        <v>422</v>
      </c>
      <c r="B132" t="s">
        <v>233</v>
      </c>
      <c r="C132" t="s">
        <v>234</v>
      </c>
      <c r="D132">
        <v>3</v>
      </c>
      <c r="E132" t="s">
        <v>887</v>
      </c>
    </row>
    <row r="133" spans="1:5">
      <c r="A133" t="s">
        <v>422</v>
      </c>
      <c r="B133" t="s">
        <v>235</v>
      </c>
      <c r="C133" t="s">
        <v>236</v>
      </c>
      <c r="D133">
        <v>3</v>
      </c>
      <c r="E133" t="s">
        <v>888</v>
      </c>
    </row>
    <row r="134" spans="1:5">
      <c r="A134" t="s">
        <v>422</v>
      </c>
      <c r="B134" t="s">
        <v>255</v>
      </c>
      <c r="C134" t="s">
        <v>257</v>
      </c>
      <c r="D134">
        <v>3</v>
      </c>
      <c r="E134" t="s">
        <v>889</v>
      </c>
    </row>
    <row r="135" spans="1:5">
      <c r="A135" t="s">
        <v>422</v>
      </c>
      <c r="B135" t="s">
        <v>258</v>
      </c>
      <c r="C135" t="s">
        <v>260</v>
      </c>
      <c r="D135">
        <v>4</v>
      </c>
      <c r="E135" t="s">
        <v>890</v>
      </c>
    </row>
    <row r="136" spans="1:5">
      <c r="A136" t="s">
        <v>422</v>
      </c>
      <c r="B136" t="s">
        <v>264</v>
      </c>
      <c r="C136" t="s">
        <v>265</v>
      </c>
      <c r="D136">
        <v>4</v>
      </c>
      <c r="E136" t="s">
        <v>891</v>
      </c>
    </row>
    <row r="137" spans="1:5">
      <c r="A137" t="s">
        <v>422</v>
      </c>
      <c r="B137" t="s">
        <v>266</v>
      </c>
      <c r="C137" t="s">
        <v>267</v>
      </c>
      <c r="D137">
        <v>4</v>
      </c>
      <c r="E137" t="s">
        <v>892</v>
      </c>
    </row>
    <row r="138" spans="1:5">
      <c r="A138" t="s">
        <v>1</v>
      </c>
      <c r="B138" t="s">
        <v>22</v>
      </c>
      <c r="C138" t="s">
        <v>23</v>
      </c>
      <c r="D138">
        <v>1</v>
      </c>
      <c r="E138" t="s">
        <v>893</v>
      </c>
    </row>
    <row r="139" spans="1:5">
      <c r="A139" t="s">
        <v>1</v>
      </c>
      <c r="B139" t="s">
        <v>26</v>
      </c>
      <c r="C139" t="s">
        <v>27</v>
      </c>
      <c r="D139">
        <v>1</v>
      </c>
      <c r="E139" t="s">
        <v>894</v>
      </c>
    </row>
    <row r="140" spans="1:5">
      <c r="A140" t="s">
        <v>1</v>
      </c>
      <c r="B140" t="s">
        <v>42</v>
      </c>
      <c r="C140" t="s">
        <v>43</v>
      </c>
      <c r="D140">
        <v>1</v>
      </c>
      <c r="E140" t="s">
        <v>895</v>
      </c>
    </row>
    <row r="141" spans="1:5">
      <c r="A141" t="s">
        <v>1</v>
      </c>
      <c r="B141" t="s">
        <v>44</v>
      </c>
      <c r="C141" t="s">
        <v>45</v>
      </c>
      <c r="D141">
        <v>1</v>
      </c>
      <c r="E141" t="s">
        <v>896</v>
      </c>
    </row>
    <row r="142" spans="1:5">
      <c r="A142" t="s">
        <v>1</v>
      </c>
      <c r="B142" t="s">
        <v>4</v>
      </c>
      <c r="C142" t="s">
        <v>5</v>
      </c>
      <c r="D142">
        <v>2</v>
      </c>
      <c r="E142" t="s">
        <v>897</v>
      </c>
    </row>
    <row r="143" spans="1:5">
      <c r="A143" t="s">
        <v>1</v>
      </c>
      <c r="B143" t="s">
        <v>10</v>
      </c>
      <c r="C143" t="s">
        <v>11</v>
      </c>
      <c r="D143">
        <v>2</v>
      </c>
      <c r="E143" t="s">
        <v>898</v>
      </c>
    </row>
    <row r="144" spans="1:5">
      <c r="A144" t="s">
        <v>1</v>
      </c>
      <c r="B144" t="s">
        <v>12</v>
      </c>
      <c r="C144" t="s">
        <v>13</v>
      </c>
      <c r="D144">
        <v>2</v>
      </c>
      <c r="E144" t="s">
        <v>899</v>
      </c>
    </row>
    <row r="145" spans="1:5">
      <c r="A145" t="s">
        <v>1</v>
      </c>
      <c r="B145" t="s">
        <v>14</v>
      </c>
      <c r="C145" t="s">
        <v>15</v>
      </c>
      <c r="D145">
        <v>2</v>
      </c>
      <c r="E145" t="s">
        <v>900</v>
      </c>
    </row>
    <row r="146" spans="1:5">
      <c r="A146" t="s">
        <v>1</v>
      </c>
      <c r="B146" t="s">
        <v>16</v>
      </c>
      <c r="C146" t="s">
        <v>17</v>
      </c>
      <c r="D146">
        <v>2</v>
      </c>
      <c r="E146" t="s">
        <v>901</v>
      </c>
    </row>
    <row r="147" spans="1:5">
      <c r="A147" t="s">
        <v>1</v>
      </c>
      <c r="B147" t="s">
        <v>18</v>
      </c>
      <c r="C147" t="s">
        <v>19</v>
      </c>
      <c r="D147">
        <v>2</v>
      </c>
      <c r="E147" t="s">
        <v>902</v>
      </c>
    </row>
    <row r="148" spans="1:5">
      <c r="A148" t="s">
        <v>1</v>
      </c>
      <c r="B148" t="s">
        <v>24</v>
      </c>
      <c r="C148" t="s">
        <v>25</v>
      </c>
      <c r="D148">
        <v>2</v>
      </c>
      <c r="E148" t="s">
        <v>903</v>
      </c>
    </row>
    <row r="149" spans="1:5">
      <c r="A149" t="s">
        <v>1</v>
      </c>
      <c r="B149" t="s">
        <v>28</v>
      </c>
      <c r="C149" t="s">
        <v>29</v>
      </c>
      <c r="D149">
        <v>2</v>
      </c>
      <c r="E149" t="s">
        <v>904</v>
      </c>
    </row>
    <row r="150" spans="1:5">
      <c r="A150" t="s">
        <v>1</v>
      </c>
      <c r="B150" t="s">
        <v>30</v>
      </c>
      <c r="C150" t="s">
        <v>31</v>
      </c>
      <c r="D150">
        <v>2</v>
      </c>
      <c r="E150" t="s">
        <v>905</v>
      </c>
    </row>
    <row r="151" spans="1:5">
      <c r="A151" t="s">
        <v>1</v>
      </c>
      <c r="B151" t="s">
        <v>32</v>
      </c>
      <c r="C151" t="s">
        <v>33</v>
      </c>
      <c r="D151">
        <v>2</v>
      </c>
      <c r="E151" t="s">
        <v>906</v>
      </c>
    </row>
    <row r="152" spans="1:5">
      <c r="A152" t="s">
        <v>1</v>
      </c>
      <c r="B152" t="s">
        <v>34</v>
      </c>
      <c r="C152" t="s">
        <v>35</v>
      </c>
      <c r="D152">
        <v>2</v>
      </c>
      <c r="E152" t="s">
        <v>907</v>
      </c>
    </row>
    <row r="153" spans="1:5">
      <c r="A153" t="s">
        <v>1</v>
      </c>
      <c r="B153" t="s">
        <v>38</v>
      </c>
      <c r="C153" t="s">
        <v>39</v>
      </c>
      <c r="D153">
        <v>2</v>
      </c>
      <c r="E153" t="s">
        <v>908</v>
      </c>
    </row>
    <row r="154" spans="1:5">
      <c r="A154" t="s">
        <v>1</v>
      </c>
      <c r="B154" t="s">
        <v>40</v>
      </c>
      <c r="C154" t="s">
        <v>41</v>
      </c>
      <c r="D154">
        <v>2</v>
      </c>
      <c r="E154" t="s">
        <v>909</v>
      </c>
    </row>
    <row r="155" spans="1:5">
      <c r="A155" t="s">
        <v>1</v>
      </c>
      <c r="B155" t="s">
        <v>46</v>
      </c>
      <c r="C155" t="s">
        <v>47</v>
      </c>
      <c r="D155">
        <v>2</v>
      </c>
      <c r="E155" t="s">
        <v>910</v>
      </c>
    </row>
    <row r="156" spans="1:5">
      <c r="A156" t="s">
        <v>1</v>
      </c>
      <c r="B156" t="s">
        <v>50</v>
      </c>
      <c r="C156" t="s">
        <v>51</v>
      </c>
      <c r="D156">
        <v>2</v>
      </c>
      <c r="E156" t="s">
        <v>911</v>
      </c>
    </row>
    <row r="157" spans="1:5">
      <c r="A157" t="s">
        <v>1</v>
      </c>
      <c r="B157" t="s">
        <v>6</v>
      </c>
      <c r="C157" t="s">
        <v>7</v>
      </c>
      <c r="D157">
        <v>3</v>
      </c>
      <c r="E157" t="s">
        <v>912</v>
      </c>
    </row>
    <row r="158" spans="1:5">
      <c r="A158" t="s">
        <v>1</v>
      </c>
      <c r="B158" t="s">
        <v>20</v>
      </c>
      <c r="C158" t="s">
        <v>21</v>
      </c>
      <c r="D158">
        <v>3</v>
      </c>
      <c r="E158" t="s">
        <v>913</v>
      </c>
    </row>
    <row r="159" spans="1:5">
      <c r="A159" t="s">
        <v>1</v>
      </c>
      <c r="B159" t="s">
        <v>36</v>
      </c>
      <c r="C159" t="s">
        <v>37</v>
      </c>
      <c r="D159">
        <v>3</v>
      </c>
      <c r="E159" t="s">
        <v>914</v>
      </c>
    </row>
    <row r="160" spans="1:5">
      <c r="A160" t="s">
        <v>1</v>
      </c>
      <c r="B160" t="s">
        <v>52</v>
      </c>
      <c r="C160" t="s">
        <v>54</v>
      </c>
      <c r="D160">
        <v>3</v>
      </c>
      <c r="E160" t="s">
        <v>915</v>
      </c>
    </row>
    <row r="161" spans="1:5">
      <c r="A161" t="s">
        <v>1</v>
      </c>
      <c r="B161" t="s">
        <v>61</v>
      </c>
      <c r="C161" t="s">
        <v>63</v>
      </c>
      <c r="D161">
        <v>3</v>
      </c>
      <c r="E161" t="s">
        <v>916</v>
      </c>
    </row>
    <row r="162" spans="1:5">
      <c r="A162" t="s">
        <v>1</v>
      </c>
      <c r="B162" t="s">
        <v>64</v>
      </c>
      <c r="C162" t="s">
        <v>65</v>
      </c>
      <c r="D162">
        <v>3</v>
      </c>
      <c r="E162" t="s">
        <v>917</v>
      </c>
    </row>
    <row r="163" spans="1:5">
      <c r="A163" t="s">
        <v>1</v>
      </c>
      <c r="B163" t="s">
        <v>8</v>
      </c>
      <c r="C163" t="s">
        <v>9</v>
      </c>
      <c r="D163">
        <v>4</v>
      </c>
      <c r="E163" t="s">
        <v>918</v>
      </c>
    </row>
    <row r="164" spans="1:5">
      <c r="A164" t="s">
        <v>1</v>
      </c>
      <c r="B164" t="s">
        <v>48</v>
      </c>
      <c r="C164" t="s">
        <v>49</v>
      </c>
      <c r="D164">
        <v>4</v>
      </c>
      <c r="E164" t="s">
        <v>919</v>
      </c>
    </row>
    <row r="165" spans="1:5">
      <c r="A165" t="s">
        <v>1</v>
      </c>
      <c r="B165" t="s">
        <v>55</v>
      </c>
      <c r="C165" t="s">
        <v>57</v>
      </c>
      <c r="D165">
        <v>4</v>
      </c>
      <c r="E165" t="s">
        <v>920</v>
      </c>
    </row>
    <row r="166" spans="1:5">
      <c r="A166" t="s">
        <v>1</v>
      </c>
      <c r="B166" t="s">
        <v>58</v>
      </c>
      <c r="C166" t="s">
        <v>60</v>
      </c>
      <c r="D166">
        <v>4</v>
      </c>
      <c r="E166" t="s">
        <v>921</v>
      </c>
    </row>
    <row r="167" spans="1:5">
      <c r="A167" t="s">
        <v>714</v>
      </c>
      <c r="B167" t="s">
        <v>164</v>
      </c>
      <c r="C167" t="s">
        <v>165</v>
      </c>
      <c r="D167">
        <v>1</v>
      </c>
      <c r="E167" t="s">
        <v>922</v>
      </c>
    </row>
    <row r="168" spans="1:5">
      <c r="A168" t="s">
        <v>714</v>
      </c>
      <c r="B168" t="s">
        <v>166</v>
      </c>
      <c r="C168" t="s">
        <v>167</v>
      </c>
      <c r="D168">
        <v>1</v>
      </c>
      <c r="E168" t="s">
        <v>923</v>
      </c>
    </row>
    <row r="169" spans="1:5">
      <c r="A169" t="s">
        <v>714</v>
      </c>
      <c r="B169" t="s">
        <v>170</v>
      </c>
      <c r="C169" t="s">
        <v>171</v>
      </c>
      <c r="D169">
        <v>1</v>
      </c>
      <c r="E169" t="s">
        <v>924</v>
      </c>
    </row>
    <row r="170" spans="1:5">
      <c r="A170" t="s">
        <v>714</v>
      </c>
      <c r="B170" t="s">
        <v>172</v>
      </c>
      <c r="C170" t="s">
        <v>173</v>
      </c>
      <c r="D170">
        <v>1</v>
      </c>
      <c r="E170" t="s">
        <v>925</v>
      </c>
    </row>
    <row r="171" spans="1:5">
      <c r="A171" t="s">
        <v>714</v>
      </c>
      <c r="B171" t="s">
        <v>176</v>
      </c>
      <c r="C171" t="s">
        <v>177</v>
      </c>
      <c r="D171">
        <v>1</v>
      </c>
      <c r="E171" t="s">
        <v>926</v>
      </c>
    </row>
    <row r="172" spans="1:5">
      <c r="A172" t="s">
        <v>714</v>
      </c>
      <c r="B172" t="s">
        <v>185</v>
      </c>
      <c r="C172" t="s">
        <v>187</v>
      </c>
      <c r="D172">
        <v>1</v>
      </c>
      <c r="E172" t="s">
        <v>927</v>
      </c>
    </row>
    <row r="173" spans="1:5">
      <c r="A173" t="s">
        <v>714</v>
      </c>
      <c r="B173" t="s">
        <v>160</v>
      </c>
      <c r="C173" t="s">
        <v>161</v>
      </c>
      <c r="D173">
        <v>2</v>
      </c>
      <c r="E173" t="s">
        <v>928</v>
      </c>
    </row>
    <row r="174" spans="1:5">
      <c r="A174" t="s">
        <v>714</v>
      </c>
      <c r="B174" t="s">
        <v>162</v>
      </c>
      <c r="C174" t="s">
        <v>163</v>
      </c>
      <c r="D174">
        <v>2</v>
      </c>
      <c r="E174" t="s">
        <v>929</v>
      </c>
    </row>
    <row r="175" spans="1:5">
      <c r="A175" t="s">
        <v>714</v>
      </c>
      <c r="B175" t="s">
        <v>168</v>
      </c>
      <c r="C175" t="s">
        <v>169</v>
      </c>
      <c r="D175">
        <v>2</v>
      </c>
      <c r="E175" t="s">
        <v>930</v>
      </c>
    </row>
    <row r="176" spans="1:5">
      <c r="A176" t="s">
        <v>714</v>
      </c>
      <c r="B176" t="s">
        <v>174</v>
      </c>
      <c r="C176" t="s">
        <v>175</v>
      </c>
      <c r="D176">
        <v>2</v>
      </c>
      <c r="E176" t="s">
        <v>931</v>
      </c>
    </row>
    <row r="177" spans="1:5">
      <c r="A177" t="s">
        <v>714</v>
      </c>
      <c r="B177" t="s">
        <v>178</v>
      </c>
      <c r="C177" t="s">
        <v>179</v>
      </c>
      <c r="D177">
        <v>2</v>
      </c>
      <c r="E177" t="s">
        <v>932</v>
      </c>
    </row>
    <row r="178" spans="1:5">
      <c r="A178" t="s">
        <v>714</v>
      </c>
      <c r="B178" t="s">
        <v>180</v>
      </c>
      <c r="C178" t="s">
        <v>181</v>
      </c>
      <c r="D178">
        <v>2</v>
      </c>
      <c r="E178" t="s">
        <v>933</v>
      </c>
    </row>
    <row r="179" spans="1:5">
      <c r="A179" t="s">
        <v>714</v>
      </c>
      <c r="B179" t="s">
        <v>182</v>
      </c>
      <c r="C179" t="s">
        <v>184</v>
      </c>
      <c r="D179">
        <v>2</v>
      </c>
      <c r="E179" t="s">
        <v>934</v>
      </c>
    </row>
    <row r="180" spans="1:5">
      <c r="A180" t="s">
        <v>714</v>
      </c>
      <c r="B180" t="s">
        <v>191</v>
      </c>
      <c r="C180" t="s">
        <v>193</v>
      </c>
      <c r="D180">
        <v>2</v>
      </c>
      <c r="E180" t="s">
        <v>935</v>
      </c>
    </row>
    <row r="181" spans="1:5">
      <c r="A181" t="s">
        <v>714</v>
      </c>
      <c r="B181" t="s">
        <v>194</v>
      </c>
      <c r="C181" t="s">
        <v>196</v>
      </c>
      <c r="D181">
        <v>2</v>
      </c>
      <c r="E181" t="s">
        <v>936</v>
      </c>
    </row>
    <row r="182" spans="1:5">
      <c r="A182" t="s">
        <v>714</v>
      </c>
      <c r="B182" t="s">
        <v>197</v>
      </c>
      <c r="C182" t="s">
        <v>199</v>
      </c>
      <c r="D182">
        <v>2</v>
      </c>
      <c r="E182" t="s">
        <v>937</v>
      </c>
    </row>
    <row r="183" spans="1:5">
      <c r="A183" t="s">
        <v>714</v>
      </c>
      <c r="B183" t="s">
        <v>188</v>
      </c>
      <c r="C183" t="s">
        <v>190</v>
      </c>
      <c r="D183">
        <v>3</v>
      </c>
      <c r="E183" t="s">
        <v>938</v>
      </c>
    </row>
    <row r="184" spans="1:5">
      <c r="A184" t="s">
        <v>714</v>
      </c>
      <c r="B184" t="s">
        <v>200</v>
      </c>
      <c r="C184" t="s">
        <v>202</v>
      </c>
      <c r="D184">
        <v>4</v>
      </c>
      <c r="E184" t="s">
        <v>939</v>
      </c>
    </row>
  </sheetData>
  <phoneticPr fontId="27" type="noConversion"/>
  <conditionalFormatting sqref="C3:C184 A2:D2">
    <cfRule type="duplicateValues" dxfId="43" priority="38"/>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445A-BC1A-4046-9F2F-F9DBBB87FA45}">
  <dimension ref="A1:F78"/>
  <sheetViews>
    <sheetView workbookViewId="0">
      <selection activeCell="A2" sqref="A2:A5"/>
    </sheetView>
  </sheetViews>
  <sheetFormatPr baseColWidth="10" defaultColWidth="11.5" defaultRowHeight="16"/>
  <cols>
    <col min="1" max="1" width="28.5" customWidth="1"/>
    <col min="2" max="2" width="59" style="1" customWidth="1"/>
    <col min="3" max="3" width="45.83203125" style="1" customWidth="1"/>
    <col min="4" max="4" width="55.33203125" style="1" customWidth="1"/>
    <col min="5" max="5" width="62" style="1" customWidth="1"/>
    <col min="6" max="6" width="43" style="1" customWidth="1"/>
  </cols>
  <sheetData>
    <row r="1" spans="1:6" ht="17">
      <c r="A1" t="s">
        <v>729</v>
      </c>
      <c r="B1" s="1" t="s">
        <v>730</v>
      </c>
      <c r="C1" s="1" t="s">
        <v>731</v>
      </c>
      <c r="D1" s="1" t="s">
        <v>732</v>
      </c>
      <c r="E1" s="1" t="s">
        <v>733</v>
      </c>
      <c r="F1" s="1" t="s">
        <v>734</v>
      </c>
    </row>
    <row r="2" spans="1:6" ht="68">
      <c r="A2" t="s">
        <v>1</v>
      </c>
      <c r="B2" s="1" t="s">
        <v>23</v>
      </c>
      <c r="C2" s="1" t="s">
        <v>5</v>
      </c>
      <c r="D2" s="1" t="s">
        <v>7</v>
      </c>
      <c r="E2" s="1" t="s">
        <v>9</v>
      </c>
    </row>
    <row r="3" spans="1:6" ht="68">
      <c r="B3" s="1" t="s">
        <v>27</v>
      </c>
      <c r="C3" s="1" t="s">
        <v>11</v>
      </c>
      <c r="D3" s="1" t="s">
        <v>21</v>
      </c>
      <c r="E3" s="1" t="s">
        <v>49</v>
      </c>
    </row>
    <row r="4" spans="1:6" ht="68">
      <c r="B4" s="1" t="s">
        <v>43</v>
      </c>
      <c r="C4" s="1" t="s">
        <v>13</v>
      </c>
      <c r="D4" s="1" t="s">
        <v>37</v>
      </c>
      <c r="E4" s="1" t="s">
        <v>57</v>
      </c>
    </row>
    <row r="5" spans="1:6" ht="68">
      <c r="B5" s="1" t="s">
        <v>45</v>
      </c>
      <c r="C5" s="1" t="s">
        <v>15</v>
      </c>
      <c r="D5" s="1" t="s">
        <v>54</v>
      </c>
      <c r="E5" s="1" t="s">
        <v>60</v>
      </c>
    </row>
    <row r="6" spans="1:6" ht="51">
      <c r="C6" s="1" t="s">
        <v>17</v>
      </c>
      <c r="D6" s="1" t="s">
        <v>63</v>
      </c>
    </row>
    <row r="7" spans="1:6" ht="51">
      <c r="C7" s="1" t="s">
        <v>19</v>
      </c>
      <c r="D7" s="1" t="s">
        <v>65</v>
      </c>
    </row>
    <row r="8" spans="1:6" ht="51">
      <c r="C8" s="1" t="s">
        <v>25</v>
      </c>
    </row>
    <row r="9" spans="1:6" ht="51">
      <c r="C9" s="1" t="s">
        <v>29</v>
      </c>
    </row>
    <row r="10" spans="1:6" ht="34">
      <c r="C10" s="1" t="s">
        <v>31</v>
      </c>
    </row>
    <row r="11" spans="1:6" ht="68">
      <c r="C11" s="1" t="s">
        <v>33</v>
      </c>
    </row>
    <row r="12" spans="1:6" ht="68">
      <c r="C12" s="1" t="s">
        <v>35</v>
      </c>
    </row>
    <row r="13" spans="1:6" ht="85">
      <c r="C13" s="1" t="s">
        <v>39</v>
      </c>
    </row>
    <row r="14" spans="1:6" ht="85">
      <c r="C14" s="1" t="s">
        <v>41</v>
      </c>
    </row>
    <row r="15" spans="1:6" ht="51">
      <c r="C15" s="1" t="s">
        <v>47</v>
      </c>
    </row>
    <row r="16" spans="1:6" ht="34">
      <c r="C16" s="1" t="s">
        <v>51</v>
      </c>
    </row>
    <row r="17" spans="1:6" ht="68">
      <c r="A17" t="s">
        <v>418</v>
      </c>
      <c r="B17" s="1" t="s">
        <v>71</v>
      </c>
      <c r="C17" s="1" t="s">
        <v>67</v>
      </c>
      <c r="D17" s="1" t="s">
        <v>69</v>
      </c>
      <c r="E17" s="1" t="s">
        <v>83</v>
      </c>
      <c r="F17" s="1" t="s">
        <v>105</v>
      </c>
    </row>
    <row r="18" spans="1:6" ht="85">
      <c r="C18" s="1" t="s">
        <v>75</v>
      </c>
      <c r="D18" s="1" t="s">
        <v>73</v>
      </c>
      <c r="E18" s="1" t="s">
        <v>90</v>
      </c>
    </row>
    <row r="19" spans="1:6" ht="68">
      <c r="C19" s="1" t="s">
        <v>85</v>
      </c>
      <c r="D19" s="1" t="s">
        <v>77</v>
      </c>
      <c r="E19" s="1" t="s">
        <v>93</v>
      </c>
    </row>
    <row r="20" spans="1:6" ht="85">
      <c r="C20" s="1" t="s">
        <v>87</v>
      </c>
      <c r="D20" s="1" t="s">
        <v>79</v>
      </c>
      <c r="E20" s="1" t="s">
        <v>100</v>
      </c>
    </row>
    <row r="21" spans="1:6" ht="68">
      <c r="C21" s="1" t="s">
        <v>96</v>
      </c>
      <c r="D21" s="1" t="s">
        <v>81</v>
      </c>
      <c r="E21" s="1" t="s">
        <v>102</v>
      </c>
    </row>
    <row r="22" spans="1:6" ht="51">
      <c r="D22" s="1" t="s">
        <v>98</v>
      </c>
      <c r="E22" s="1" t="s">
        <v>107</v>
      </c>
    </row>
    <row r="23" spans="1:6" ht="85">
      <c r="D23" s="1" t="s">
        <v>110</v>
      </c>
    </row>
    <row r="24" spans="1:6" ht="51">
      <c r="A24" t="s">
        <v>419</v>
      </c>
      <c r="B24" s="1" t="s">
        <v>124</v>
      </c>
      <c r="C24" s="1" t="s">
        <v>112</v>
      </c>
      <c r="D24" s="1" t="s">
        <v>120</v>
      </c>
      <c r="E24" s="1" t="s">
        <v>116</v>
      </c>
    </row>
    <row r="25" spans="1:6" ht="68">
      <c r="B25" s="1" t="s">
        <v>132</v>
      </c>
      <c r="C25" s="1" t="s">
        <v>114</v>
      </c>
      <c r="D25" s="1" t="s">
        <v>130</v>
      </c>
      <c r="E25" s="1" t="s">
        <v>126</v>
      </c>
    </row>
    <row r="26" spans="1:6" ht="85">
      <c r="B26" s="1" t="s">
        <v>148</v>
      </c>
      <c r="C26" s="1" t="s">
        <v>118</v>
      </c>
      <c r="D26" s="1" t="s">
        <v>134</v>
      </c>
      <c r="E26" s="1" t="s">
        <v>128</v>
      </c>
    </row>
    <row r="27" spans="1:6" ht="85">
      <c r="C27" s="1" t="s">
        <v>122</v>
      </c>
      <c r="D27" s="1" t="s">
        <v>136</v>
      </c>
      <c r="E27" s="1" t="s">
        <v>153</v>
      </c>
    </row>
    <row r="28" spans="1:6" ht="85">
      <c r="C28" s="1" t="s">
        <v>150</v>
      </c>
      <c r="D28" s="1" t="s">
        <v>138</v>
      </c>
      <c r="E28" s="1" t="s">
        <v>156</v>
      </c>
    </row>
    <row r="29" spans="1:6" ht="68">
      <c r="D29" s="1" t="s">
        <v>140</v>
      </c>
      <c r="E29" s="1" t="s">
        <v>159</v>
      </c>
    </row>
    <row r="30" spans="1:6" ht="68">
      <c r="D30" s="1" t="s">
        <v>142</v>
      </c>
    </row>
    <row r="31" spans="1:6" ht="51">
      <c r="D31" s="1" t="s">
        <v>144</v>
      </c>
    </row>
    <row r="32" spans="1:6" ht="102">
      <c r="D32" s="1" t="s">
        <v>146</v>
      </c>
    </row>
    <row r="33" spans="1:6" ht="51">
      <c r="A33" t="s">
        <v>421</v>
      </c>
      <c r="B33" s="1" t="s">
        <v>210</v>
      </c>
      <c r="C33" s="1" t="s">
        <v>204</v>
      </c>
      <c r="D33" s="1" t="s">
        <v>212</v>
      </c>
      <c r="E33" s="10" t="s">
        <v>215</v>
      </c>
    </row>
    <row r="34" spans="1:6" ht="68">
      <c r="C34" s="1" t="s">
        <v>206</v>
      </c>
      <c r="D34" s="1" t="s">
        <v>218</v>
      </c>
      <c r="E34" s="10" t="s">
        <v>227</v>
      </c>
    </row>
    <row r="35" spans="1:6" ht="68">
      <c r="C35" s="1" t="s">
        <v>208</v>
      </c>
      <c r="D35" s="1" t="s">
        <v>221</v>
      </c>
    </row>
    <row r="36" spans="1:6" ht="68">
      <c r="C36" s="1" t="s">
        <v>224</v>
      </c>
      <c r="D36" s="1" t="s">
        <v>230</v>
      </c>
    </row>
    <row r="37" spans="1:6" ht="68">
      <c r="A37" t="s">
        <v>424</v>
      </c>
      <c r="B37" s="1" t="s">
        <v>341</v>
      </c>
      <c r="C37" s="1" t="s">
        <v>343</v>
      </c>
      <c r="D37" s="1" t="s">
        <v>345</v>
      </c>
      <c r="E37" s="1" t="s">
        <v>364</v>
      </c>
      <c r="F37" s="1" t="s">
        <v>369</v>
      </c>
    </row>
    <row r="38" spans="1:6" ht="68">
      <c r="C38" s="1" t="s">
        <v>347</v>
      </c>
      <c r="D38" s="1" t="s">
        <v>349</v>
      </c>
      <c r="E38" s="1" t="s">
        <v>367</v>
      </c>
    </row>
    <row r="39" spans="1:6" ht="85">
      <c r="D39" s="1" t="s">
        <v>351</v>
      </c>
    </row>
    <row r="40" spans="1:6" ht="51">
      <c r="D40" s="1" t="s">
        <v>355</v>
      </c>
    </row>
    <row r="41" spans="1:6" ht="51">
      <c r="D41" s="1" t="s">
        <v>358</v>
      </c>
    </row>
    <row r="42" spans="1:6" ht="51">
      <c r="D42" s="1" t="s">
        <v>361</v>
      </c>
    </row>
    <row r="43" spans="1:6" ht="119">
      <c r="A43" t="s">
        <v>425</v>
      </c>
      <c r="C43" s="1" t="s">
        <v>371</v>
      </c>
      <c r="D43" s="1" t="s">
        <v>379</v>
      </c>
      <c r="E43" s="1" t="s">
        <v>373</v>
      </c>
      <c r="F43" s="1" t="s">
        <v>417</v>
      </c>
    </row>
    <row r="44" spans="1:6" ht="68">
      <c r="C44" s="1" t="s">
        <v>375</v>
      </c>
      <c r="D44" s="1" t="s">
        <v>381</v>
      </c>
      <c r="E44" s="1" t="s">
        <v>390</v>
      </c>
    </row>
    <row r="45" spans="1:6" ht="68">
      <c r="C45" s="1" t="s">
        <v>377</v>
      </c>
      <c r="D45" s="1" t="s">
        <v>383</v>
      </c>
      <c r="E45" s="1" t="s">
        <v>396</v>
      </c>
    </row>
    <row r="46" spans="1:6" ht="102">
      <c r="C46" s="1" t="s">
        <v>387</v>
      </c>
      <c r="D46" s="1" t="s">
        <v>385</v>
      </c>
      <c r="E46" s="1" t="s">
        <v>401</v>
      </c>
    </row>
    <row r="47" spans="1:6" ht="102">
      <c r="C47" s="1" t="s">
        <v>415</v>
      </c>
      <c r="D47" s="1" t="s">
        <v>392</v>
      </c>
      <c r="E47" s="1" t="s">
        <v>404</v>
      </c>
    </row>
    <row r="48" spans="1:6" ht="85">
      <c r="D48" s="1" t="s">
        <v>394</v>
      </c>
      <c r="E48" s="1" t="s">
        <v>406</v>
      </c>
    </row>
    <row r="49" spans="1:5" ht="68">
      <c r="D49" s="1" t="s">
        <v>399</v>
      </c>
      <c r="E49" s="1" t="s">
        <v>409</v>
      </c>
    </row>
    <row r="50" spans="1:5" ht="51">
      <c r="E50" s="1" t="s">
        <v>412</v>
      </c>
    </row>
    <row r="51" spans="1:5" ht="85">
      <c r="A51" t="s">
        <v>423</v>
      </c>
      <c r="B51" s="1" t="s">
        <v>286</v>
      </c>
      <c r="C51" s="1" t="s">
        <v>271</v>
      </c>
      <c r="D51" s="1" t="s">
        <v>288</v>
      </c>
      <c r="E51" s="1" t="s">
        <v>273</v>
      </c>
    </row>
    <row r="52" spans="1:5" ht="102">
      <c r="B52" s="1" t="s">
        <v>292</v>
      </c>
      <c r="C52" s="1" t="s">
        <v>275</v>
      </c>
      <c r="D52" s="1" t="s">
        <v>290</v>
      </c>
      <c r="E52" s="1" t="s">
        <v>283</v>
      </c>
    </row>
    <row r="53" spans="1:5" ht="85">
      <c r="B53" s="1" t="s">
        <v>298</v>
      </c>
      <c r="C53" s="1" t="s">
        <v>277</v>
      </c>
      <c r="D53" s="1" t="s">
        <v>294</v>
      </c>
      <c r="E53" s="1" t="s">
        <v>304</v>
      </c>
    </row>
    <row r="54" spans="1:5" ht="68">
      <c r="B54" s="1" t="s">
        <v>313</v>
      </c>
      <c r="C54" s="1" t="s">
        <v>279</v>
      </c>
      <c r="D54" s="1" t="s">
        <v>296</v>
      </c>
      <c r="E54" s="1" t="s">
        <v>333</v>
      </c>
    </row>
    <row r="55" spans="1:5" ht="68">
      <c r="C55" s="1" t="s">
        <v>281</v>
      </c>
      <c r="D55" s="1" t="s">
        <v>302</v>
      </c>
      <c r="E55" s="1" t="s">
        <v>336</v>
      </c>
    </row>
    <row r="56" spans="1:5" ht="85">
      <c r="C56" s="1" t="s">
        <v>300</v>
      </c>
      <c r="D56" s="1" t="s">
        <v>307</v>
      </c>
      <c r="E56" s="1" t="s">
        <v>339</v>
      </c>
    </row>
    <row r="57" spans="1:5" ht="204">
      <c r="C57" s="1" t="s">
        <v>309</v>
      </c>
      <c r="D57" s="1" t="s">
        <v>311</v>
      </c>
    </row>
    <row r="58" spans="1:5" ht="85">
      <c r="C58" s="1" t="s">
        <v>315</v>
      </c>
      <c r="D58" s="1" t="s">
        <v>324</v>
      </c>
    </row>
    <row r="59" spans="1:5" ht="51">
      <c r="C59" s="1" t="s">
        <v>317</v>
      </c>
      <c r="D59" s="1" t="s">
        <v>330</v>
      </c>
    </row>
    <row r="60" spans="1:5" ht="68">
      <c r="C60" s="1" t="s">
        <v>319</v>
      </c>
    </row>
    <row r="61" spans="1:5" ht="85">
      <c r="C61" s="1" t="s">
        <v>321</v>
      </c>
    </row>
    <row r="62" spans="1:5" ht="68">
      <c r="C62" s="1" t="s">
        <v>327</v>
      </c>
    </row>
    <row r="63" spans="1:5" ht="102">
      <c r="A63" t="s">
        <v>422</v>
      </c>
      <c r="B63" s="1" t="s">
        <v>232</v>
      </c>
      <c r="C63" s="1" t="s">
        <v>238</v>
      </c>
      <c r="D63" s="1" t="s">
        <v>234</v>
      </c>
      <c r="E63" s="1" t="s">
        <v>260</v>
      </c>
    </row>
    <row r="64" spans="1:5" ht="102">
      <c r="B64" s="1" t="s">
        <v>240</v>
      </c>
      <c r="C64" s="1" t="s">
        <v>244</v>
      </c>
      <c r="D64" s="1" t="s">
        <v>236</v>
      </c>
      <c r="E64" s="1" t="s">
        <v>265</v>
      </c>
    </row>
    <row r="65" spans="1:5" ht="170">
      <c r="B65" s="1" t="s">
        <v>242</v>
      </c>
      <c r="C65" s="1" t="s">
        <v>248</v>
      </c>
      <c r="D65" s="1" t="s">
        <v>257</v>
      </c>
      <c r="E65" s="1" t="s">
        <v>267</v>
      </c>
    </row>
    <row r="66" spans="1:5" ht="68">
      <c r="B66" s="1" t="s">
        <v>246</v>
      </c>
      <c r="C66" s="1" t="s">
        <v>263</v>
      </c>
    </row>
    <row r="67" spans="1:5" ht="68">
      <c r="B67" s="1" t="s">
        <v>250</v>
      </c>
      <c r="C67" s="1" t="s">
        <v>269</v>
      </c>
    </row>
    <row r="68" spans="1:5" ht="51">
      <c r="B68" s="1" t="s">
        <v>254</v>
      </c>
    </row>
    <row r="69" spans="1:5" ht="102">
      <c r="A69" t="s">
        <v>714</v>
      </c>
      <c r="B69" s="1" t="s">
        <v>165</v>
      </c>
      <c r="C69" s="1" t="s">
        <v>161</v>
      </c>
      <c r="D69" s="1" t="s">
        <v>190</v>
      </c>
      <c r="E69" s="1" t="s">
        <v>202</v>
      </c>
    </row>
    <row r="70" spans="1:5" ht="85">
      <c r="B70" s="1" t="s">
        <v>167</v>
      </c>
      <c r="C70" s="1" t="s">
        <v>163</v>
      </c>
    </row>
    <row r="71" spans="1:5" ht="102">
      <c r="B71" s="1" t="s">
        <v>171</v>
      </c>
      <c r="C71" s="1" t="s">
        <v>169</v>
      </c>
    </row>
    <row r="72" spans="1:5" ht="119">
      <c r="B72" s="1" t="s">
        <v>173</v>
      </c>
      <c r="C72" s="1" t="s">
        <v>175</v>
      </c>
    </row>
    <row r="73" spans="1:5" ht="119">
      <c r="B73" s="1" t="s">
        <v>177</v>
      </c>
      <c r="C73" s="1" t="s">
        <v>179</v>
      </c>
    </row>
    <row r="74" spans="1:5" ht="85">
      <c r="B74" s="1" t="s">
        <v>187</v>
      </c>
      <c r="C74" s="1" t="s">
        <v>181</v>
      </c>
    </row>
    <row r="75" spans="1:5" ht="68">
      <c r="C75" s="1" t="s">
        <v>184</v>
      </c>
    </row>
    <row r="76" spans="1:5" ht="68">
      <c r="C76" s="1" t="s">
        <v>193</v>
      </c>
    </row>
    <row r="77" spans="1:5" ht="102">
      <c r="C77" s="1" t="s">
        <v>196</v>
      </c>
    </row>
    <row r="78" spans="1:5" ht="68">
      <c r="C78" s="1" t="s">
        <v>199</v>
      </c>
    </row>
  </sheetData>
  <conditionalFormatting sqref="B2:B5">
    <cfRule type="duplicateValues" dxfId="42" priority="44"/>
  </conditionalFormatting>
  <conditionalFormatting sqref="B17">
    <cfRule type="duplicateValues" dxfId="41" priority="9"/>
  </conditionalFormatting>
  <conditionalFormatting sqref="B24:B26">
    <cfRule type="duplicateValues" dxfId="40" priority="5"/>
  </conditionalFormatting>
  <conditionalFormatting sqref="B33">
    <cfRule type="duplicateValues" dxfId="39" priority="36"/>
  </conditionalFormatting>
  <conditionalFormatting sqref="B37">
    <cfRule type="duplicateValues" dxfId="38" priority="33"/>
  </conditionalFormatting>
  <conditionalFormatting sqref="B51:B54">
    <cfRule type="duplicateValues" dxfId="37" priority="23"/>
  </conditionalFormatting>
  <conditionalFormatting sqref="B63">
    <cfRule type="duplicateValues" dxfId="36" priority="19"/>
  </conditionalFormatting>
  <conditionalFormatting sqref="B64:B68">
    <cfRule type="duplicateValues" dxfId="35" priority="18"/>
  </conditionalFormatting>
  <conditionalFormatting sqref="B69:B74">
    <cfRule type="duplicateValues" dxfId="34" priority="13"/>
  </conditionalFormatting>
  <conditionalFormatting sqref="C2:C16">
    <cfRule type="duplicateValues" dxfId="33" priority="43"/>
  </conditionalFormatting>
  <conditionalFormatting sqref="C17:C21">
    <cfRule type="duplicateValues" dxfId="32" priority="8"/>
  </conditionalFormatting>
  <conditionalFormatting sqref="C22:C23">
    <cfRule type="duplicateValues" dxfId="31" priority="45"/>
  </conditionalFormatting>
  <conditionalFormatting sqref="C24:C28">
    <cfRule type="duplicateValues" dxfId="30" priority="1"/>
  </conditionalFormatting>
  <conditionalFormatting sqref="C29:C32">
    <cfRule type="duplicateValues" dxfId="29" priority="53"/>
  </conditionalFormatting>
  <conditionalFormatting sqref="C33:C36">
    <cfRule type="duplicateValues" dxfId="28" priority="35"/>
  </conditionalFormatting>
  <conditionalFormatting sqref="C37:C38">
    <cfRule type="duplicateValues" dxfId="27" priority="32"/>
  </conditionalFormatting>
  <conditionalFormatting sqref="C43:C47">
    <cfRule type="duplicateValues" dxfId="26" priority="27"/>
  </conditionalFormatting>
  <conditionalFormatting sqref="C51:C62">
    <cfRule type="duplicateValues" dxfId="25" priority="22"/>
  </conditionalFormatting>
  <conditionalFormatting sqref="C63:C65">
    <cfRule type="duplicateValues" dxfId="24" priority="17"/>
  </conditionalFormatting>
  <conditionalFormatting sqref="C66:C67">
    <cfRule type="duplicateValues" dxfId="23" priority="16"/>
  </conditionalFormatting>
  <conditionalFormatting sqref="C69:C78">
    <cfRule type="duplicateValues" dxfId="22" priority="12"/>
  </conditionalFormatting>
  <conditionalFormatting sqref="D2:D7">
    <cfRule type="duplicateValues" dxfId="21" priority="42"/>
  </conditionalFormatting>
  <conditionalFormatting sqref="D17:D23">
    <cfRule type="duplicateValues" dxfId="20" priority="7"/>
  </conditionalFormatting>
  <conditionalFormatting sqref="D24:D32">
    <cfRule type="duplicateValues" dxfId="19" priority="3"/>
  </conditionalFormatting>
  <conditionalFormatting sqref="D33:D36">
    <cfRule type="duplicateValues" dxfId="18" priority="34"/>
  </conditionalFormatting>
  <conditionalFormatting sqref="D37:D39">
    <cfRule type="duplicateValues" dxfId="17" priority="31"/>
  </conditionalFormatting>
  <conditionalFormatting sqref="D40:D42">
    <cfRule type="duplicateValues" dxfId="16" priority="30"/>
  </conditionalFormatting>
  <conditionalFormatting sqref="D43:D49">
    <cfRule type="duplicateValues" dxfId="15" priority="26"/>
  </conditionalFormatting>
  <conditionalFormatting sqref="D51:D59">
    <cfRule type="duplicateValues" dxfId="14" priority="21"/>
  </conditionalFormatting>
  <conditionalFormatting sqref="D63:D65">
    <cfRule type="duplicateValues" dxfId="13" priority="15"/>
  </conditionalFormatting>
  <conditionalFormatting sqref="D69">
    <cfRule type="duplicateValues" dxfId="12" priority="11"/>
  </conditionalFormatting>
  <conditionalFormatting sqref="E2:E5">
    <cfRule type="duplicateValues" dxfId="11" priority="41"/>
  </conditionalFormatting>
  <conditionalFormatting sqref="E17:E22">
    <cfRule type="duplicateValues" dxfId="10" priority="6"/>
  </conditionalFormatting>
  <conditionalFormatting sqref="E23 E30:E32">
    <cfRule type="duplicateValues" dxfId="9" priority="51"/>
  </conditionalFormatting>
  <conditionalFormatting sqref="E24:E29">
    <cfRule type="duplicateValues" dxfId="8" priority="2"/>
  </conditionalFormatting>
  <conditionalFormatting sqref="E37:E38">
    <cfRule type="duplicateValues" dxfId="7" priority="29"/>
  </conditionalFormatting>
  <conditionalFormatting sqref="E43:E50">
    <cfRule type="duplicateValues" dxfId="6" priority="25"/>
  </conditionalFormatting>
  <conditionalFormatting sqref="E51:E56">
    <cfRule type="duplicateValues" dxfId="5" priority="20"/>
  </conditionalFormatting>
  <conditionalFormatting sqref="E63:E65">
    <cfRule type="duplicateValues" dxfId="4" priority="14"/>
  </conditionalFormatting>
  <conditionalFormatting sqref="E69">
    <cfRule type="duplicateValues" dxfId="3" priority="10"/>
  </conditionalFormatting>
  <conditionalFormatting sqref="F17:F23">
    <cfRule type="duplicateValues" dxfId="2" priority="50"/>
  </conditionalFormatting>
  <conditionalFormatting sqref="F37">
    <cfRule type="duplicateValues" dxfId="1" priority="28"/>
  </conditionalFormatting>
  <conditionalFormatting sqref="F43">
    <cfRule type="duplicateValues" dxfId="0" priority="2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Introduction &amp; Instructions</vt:lpstr>
      <vt:lpstr>Maturity Assessment</vt:lpstr>
      <vt:lpstr>Results (Totals)</vt:lpstr>
      <vt:lpstr>Recommendations (Totals)</vt:lpstr>
      <vt:lpstr>Tables</vt:lpstr>
      <vt:lpstr>Data</vt:lpstr>
      <vt:lpstr>Maturity Model</vt:lpstr>
      <vt:lpstr>Maturity Framework</vt:lpstr>
      <vt:lpstr>ModelNames</vt:lpstr>
      <vt:lpstr>ValidAll</vt:lpstr>
      <vt:lpstr>ValidNA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Boog, M.E. (Max)</dc:creator>
  <cp:lastModifiedBy>Max Boog</cp:lastModifiedBy>
  <dcterms:created xsi:type="dcterms:W3CDTF">2025-04-22T11:54:04Z</dcterms:created>
  <dcterms:modified xsi:type="dcterms:W3CDTF">2025-06-16T13:46:37Z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45bac7-d74d-45de-ad3c-2a3094df9ba8_Enabled">
    <vt:lpwstr>true</vt:lpwstr>
  </property>
  <property fmtid="{D5CDD505-2E9C-101B-9397-08002B2CF9AE}" pid="3" name="MSIP_Label_8e45bac7-d74d-45de-ad3c-2a3094df9ba8_SetDate">
    <vt:lpwstr>2025-06-05T12:31:44Z</vt:lpwstr>
  </property>
  <property fmtid="{D5CDD505-2E9C-101B-9397-08002B2CF9AE}" pid="4" name="MSIP_Label_8e45bac7-d74d-45de-ad3c-2a3094df9ba8_Method">
    <vt:lpwstr>Standard</vt:lpwstr>
  </property>
  <property fmtid="{D5CDD505-2E9C-101B-9397-08002B2CF9AE}" pid="5" name="MSIP_Label_8e45bac7-d74d-45de-ad3c-2a3094df9ba8_Name">
    <vt:lpwstr>8e45bac7-d74d-45de-ad3c-2a3094df9ba8</vt:lpwstr>
  </property>
  <property fmtid="{D5CDD505-2E9C-101B-9397-08002B2CF9AE}" pid="6" name="MSIP_Label_8e45bac7-d74d-45de-ad3c-2a3094df9ba8_SiteId">
    <vt:lpwstr>397961b4-4a6f-4301-9720-8de4ac6d75f3</vt:lpwstr>
  </property>
  <property fmtid="{D5CDD505-2E9C-101B-9397-08002B2CF9AE}" pid="7" name="MSIP_Label_8e45bac7-d74d-45de-ad3c-2a3094df9ba8_ActionId">
    <vt:lpwstr>8b210d4c-9185-4d04-b9a4-905b91549796</vt:lpwstr>
  </property>
  <property fmtid="{D5CDD505-2E9C-101B-9397-08002B2CF9AE}" pid="8" name="MSIP_Label_8e45bac7-d74d-45de-ad3c-2a3094df9ba8_ContentBits">
    <vt:lpwstr>0</vt:lpwstr>
  </property>
</Properties>
</file>