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80054F22-943C-4CFB-9B95-7AF4699686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S" sheetId="8" r:id="rId1"/>
    <sheet name="solvent data sheet" sheetId="7" r:id="rId2"/>
    <sheet name="user guide" sheetId="9" r:id="rId3"/>
  </sheets>
  <calcPr calcId="191029"/>
</workbook>
</file>

<file path=xl/calcChain.xml><?xml version="1.0" encoding="utf-8"?>
<calcChain xmlns="http://schemas.openxmlformats.org/spreadsheetml/2006/main">
  <c r="J5" i="8" l="1"/>
  <c r="BS38" i="7"/>
  <c r="CM38" i="7" s="1"/>
  <c r="BM38" i="7"/>
  <c r="BH38" i="7"/>
  <c r="CG38" i="7" s="1"/>
  <c r="AZ38" i="7"/>
  <c r="AP38" i="7"/>
  <c r="AM38" i="7"/>
  <c r="BI38" i="7" s="1"/>
  <c r="CR38" i="7"/>
  <c r="AQ38" i="7" s="1"/>
  <c r="CN38" i="7"/>
  <c r="CF38" i="7"/>
  <c r="CE38" i="7"/>
  <c r="BU38" i="7"/>
  <c r="CT38" i="7" l="1"/>
  <c r="BJ38" i="7" s="1"/>
  <c r="CR53" i="7"/>
  <c r="CP53" i="7" s="1"/>
  <c r="CV53" i="7" s="1"/>
  <c r="CN53" i="7"/>
  <c r="CF53" i="7"/>
  <c r="BS53" i="7"/>
  <c r="CM53" i="7" s="1"/>
  <c r="BM53" i="7"/>
  <c r="BH53" i="7"/>
  <c r="CG53" i="7" s="1"/>
  <c r="AZ53" i="7"/>
  <c r="CE53" i="7" s="1"/>
  <c r="AQ53" i="7"/>
  <c r="CD53" i="7" s="1"/>
  <c r="CI53" i="7" s="1"/>
  <c r="AP53" i="7"/>
  <c r="AM53" i="7"/>
  <c r="CB53" i="7" s="1"/>
  <c r="X53" i="7"/>
  <c r="W53" i="7"/>
  <c r="BZ53" i="7" s="1"/>
  <c r="U53" i="7"/>
  <c r="T53" i="7"/>
  <c r="R53" i="7"/>
  <c r="Q53" i="7"/>
  <c r="O53" i="7"/>
  <c r="N53" i="7"/>
  <c r="M53" i="7"/>
  <c r="L53" i="7"/>
  <c r="K53" i="7"/>
  <c r="I53" i="7"/>
  <c r="H53" i="7"/>
  <c r="G53" i="7"/>
  <c r="F53" i="7"/>
  <c r="E53" i="7"/>
  <c r="CR52" i="7"/>
  <c r="CP52" i="7"/>
  <c r="CV52" i="7" s="1"/>
  <c r="CN52" i="7"/>
  <c r="CF52" i="7"/>
  <c r="CC52" i="7"/>
  <c r="BS52" i="7"/>
  <c r="CM52" i="7" s="1"/>
  <c r="BM52" i="7"/>
  <c r="BH52" i="7"/>
  <c r="CG52" i="7" s="1"/>
  <c r="AZ52" i="7"/>
  <c r="CE52" i="7" s="1"/>
  <c r="AQ52" i="7"/>
  <c r="CD52" i="7" s="1"/>
  <c r="CI52" i="7" s="1"/>
  <c r="AP52" i="7"/>
  <c r="AM52" i="7"/>
  <c r="CB52" i="7" s="1"/>
  <c r="X52" i="7"/>
  <c r="W52" i="7"/>
  <c r="BZ52" i="7" s="1"/>
  <c r="U52" i="7"/>
  <c r="T52" i="7"/>
  <c r="BY52" i="7" s="1"/>
  <c r="R52" i="7"/>
  <c r="Q52" i="7"/>
  <c r="BX52" i="7" s="1"/>
  <c r="O52" i="7"/>
  <c r="N52" i="7"/>
  <c r="M52" i="7"/>
  <c r="L52" i="7"/>
  <c r="BW52" i="7" s="1"/>
  <c r="K52" i="7"/>
  <c r="I52" i="7"/>
  <c r="H52" i="7"/>
  <c r="G52" i="7"/>
  <c r="F52" i="7"/>
  <c r="E52" i="7"/>
  <c r="CR51" i="7"/>
  <c r="CP51" i="7"/>
  <c r="CV51" i="7" s="1"/>
  <c r="CN51" i="7"/>
  <c r="CF51" i="7"/>
  <c r="CC51" i="7"/>
  <c r="BS51" i="7"/>
  <c r="CM51" i="7" s="1"/>
  <c r="BM51" i="7"/>
  <c r="BH51" i="7"/>
  <c r="CG51" i="7" s="1"/>
  <c r="AZ51" i="7"/>
  <c r="CE51" i="7" s="1"/>
  <c r="AQ51" i="7"/>
  <c r="CD51" i="7" s="1"/>
  <c r="CI51" i="7" s="1"/>
  <c r="AP51" i="7"/>
  <c r="AM51" i="7"/>
  <c r="CB51" i="7" s="1"/>
  <c r="X51" i="7"/>
  <c r="W51" i="7"/>
  <c r="BZ51" i="7" s="1"/>
  <c r="U51" i="7"/>
  <c r="T51" i="7"/>
  <c r="BY51" i="7" s="1"/>
  <c r="R51" i="7"/>
  <c r="Q51" i="7"/>
  <c r="BX51" i="7" s="1"/>
  <c r="O51" i="7"/>
  <c r="N51" i="7"/>
  <c r="M51" i="7"/>
  <c r="L51" i="7"/>
  <c r="BW51" i="7" s="1"/>
  <c r="CZ51" i="7" s="1"/>
  <c r="K51" i="7"/>
  <c r="I51" i="7"/>
  <c r="H51" i="7"/>
  <c r="G51" i="7"/>
  <c r="F51" i="7"/>
  <c r="E51" i="7"/>
  <c r="CR50" i="7"/>
  <c r="CP50" i="7"/>
  <c r="CV50" i="7" s="1"/>
  <c r="CN50" i="7"/>
  <c r="CF50" i="7"/>
  <c r="CC50" i="7"/>
  <c r="BS50" i="7"/>
  <c r="CM50" i="7" s="1"/>
  <c r="BM50" i="7"/>
  <c r="BH50" i="7"/>
  <c r="CG50" i="7" s="1"/>
  <c r="AZ50" i="7"/>
  <c r="CE50" i="7" s="1"/>
  <c r="AQ50" i="7"/>
  <c r="CD50" i="7" s="1"/>
  <c r="CI50" i="7" s="1"/>
  <c r="AP50" i="7"/>
  <c r="AM50" i="7"/>
  <c r="CB50" i="7" s="1"/>
  <c r="X50" i="7"/>
  <c r="W50" i="7"/>
  <c r="BZ50" i="7" s="1"/>
  <c r="U50" i="7"/>
  <c r="T50" i="7"/>
  <c r="BY50" i="7" s="1"/>
  <c r="R50" i="7"/>
  <c r="Q50" i="7"/>
  <c r="BX50" i="7" s="1"/>
  <c r="O50" i="7"/>
  <c r="N50" i="7"/>
  <c r="M50" i="7"/>
  <c r="L50" i="7"/>
  <c r="K50" i="7"/>
  <c r="I50" i="7"/>
  <c r="H50" i="7"/>
  <c r="G50" i="7"/>
  <c r="F50" i="7"/>
  <c r="E50" i="7"/>
  <c r="CQ25" i="9"/>
  <c r="CM25" i="9"/>
  <c r="CL25" i="9"/>
  <c r="CF25" i="9"/>
  <c r="CC25" i="9"/>
  <c r="BS25" i="9"/>
  <c r="BM25" i="9"/>
  <c r="BH25" i="9"/>
  <c r="CG25" i="9" s="1"/>
  <c r="AZ25" i="9"/>
  <c r="CE25" i="9" s="1"/>
  <c r="AP25" i="9"/>
  <c r="AM25" i="9"/>
  <c r="CB25" i="9" s="1"/>
  <c r="X25" i="9"/>
  <c r="W25" i="9"/>
  <c r="BZ25" i="9" s="1"/>
  <c r="U25" i="9"/>
  <c r="T25" i="9"/>
  <c r="BY25" i="9" s="1"/>
  <c r="R25" i="9"/>
  <c r="Q25" i="9"/>
  <c r="BX25" i="9" s="1"/>
  <c r="O25" i="9"/>
  <c r="N25" i="9"/>
  <c r="M25" i="9"/>
  <c r="L25" i="9"/>
  <c r="K25" i="9"/>
  <c r="I25" i="9"/>
  <c r="H25" i="9"/>
  <c r="G25" i="9"/>
  <c r="F25" i="9"/>
  <c r="E25" i="9"/>
  <c r="CV25" i="9" s="1"/>
  <c r="BW25" i="9" l="1"/>
  <c r="CY25" i="9" s="1"/>
  <c r="BW53" i="7"/>
  <c r="CJ52" i="7"/>
  <c r="DA52" i="7" s="1"/>
  <c r="CJ50" i="7"/>
  <c r="DA50" i="7" s="1"/>
  <c r="CJ51" i="7"/>
  <c r="DA51" i="7" s="1"/>
  <c r="DL51" i="7" s="1"/>
  <c r="BX53" i="7"/>
  <c r="CJ53" i="7"/>
  <c r="DA53" i="7" s="1"/>
  <c r="DL53" i="7" s="1"/>
  <c r="CW50" i="7"/>
  <c r="CW52" i="7"/>
  <c r="BY53" i="7"/>
  <c r="BW50" i="7"/>
  <c r="CZ50" i="7" s="1"/>
  <c r="BI51" i="7"/>
  <c r="CS51" i="7" s="1"/>
  <c r="BN51" i="7" s="1"/>
  <c r="BO51" i="7" s="1"/>
  <c r="CL51" i="7" s="1"/>
  <c r="BI53" i="7"/>
  <c r="CS53" i="7" s="1"/>
  <c r="BI50" i="7"/>
  <c r="CS50" i="7" s="1"/>
  <c r="BI52" i="7"/>
  <c r="CS52" i="7" s="1"/>
  <c r="BN52" i="7" s="1"/>
  <c r="BO52" i="7" s="1"/>
  <c r="CL52" i="7" s="1"/>
  <c r="CW51" i="7"/>
  <c r="CW53" i="7"/>
  <c r="CC53" i="7"/>
  <c r="Y51" i="7"/>
  <c r="CA51" i="7" s="1"/>
  <c r="CH51" i="7" s="1"/>
  <c r="CX50" i="7"/>
  <c r="DB50" i="7" s="1"/>
  <c r="DK51" i="7"/>
  <c r="DF51" i="7"/>
  <c r="CX52" i="7"/>
  <c r="DB52" i="7" s="1"/>
  <c r="BN50" i="7"/>
  <c r="BO50" i="7" s="1"/>
  <c r="CL50" i="7" s="1"/>
  <c r="Y50" i="7"/>
  <c r="CA50" i="7" s="1"/>
  <c r="CH50" i="7" s="1"/>
  <c r="DL50" i="7"/>
  <c r="CX51" i="7"/>
  <c r="DB51" i="7" s="1"/>
  <c r="CZ52" i="7"/>
  <c r="DL52" i="7"/>
  <c r="DG52" i="7"/>
  <c r="CX53" i="7"/>
  <c r="DB53" i="7" s="1"/>
  <c r="BN53" i="7"/>
  <c r="BO53" i="7" s="1"/>
  <c r="CL53" i="7" s="1"/>
  <c r="Y53" i="7"/>
  <c r="CA53" i="7" s="1"/>
  <c r="CH53" i="7" s="1"/>
  <c r="BU50" i="7"/>
  <c r="CT50" i="7" s="1"/>
  <c r="BJ50" i="7" s="1"/>
  <c r="CK50" i="7" s="1"/>
  <c r="BU51" i="7"/>
  <c r="CT51" i="7" s="1"/>
  <c r="BJ51" i="7" s="1"/>
  <c r="CK51" i="7" s="1"/>
  <c r="BU52" i="7"/>
  <c r="CT52" i="7" s="1"/>
  <c r="BJ52" i="7" s="1"/>
  <c r="CK52" i="7" s="1"/>
  <c r="BU53" i="7"/>
  <c r="CT53" i="7" s="1"/>
  <c r="BJ53" i="7" s="1"/>
  <c r="CK53" i="7" s="1"/>
  <c r="BV50" i="7"/>
  <c r="BV51" i="7"/>
  <c r="BV52" i="7"/>
  <c r="BV53" i="7"/>
  <c r="DJ25" i="9"/>
  <c r="DE25" i="9"/>
  <c r="BU25" i="9"/>
  <c r="CS25" i="9" s="1"/>
  <c r="BJ25" i="9" s="1"/>
  <c r="CJ25" i="9" s="1"/>
  <c r="CO25" i="9"/>
  <c r="CU25" i="9" s="1"/>
  <c r="CW25" i="9" s="1"/>
  <c r="DA25" i="9" s="1"/>
  <c r="BV25" i="9"/>
  <c r="BI25" i="9"/>
  <c r="CR25" i="9" s="1"/>
  <c r="AQ25" i="9"/>
  <c r="CD25" i="9" s="1"/>
  <c r="CI25" i="9" s="1"/>
  <c r="CZ25" i="9" s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3" i="7"/>
  <c r="H44" i="7"/>
  <c r="H45" i="7"/>
  <c r="H46" i="7"/>
  <c r="H47" i="7"/>
  <c r="H48" i="7"/>
  <c r="H49" i="7"/>
  <c r="H5" i="7"/>
  <c r="H6" i="7"/>
  <c r="H7" i="7"/>
  <c r="H4" i="7"/>
  <c r="DG50" i="7" l="1"/>
  <c r="Y52" i="7"/>
  <c r="CA52" i="7" s="1"/>
  <c r="CH52" i="7" s="1"/>
  <c r="DG51" i="7"/>
  <c r="DG53" i="7"/>
  <c r="CZ53" i="7"/>
  <c r="CO53" i="7"/>
  <c r="CO50" i="7"/>
  <c r="CO52" i="7"/>
  <c r="DC52" i="7"/>
  <c r="DK52" i="7"/>
  <c r="DF52" i="7"/>
  <c r="DI52" i="7" s="1"/>
  <c r="DC50" i="7"/>
  <c r="DK50" i="7"/>
  <c r="DF50" i="7"/>
  <c r="DM52" i="7"/>
  <c r="DH52" i="7"/>
  <c r="DN51" i="7"/>
  <c r="DM53" i="7"/>
  <c r="DH53" i="7"/>
  <c r="DM51" i="7"/>
  <c r="DH51" i="7"/>
  <c r="DC51" i="7"/>
  <c r="DM50" i="7"/>
  <c r="DH50" i="7"/>
  <c r="CO51" i="7"/>
  <c r="DF25" i="9"/>
  <c r="DK25" i="9"/>
  <c r="DM25" i="9" s="1"/>
  <c r="BN25" i="9"/>
  <c r="BO25" i="9" s="1"/>
  <c r="CK25" i="9" s="1"/>
  <c r="CN25" i="9" s="1"/>
  <c r="Y25" i="9"/>
  <c r="CA25" i="9" s="1"/>
  <c r="CH25" i="9" s="1"/>
  <c r="DB25" i="9"/>
  <c r="DL25" i="9"/>
  <c r="DG25" i="9"/>
  <c r="CR37" i="7"/>
  <c r="CN37" i="7"/>
  <c r="CF37" i="7"/>
  <c r="BS37" i="7"/>
  <c r="CM37" i="7" s="1"/>
  <c r="BM37" i="7"/>
  <c r="BH37" i="7"/>
  <c r="CG37" i="7" s="1"/>
  <c r="AZ37" i="7"/>
  <c r="CE37" i="7" s="1"/>
  <c r="AQ37" i="7"/>
  <c r="CD37" i="7" s="1"/>
  <c r="AP37" i="7"/>
  <c r="CC37" i="7" s="1"/>
  <c r="AM37" i="7"/>
  <c r="X49" i="7"/>
  <c r="W49" i="7"/>
  <c r="X48" i="7"/>
  <c r="W48" i="7"/>
  <c r="X47" i="7"/>
  <c r="W47" i="7"/>
  <c r="X46" i="7"/>
  <c r="W46" i="7"/>
  <c r="X45" i="7"/>
  <c r="W45" i="7"/>
  <c r="X44" i="7"/>
  <c r="W44" i="7"/>
  <c r="X43" i="7"/>
  <c r="W43" i="7"/>
  <c r="X42" i="7"/>
  <c r="X41" i="7"/>
  <c r="W41" i="7"/>
  <c r="X40" i="7"/>
  <c r="W40" i="7"/>
  <c r="X39" i="7"/>
  <c r="W39" i="7"/>
  <c r="X38" i="7"/>
  <c r="W38" i="7"/>
  <c r="X37" i="7"/>
  <c r="W37" i="7"/>
  <c r="X36" i="7"/>
  <c r="W36" i="7"/>
  <c r="X35" i="7"/>
  <c r="W35" i="7"/>
  <c r="X34" i="7"/>
  <c r="W34" i="7"/>
  <c r="X33" i="7"/>
  <c r="W33" i="7"/>
  <c r="X32" i="7"/>
  <c r="W32" i="7"/>
  <c r="X31" i="7"/>
  <c r="W31" i="7"/>
  <c r="X30" i="7"/>
  <c r="W30" i="7"/>
  <c r="X29" i="7"/>
  <c r="W29" i="7"/>
  <c r="X28" i="7"/>
  <c r="W28" i="7"/>
  <c r="X27" i="7"/>
  <c r="W27" i="7"/>
  <c r="X26" i="7"/>
  <c r="W26" i="7"/>
  <c r="X25" i="7"/>
  <c r="W25" i="7"/>
  <c r="X24" i="7"/>
  <c r="W24" i="7"/>
  <c r="X23" i="7"/>
  <c r="W23" i="7"/>
  <c r="X22" i="7"/>
  <c r="W22" i="7"/>
  <c r="X21" i="7"/>
  <c r="W21" i="7"/>
  <c r="X20" i="7"/>
  <c r="W20" i="7"/>
  <c r="X19" i="7"/>
  <c r="W19" i="7"/>
  <c r="X18" i="7"/>
  <c r="W18" i="7"/>
  <c r="X17" i="7"/>
  <c r="W17" i="7"/>
  <c r="X16" i="7"/>
  <c r="W16" i="7"/>
  <c r="X15" i="7"/>
  <c r="W15" i="7"/>
  <c r="X14" i="7"/>
  <c r="W14" i="7"/>
  <c r="X13" i="7"/>
  <c r="W13" i="7"/>
  <c r="X12" i="7"/>
  <c r="W12" i="7"/>
  <c r="X11" i="7"/>
  <c r="W11" i="7"/>
  <c r="X10" i="7"/>
  <c r="W10" i="7"/>
  <c r="X9" i="7"/>
  <c r="W9" i="7"/>
  <c r="X8" i="7"/>
  <c r="W8" i="7"/>
  <c r="X7" i="7"/>
  <c r="W7" i="7"/>
  <c r="X6" i="7"/>
  <c r="W6" i="7"/>
  <c r="X5" i="7"/>
  <c r="W5" i="7"/>
  <c r="X4" i="7"/>
  <c r="W4" i="7"/>
  <c r="U49" i="7"/>
  <c r="T49" i="7"/>
  <c r="U48" i="7"/>
  <c r="T48" i="7"/>
  <c r="U47" i="7"/>
  <c r="T47" i="7"/>
  <c r="U46" i="7"/>
  <c r="T46" i="7"/>
  <c r="U45" i="7"/>
  <c r="T45" i="7"/>
  <c r="U44" i="7"/>
  <c r="T44" i="7"/>
  <c r="U43" i="7"/>
  <c r="T43" i="7"/>
  <c r="U41" i="7"/>
  <c r="T41" i="7"/>
  <c r="U40" i="7"/>
  <c r="T40" i="7"/>
  <c r="U39" i="7"/>
  <c r="T39" i="7"/>
  <c r="U38" i="7"/>
  <c r="T38" i="7"/>
  <c r="BY38" i="7" s="1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X13" i="9"/>
  <c r="BZ13" i="9" s="1"/>
  <c r="W13" i="9"/>
  <c r="X12" i="9"/>
  <c r="W12" i="9"/>
  <c r="X11" i="9"/>
  <c r="W11" i="9"/>
  <c r="BZ11" i="9" s="1"/>
  <c r="U13" i="9"/>
  <c r="T13" i="9"/>
  <c r="BY13" i="9" s="1"/>
  <c r="U12" i="9"/>
  <c r="BY12" i="9" s="1"/>
  <c r="T12" i="9"/>
  <c r="U11" i="9"/>
  <c r="T11" i="9"/>
  <c r="CR13" i="9"/>
  <c r="AQ13" i="9" s="1"/>
  <c r="CD13" i="9" s="1"/>
  <c r="CN13" i="9"/>
  <c r="CF13" i="9"/>
  <c r="CB13" i="9"/>
  <c r="BS13" i="9"/>
  <c r="CM13" i="9" s="1"/>
  <c r="BM13" i="9"/>
  <c r="BH13" i="9"/>
  <c r="CG13" i="9" s="1"/>
  <c r="AZ13" i="9"/>
  <c r="CE13" i="9" s="1"/>
  <c r="AP13" i="9"/>
  <c r="AM13" i="9"/>
  <c r="R13" i="9"/>
  <c r="Q13" i="9"/>
  <c r="O13" i="9"/>
  <c r="N13" i="9"/>
  <c r="M13" i="9"/>
  <c r="L13" i="9"/>
  <c r="K13" i="9"/>
  <c r="I13" i="9"/>
  <c r="H13" i="9"/>
  <c r="G13" i="9"/>
  <c r="F13" i="9"/>
  <c r="E13" i="9"/>
  <c r="CR12" i="9"/>
  <c r="AQ12" i="9" s="1"/>
  <c r="CD12" i="9" s="1"/>
  <c r="CN12" i="9"/>
  <c r="CF12" i="9"/>
  <c r="CE12" i="9"/>
  <c r="BS12" i="9"/>
  <c r="CM12" i="9" s="1"/>
  <c r="BM12" i="9"/>
  <c r="BU12" i="9" s="1"/>
  <c r="BH12" i="9"/>
  <c r="CG12" i="9" s="1"/>
  <c r="AZ12" i="9"/>
  <c r="AP12" i="9"/>
  <c r="AM12" i="9"/>
  <c r="CB12" i="9" s="1"/>
  <c r="R12" i="9"/>
  <c r="Q12" i="9"/>
  <c r="BX12" i="9" s="1"/>
  <c r="O12" i="9"/>
  <c r="N12" i="9"/>
  <c r="M12" i="9"/>
  <c r="L12" i="9"/>
  <c r="K12" i="9"/>
  <c r="I12" i="9"/>
  <c r="H12" i="9"/>
  <c r="G12" i="9"/>
  <c r="F12" i="9"/>
  <c r="E12" i="9"/>
  <c r="CR11" i="9"/>
  <c r="AQ11" i="9" s="1"/>
  <c r="CD11" i="9" s="1"/>
  <c r="CI11" i="9" s="1"/>
  <c r="CN11" i="9"/>
  <c r="CG11" i="9"/>
  <c r="CF11" i="9"/>
  <c r="CB11" i="9"/>
  <c r="BS11" i="9"/>
  <c r="CM11" i="9" s="1"/>
  <c r="BM11" i="9"/>
  <c r="BH11" i="9"/>
  <c r="AZ11" i="9"/>
  <c r="CE11" i="9" s="1"/>
  <c r="AP11" i="9"/>
  <c r="CC11" i="9" s="1"/>
  <c r="AM11" i="9"/>
  <c r="R11" i="9"/>
  <c r="Q11" i="9"/>
  <c r="BX11" i="9" s="1"/>
  <c r="O11" i="9"/>
  <c r="N11" i="9"/>
  <c r="M11" i="9"/>
  <c r="L11" i="9"/>
  <c r="BW11" i="9" s="1"/>
  <c r="K11" i="9"/>
  <c r="I11" i="9"/>
  <c r="H11" i="9"/>
  <c r="G11" i="9"/>
  <c r="F11" i="9"/>
  <c r="E11" i="9"/>
  <c r="BZ10" i="9"/>
  <c r="CT12" i="9" l="1"/>
  <c r="BJ12" i="9" s="1"/>
  <c r="CK12" i="9" s="1"/>
  <c r="DI51" i="7"/>
  <c r="DK53" i="7"/>
  <c r="DN53" i="7" s="1"/>
  <c r="DF53" i="7"/>
  <c r="DI53" i="7" s="1"/>
  <c r="DH25" i="9"/>
  <c r="CW13" i="9"/>
  <c r="BX13" i="9"/>
  <c r="BZ38" i="7"/>
  <c r="DC53" i="7"/>
  <c r="BI12" i="9"/>
  <c r="CS12" i="9" s="1"/>
  <c r="BW12" i="9"/>
  <c r="CW11" i="9"/>
  <c r="DA11" i="9"/>
  <c r="CJ11" i="9"/>
  <c r="BU11" i="9"/>
  <c r="CT11" i="9" s="1"/>
  <c r="BJ11" i="9" s="1"/>
  <c r="CK11" i="9" s="1"/>
  <c r="CW12" i="9"/>
  <c r="BW13" i="9"/>
  <c r="BI13" i="9"/>
  <c r="CS13" i="9" s="1"/>
  <c r="CP11" i="9"/>
  <c r="CV11" i="9" s="1"/>
  <c r="CX11" i="9" s="1"/>
  <c r="DB11" i="9" s="1"/>
  <c r="BZ37" i="7"/>
  <c r="BY37" i="7"/>
  <c r="DE53" i="7"/>
  <c r="DJ53" i="7"/>
  <c r="DE50" i="7"/>
  <c r="DJ50" i="7"/>
  <c r="DE51" i="7"/>
  <c r="DJ51" i="7"/>
  <c r="DI50" i="7"/>
  <c r="DN52" i="7"/>
  <c r="DN50" i="7"/>
  <c r="DE52" i="7"/>
  <c r="DJ52" i="7"/>
  <c r="DD25" i="9"/>
  <c r="DI25" i="9"/>
  <c r="BI37" i="7"/>
  <c r="CS37" i="7" s="1"/>
  <c r="Y37" i="7" s="1"/>
  <c r="CA37" i="7" s="1"/>
  <c r="CB37" i="7"/>
  <c r="BU37" i="7"/>
  <c r="CT37" i="7" s="1"/>
  <c r="BJ37" i="7" s="1"/>
  <c r="CK37" i="7" s="1"/>
  <c r="BZ12" i="9"/>
  <c r="CZ13" i="9"/>
  <c r="DK13" i="9" s="1"/>
  <c r="BY11" i="9"/>
  <c r="CZ11" i="9" s="1"/>
  <c r="DL11" i="9"/>
  <c r="DG11" i="9"/>
  <c r="BN12" i="9"/>
  <c r="BO12" i="9" s="1"/>
  <c r="CL12" i="9" s="1"/>
  <c r="Y12" i="9"/>
  <c r="CA12" i="9" s="1"/>
  <c r="CH12" i="9" s="1"/>
  <c r="CI12" i="9" s="1"/>
  <c r="CZ12" i="9"/>
  <c r="BI11" i="9"/>
  <c r="CS11" i="9" s="1"/>
  <c r="BU13" i="9"/>
  <c r="CT13" i="9" s="1"/>
  <c r="BJ13" i="9" s="1"/>
  <c r="CK13" i="9" s="1"/>
  <c r="CC13" i="9"/>
  <c r="CC12" i="9"/>
  <c r="BV11" i="9"/>
  <c r="BV12" i="9"/>
  <c r="BV13" i="9"/>
  <c r="BN13" i="9" l="1"/>
  <c r="BO13" i="9" s="1"/>
  <c r="CL13" i="9" s="1"/>
  <c r="Y13" i="9"/>
  <c r="CA13" i="9" s="1"/>
  <c r="CH13" i="9" s="1"/>
  <c r="CI13" i="9" s="1"/>
  <c r="DA12" i="9"/>
  <c r="CJ12" i="9"/>
  <c r="CO12" i="9"/>
  <c r="CP12" i="9" s="1"/>
  <c r="CV12" i="9" s="1"/>
  <c r="CX12" i="9" s="1"/>
  <c r="DB12" i="9" s="1"/>
  <c r="DN25" i="9"/>
  <c r="DP53" i="7"/>
  <c r="DQ53" i="7" s="1"/>
  <c r="CH37" i="7"/>
  <c r="CI37" i="7" s="1"/>
  <c r="DO51" i="7"/>
  <c r="DO52" i="7"/>
  <c r="DP52" i="7"/>
  <c r="DQ52" i="7" s="1"/>
  <c r="DP50" i="7"/>
  <c r="DQ50" i="7" s="1"/>
  <c r="DO50" i="7"/>
  <c r="DO53" i="7"/>
  <c r="DP51" i="7"/>
  <c r="DQ51" i="7" s="1"/>
  <c r="DO25" i="9"/>
  <c r="DP25" i="9" s="1"/>
  <c r="BN37" i="7"/>
  <c r="BO37" i="7" s="1"/>
  <c r="CL37" i="7" s="1"/>
  <c r="CO37" i="7" s="1"/>
  <c r="CP37" i="7" s="1"/>
  <c r="CV37" i="7" s="1"/>
  <c r="DF13" i="9"/>
  <c r="DM12" i="9"/>
  <c r="DH12" i="9"/>
  <c r="DM11" i="9"/>
  <c r="DH11" i="9"/>
  <c r="CO13" i="9"/>
  <c r="CP13" i="9" s="1"/>
  <c r="CV13" i="9" s="1"/>
  <c r="CX13" i="9" s="1"/>
  <c r="DB13" i="9" s="1"/>
  <c r="BN11" i="9"/>
  <c r="BO11" i="9" s="1"/>
  <c r="CL11" i="9" s="1"/>
  <c r="CO11" i="9" s="1"/>
  <c r="Y11" i="9"/>
  <c r="CA11" i="9" s="1"/>
  <c r="CH11" i="9" s="1"/>
  <c r="DL12" i="9"/>
  <c r="DG12" i="9"/>
  <c r="DC11" i="9"/>
  <c r="DK11" i="9"/>
  <c r="DN11" i="9" s="1"/>
  <c r="DF11" i="9"/>
  <c r="DC12" i="9"/>
  <c r="DK12" i="9"/>
  <c r="DF12" i="9"/>
  <c r="CJ37" i="7" l="1"/>
  <c r="DA37" i="7" s="1"/>
  <c r="DG37" i="7" s="1"/>
  <c r="DA13" i="9"/>
  <c r="CJ13" i="9"/>
  <c r="DI12" i="9"/>
  <c r="DN12" i="9"/>
  <c r="DE11" i="9"/>
  <c r="DJ11" i="9"/>
  <c r="DE12" i="9"/>
  <c r="DJ12" i="9"/>
  <c r="DI11" i="9"/>
  <c r="DM13" i="9"/>
  <c r="DH13" i="9"/>
  <c r="DC13" i="9"/>
  <c r="DL13" i="9" l="1"/>
  <c r="DN13" i="9" s="1"/>
  <c r="DG13" i="9"/>
  <c r="DI13" i="9" s="1"/>
  <c r="DO11" i="9"/>
  <c r="DP11" i="9"/>
  <c r="DQ11" i="9" s="1"/>
  <c r="DE13" i="9"/>
  <c r="DJ13" i="9"/>
  <c r="DO12" i="9"/>
  <c r="DP12" i="9"/>
  <c r="DQ12" i="9" s="1"/>
  <c r="DO13" i="9" l="1"/>
  <c r="DP13" i="9"/>
  <c r="DQ13" i="9" s="1"/>
  <c r="E15" i="7" l="1"/>
  <c r="F15" i="7"/>
  <c r="G15" i="7"/>
  <c r="I15" i="7"/>
  <c r="K15" i="7"/>
  <c r="L15" i="7"/>
  <c r="M15" i="7"/>
  <c r="N15" i="7"/>
  <c r="O15" i="7"/>
  <c r="Q15" i="7"/>
  <c r="R15" i="7"/>
  <c r="AM15" i="7"/>
  <c r="CB15" i="7" s="1"/>
  <c r="AP15" i="7"/>
  <c r="CC15" i="7" s="1"/>
  <c r="AZ15" i="7"/>
  <c r="CE15" i="7" s="1"/>
  <c r="BH15" i="7"/>
  <c r="CG15" i="7" s="1"/>
  <c r="BM15" i="7"/>
  <c r="BS15" i="7"/>
  <c r="CM15" i="7" s="1"/>
  <c r="BY15" i="7"/>
  <c r="BZ15" i="7"/>
  <c r="CF15" i="7"/>
  <c r="CN15" i="7"/>
  <c r="CR15" i="7"/>
  <c r="AQ15" i="7" s="1"/>
  <c r="CD15" i="7" s="1"/>
  <c r="BW15" i="7" l="1"/>
  <c r="BX15" i="7"/>
  <c r="BV15" i="7"/>
  <c r="CW15" i="7"/>
  <c r="BU15" i="7"/>
  <c r="CT15" i="7" s="1"/>
  <c r="BJ15" i="7" s="1"/>
  <c r="CK15" i="7" s="1"/>
  <c r="BI15" i="7"/>
  <c r="CS15" i="7" s="1"/>
  <c r="Y15" i="7" s="1"/>
  <c r="CA15" i="7" s="1"/>
  <c r="CH15" i="7" s="1"/>
  <c r="CI15" i="7" s="1"/>
  <c r="CJ15" i="7" s="1"/>
  <c r="DA15" i="7" s="1"/>
  <c r="CZ15" i="7" l="1"/>
  <c r="DF15" i="7" s="1"/>
  <c r="BN15" i="7"/>
  <c r="BO15" i="7" s="1"/>
  <c r="CL15" i="7" s="1"/>
  <c r="CO15" i="7" s="1"/>
  <c r="CP15" i="7" s="1"/>
  <c r="CV15" i="7" s="1"/>
  <c r="CX15" i="7" s="1"/>
  <c r="DB15" i="7" s="1"/>
  <c r="DC15" i="7" s="1"/>
  <c r="DL15" i="7"/>
  <c r="DG15" i="7"/>
  <c r="DK15" i="7"/>
  <c r="DJ15" i="7" l="1"/>
  <c r="DE15" i="7"/>
  <c r="DH15" i="7"/>
  <c r="DI15" i="7" s="1"/>
  <c r="DM15" i="7"/>
  <c r="DN15" i="7" s="1"/>
  <c r="DO15" i="7" l="1"/>
  <c r="DP15" i="7" s="1"/>
  <c r="DQ15" i="7" s="1"/>
  <c r="I39" i="8" l="1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CR49" i="7"/>
  <c r="CR48" i="7"/>
  <c r="CR47" i="7"/>
  <c r="CR46" i="7"/>
  <c r="CR45" i="7"/>
  <c r="CR44" i="7"/>
  <c r="CR43" i="7"/>
  <c r="CR42" i="7"/>
  <c r="CR41" i="7"/>
  <c r="CR40" i="7"/>
  <c r="CR39" i="7"/>
  <c r="CD38" i="7"/>
  <c r="CR36" i="7"/>
  <c r="CR35" i="7"/>
  <c r="CR34" i="7"/>
  <c r="CR33" i="7"/>
  <c r="CR32" i="7"/>
  <c r="CR31" i="7"/>
  <c r="CR30" i="7"/>
  <c r="CR29" i="7"/>
  <c r="CR28" i="7"/>
  <c r="CR27" i="7"/>
  <c r="CR26" i="7"/>
  <c r="CR25" i="7"/>
  <c r="CR24" i="7"/>
  <c r="CR23" i="7"/>
  <c r="CR22" i="7"/>
  <c r="CR21" i="7"/>
  <c r="CR20" i="7"/>
  <c r="CR19" i="7"/>
  <c r="CR18" i="7"/>
  <c r="CR17" i="7"/>
  <c r="CR16" i="7"/>
  <c r="CR14" i="7"/>
  <c r="CR13" i="7"/>
  <c r="CR12" i="7"/>
  <c r="CR11" i="7"/>
  <c r="CR10" i="7"/>
  <c r="CR9" i="7"/>
  <c r="CR8" i="7"/>
  <c r="CR7" i="7"/>
  <c r="CR5" i="7"/>
  <c r="CR4" i="7"/>
  <c r="CR6" i="7"/>
  <c r="Q38" i="7"/>
  <c r="BX38" i="7" s="1"/>
  <c r="R38" i="7"/>
  <c r="K38" i="7"/>
  <c r="L38" i="7"/>
  <c r="M38" i="7"/>
  <c r="N38" i="7"/>
  <c r="O38" i="7"/>
  <c r="E38" i="7"/>
  <c r="F38" i="7"/>
  <c r="G38" i="7"/>
  <c r="I38" i="7"/>
  <c r="C39" i="8"/>
  <c r="B39" i="8"/>
  <c r="C38" i="8"/>
  <c r="B38" i="8"/>
  <c r="C37" i="8"/>
  <c r="B37" i="8"/>
  <c r="C36" i="8"/>
  <c r="B36" i="8"/>
  <c r="C35" i="8"/>
  <c r="B35" i="8"/>
  <c r="C15" i="8"/>
  <c r="B15" i="8"/>
  <c r="C2" i="8"/>
  <c r="B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CN16" i="7"/>
  <c r="CM16" i="7"/>
  <c r="CF16" i="7"/>
  <c r="BM16" i="7"/>
  <c r="BU16" i="7" s="1"/>
  <c r="CT16" i="7" s="1"/>
  <c r="BJ16" i="7" s="1"/>
  <c r="CK16" i="7" s="1"/>
  <c r="BH16" i="7"/>
  <c r="CG16" i="7" s="1"/>
  <c r="AZ16" i="7"/>
  <c r="CE16" i="7" s="1"/>
  <c r="AQ16" i="7"/>
  <c r="CD16" i="7" s="1"/>
  <c r="AP16" i="7"/>
  <c r="CC16" i="7" s="1"/>
  <c r="AM41" i="7"/>
  <c r="AM40" i="7"/>
  <c r="AM39" i="7"/>
  <c r="AM36" i="7"/>
  <c r="AM35" i="7"/>
  <c r="AM34" i="7"/>
  <c r="AM33" i="7"/>
  <c r="AM32" i="7"/>
  <c r="AM31" i="7"/>
  <c r="AM30" i="7"/>
  <c r="AM29" i="7"/>
  <c r="AM28" i="7"/>
  <c r="AM27" i="7"/>
  <c r="AM26" i="7"/>
  <c r="AM25" i="7"/>
  <c r="AM24" i="7"/>
  <c r="AM23" i="7"/>
  <c r="AM22" i="7"/>
  <c r="AM21" i="7"/>
  <c r="AM20" i="7"/>
  <c r="AM19" i="7"/>
  <c r="AM18" i="7"/>
  <c r="AM17" i="7"/>
  <c r="AM16" i="7"/>
  <c r="CB16" i="7" s="1"/>
  <c r="AM14" i="7"/>
  <c r="AM13" i="7"/>
  <c r="BZ16" i="7"/>
  <c r="Q16" i="7"/>
  <c r="R16" i="7"/>
  <c r="K16" i="7"/>
  <c r="L16" i="7"/>
  <c r="M16" i="7"/>
  <c r="N16" i="7"/>
  <c r="O16" i="7"/>
  <c r="E16" i="7"/>
  <c r="F16" i="7"/>
  <c r="G16" i="7"/>
  <c r="I16" i="7"/>
  <c r="BW38" i="7" l="1"/>
  <c r="CZ38" i="7" s="1"/>
  <c r="BV38" i="7"/>
  <c r="CW38" i="7"/>
  <c r="BY16" i="7"/>
  <c r="BX16" i="7"/>
  <c r="BW16" i="7"/>
  <c r="CW16" i="7"/>
  <c r="BV16" i="7"/>
  <c r="BI16" i="7"/>
  <c r="CS16" i="7" s="1"/>
  <c r="CP49" i="7"/>
  <c r="CV49" i="7" s="1"/>
  <c r="CN49" i="7"/>
  <c r="CF49" i="7"/>
  <c r="BS49" i="7"/>
  <c r="CM49" i="7" s="1"/>
  <c r="BM49" i="7"/>
  <c r="BH49" i="7"/>
  <c r="CG49" i="7" s="1"/>
  <c r="AZ49" i="7"/>
  <c r="CE49" i="7" s="1"/>
  <c r="AQ49" i="7"/>
  <c r="CD49" i="7" s="1"/>
  <c r="CI49" i="7" s="1"/>
  <c r="AP49" i="7"/>
  <c r="CC49" i="7" s="1"/>
  <c r="AM49" i="7"/>
  <c r="CB49" i="7" s="1"/>
  <c r="R49" i="7"/>
  <c r="Q49" i="7"/>
  <c r="O49" i="7"/>
  <c r="N49" i="7"/>
  <c r="M49" i="7"/>
  <c r="L49" i="7"/>
  <c r="K49" i="7"/>
  <c r="I49" i="7"/>
  <c r="G49" i="7"/>
  <c r="F49" i="7"/>
  <c r="E49" i="7"/>
  <c r="CP48" i="7"/>
  <c r="CV48" i="7" s="1"/>
  <c r="CN48" i="7"/>
  <c r="CF48" i="7"/>
  <c r="BS48" i="7"/>
  <c r="CM48" i="7" s="1"/>
  <c r="BM48" i="7"/>
  <c r="BH48" i="7"/>
  <c r="CG48" i="7" s="1"/>
  <c r="AZ48" i="7"/>
  <c r="CE48" i="7" s="1"/>
  <c r="AQ48" i="7"/>
  <c r="CD48" i="7" s="1"/>
  <c r="CI48" i="7" s="1"/>
  <c r="CJ48" i="7" s="1"/>
  <c r="DA48" i="7" s="1"/>
  <c r="AP48" i="7"/>
  <c r="CC48" i="7" s="1"/>
  <c r="AM48" i="7"/>
  <c r="CB48" i="7" s="1"/>
  <c r="R48" i="7"/>
  <c r="Q48" i="7"/>
  <c r="O48" i="7"/>
  <c r="N48" i="7"/>
  <c r="M48" i="7"/>
  <c r="L48" i="7"/>
  <c r="K48" i="7"/>
  <c r="I48" i="7"/>
  <c r="G48" i="7"/>
  <c r="F48" i="7"/>
  <c r="E48" i="7"/>
  <c r="CP47" i="7"/>
  <c r="CV47" i="7" s="1"/>
  <c r="CN47" i="7"/>
  <c r="CF47" i="7"/>
  <c r="BS47" i="7"/>
  <c r="CM47" i="7" s="1"/>
  <c r="BM47" i="7"/>
  <c r="BH47" i="7"/>
  <c r="CG47" i="7" s="1"/>
  <c r="AZ47" i="7"/>
  <c r="CE47" i="7" s="1"/>
  <c r="AQ47" i="7"/>
  <c r="CD47" i="7" s="1"/>
  <c r="CI47" i="7" s="1"/>
  <c r="CJ47" i="7" s="1"/>
  <c r="DA47" i="7" s="1"/>
  <c r="AP47" i="7"/>
  <c r="CC47" i="7" s="1"/>
  <c r="AM47" i="7"/>
  <c r="CB47" i="7" s="1"/>
  <c r="R47" i="7"/>
  <c r="Q47" i="7"/>
  <c r="O47" i="7"/>
  <c r="N47" i="7"/>
  <c r="M47" i="7"/>
  <c r="L47" i="7"/>
  <c r="K47" i="7"/>
  <c r="I47" i="7"/>
  <c r="G47" i="7"/>
  <c r="F47" i="7"/>
  <c r="E47" i="7"/>
  <c r="CP46" i="7"/>
  <c r="CV46" i="7" s="1"/>
  <c r="CN46" i="7"/>
  <c r="CF46" i="7"/>
  <c r="BS46" i="7"/>
  <c r="CM46" i="7" s="1"/>
  <c r="BM46" i="7"/>
  <c r="BH46" i="7"/>
  <c r="CG46" i="7" s="1"/>
  <c r="AZ46" i="7"/>
  <c r="CE46" i="7" s="1"/>
  <c r="AQ46" i="7"/>
  <c r="CD46" i="7" s="1"/>
  <c r="CI46" i="7" s="1"/>
  <c r="CJ46" i="7" s="1"/>
  <c r="DA46" i="7" s="1"/>
  <c r="AP46" i="7"/>
  <c r="CC46" i="7" s="1"/>
  <c r="AM46" i="7"/>
  <c r="CB46" i="7" s="1"/>
  <c r="R46" i="7"/>
  <c r="Q46" i="7"/>
  <c r="O46" i="7"/>
  <c r="N46" i="7"/>
  <c r="M46" i="7"/>
  <c r="L46" i="7"/>
  <c r="K46" i="7"/>
  <c r="I46" i="7"/>
  <c r="G46" i="7"/>
  <c r="F46" i="7"/>
  <c r="E46" i="7"/>
  <c r="CP45" i="7"/>
  <c r="CV45" i="7" s="1"/>
  <c r="CN45" i="7"/>
  <c r="CF45" i="7"/>
  <c r="BS45" i="7"/>
  <c r="CM45" i="7" s="1"/>
  <c r="BM45" i="7"/>
  <c r="BH45" i="7"/>
  <c r="CG45" i="7" s="1"/>
  <c r="AZ45" i="7"/>
  <c r="CE45" i="7" s="1"/>
  <c r="AQ45" i="7"/>
  <c r="CD45" i="7" s="1"/>
  <c r="CI45" i="7" s="1"/>
  <c r="CJ45" i="7" s="1"/>
  <c r="DA45" i="7" s="1"/>
  <c r="AP45" i="7"/>
  <c r="CC45" i="7" s="1"/>
  <c r="AM45" i="7"/>
  <c r="CB45" i="7" s="1"/>
  <c r="R45" i="7"/>
  <c r="Q45" i="7"/>
  <c r="O45" i="7"/>
  <c r="N45" i="7"/>
  <c r="M45" i="7"/>
  <c r="L45" i="7"/>
  <c r="K45" i="7"/>
  <c r="I45" i="7"/>
  <c r="G45" i="7"/>
  <c r="F45" i="7"/>
  <c r="E45" i="7"/>
  <c r="CP44" i="7"/>
  <c r="CV44" i="7" s="1"/>
  <c r="CN44" i="7"/>
  <c r="CF44" i="7"/>
  <c r="BS44" i="7"/>
  <c r="CM44" i="7" s="1"/>
  <c r="BM44" i="7"/>
  <c r="BH44" i="7"/>
  <c r="CG44" i="7" s="1"/>
  <c r="AZ44" i="7"/>
  <c r="CE44" i="7" s="1"/>
  <c r="AQ44" i="7"/>
  <c r="CD44" i="7" s="1"/>
  <c r="CI44" i="7" s="1"/>
  <c r="CJ44" i="7" s="1"/>
  <c r="DA44" i="7" s="1"/>
  <c r="AP44" i="7"/>
  <c r="CC44" i="7" s="1"/>
  <c r="AM44" i="7"/>
  <c r="CB44" i="7" s="1"/>
  <c r="R44" i="7"/>
  <c r="Q44" i="7"/>
  <c r="O44" i="7"/>
  <c r="N44" i="7"/>
  <c r="M44" i="7"/>
  <c r="L44" i="7"/>
  <c r="K44" i="7"/>
  <c r="I44" i="7"/>
  <c r="G44" i="7"/>
  <c r="F44" i="7"/>
  <c r="E44" i="7"/>
  <c r="CN43" i="7"/>
  <c r="CF43" i="7"/>
  <c r="BS43" i="7"/>
  <c r="CM43" i="7" s="1"/>
  <c r="BM43" i="7"/>
  <c r="BH43" i="7"/>
  <c r="CG43" i="7" s="1"/>
  <c r="AZ43" i="7"/>
  <c r="CE43" i="7" s="1"/>
  <c r="AQ43" i="7"/>
  <c r="CD43" i="7" s="1"/>
  <c r="AP43" i="7"/>
  <c r="CC43" i="7" s="1"/>
  <c r="AM43" i="7"/>
  <c r="R43" i="7"/>
  <c r="Q43" i="7"/>
  <c r="O43" i="7"/>
  <c r="N43" i="7"/>
  <c r="M43" i="7"/>
  <c r="L43" i="7"/>
  <c r="K43" i="7"/>
  <c r="I43" i="7"/>
  <c r="G43" i="7"/>
  <c r="F43" i="7"/>
  <c r="E43" i="7"/>
  <c r="CP31" i="7"/>
  <c r="CV31" i="7" s="1"/>
  <c r="CP30" i="7"/>
  <c r="CV30" i="7" s="1"/>
  <c r="CP24" i="7"/>
  <c r="CV24" i="7" s="1"/>
  <c r="CP21" i="7"/>
  <c r="CV21" i="7" s="1"/>
  <c r="CP20" i="7"/>
  <c r="CV20" i="7" s="1"/>
  <c r="CP19" i="7"/>
  <c r="CV19" i="7" s="1"/>
  <c r="CP4" i="7"/>
  <c r="CV4" i="7" s="1"/>
  <c r="AQ4" i="7"/>
  <c r="AQ41" i="7"/>
  <c r="AQ40" i="7"/>
  <c r="AQ39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4" i="7"/>
  <c r="AQ13" i="7"/>
  <c r="AQ12" i="7"/>
  <c r="AQ11" i="7"/>
  <c r="AQ10" i="7"/>
  <c r="AQ9" i="7"/>
  <c r="AQ8" i="7"/>
  <c r="AQ7" i="7"/>
  <c r="AQ6" i="7"/>
  <c r="AQ5" i="7"/>
  <c r="AP4" i="7"/>
  <c r="DF38" i="7" l="1"/>
  <c r="DK38" i="7"/>
  <c r="CJ49" i="7"/>
  <c r="DA49" i="7" s="1"/>
  <c r="CZ16" i="7"/>
  <c r="DF16" i="7" s="1"/>
  <c r="DK16" i="7"/>
  <c r="DL44" i="7"/>
  <c r="DG44" i="7"/>
  <c r="DL46" i="7"/>
  <c r="DG46" i="7"/>
  <c r="DL45" i="7"/>
  <c r="DG45" i="7"/>
  <c r="DL47" i="7"/>
  <c r="DG47" i="7"/>
  <c r="DL49" i="7"/>
  <c r="DL48" i="7"/>
  <c r="DG48" i="7"/>
  <c r="D36" i="8"/>
  <c r="BY46" i="7"/>
  <c r="BZ47" i="7"/>
  <c r="BV44" i="7"/>
  <c r="BX46" i="7"/>
  <c r="BZ46" i="7"/>
  <c r="BV47" i="7"/>
  <c r="BY47" i="7"/>
  <c r="BY49" i="7"/>
  <c r="BN16" i="7"/>
  <c r="BO16" i="7" s="1"/>
  <c r="CL16" i="7" s="1"/>
  <c r="CO16" i="7" s="1"/>
  <c r="CP16" i="7" s="1"/>
  <c r="CV16" i="7" s="1"/>
  <c r="CX16" i="7" s="1"/>
  <c r="DB16" i="7" s="1"/>
  <c r="Y16" i="7"/>
  <c r="CA16" i="7" s="1"/>
  <c r="CH16" i="7" s="1"/>
  <c r="CI16" i="7" s="1"/>
  <c r="CJ16" i="7" s="1"/>
  <c r="DA16" i="7" s="1"/>
  <c r="BV43" i="7"/>
  <c r="BV46" i="7"/>
  <c r="BX44" i="7"/>
  <c r="BZ44" i="7"/>
  <c r="BW45" i="7"/>
  <c r="BU45" i="7"/>
  <c r="CT45" i="7" s="1"/>
  <c r="BJ45" i="7" s="1"/>
  <c r="CK45" i="7" s="1"/>
  <c r="BX48" i="7"/>
  <c r="BZ48" i="7"/>
  <c r="BZ43" i="7"/>
  <c r="BW44" i="7"/>
  <c r="BU44" i="7"/>
  <c r="CT44" i="7" s="1"/>
  <c r="BJ44" i="7" s="1"/>
  <c r="CK44" i="7" s="1"/>
  <c r="BZ45" i="7"/>
  <c r="BW48" i="7"/>
  <c r="BU48" i="7"/>
  <c r="CT48" i="7" s="1"/>
  <c r="BJ48" i="7" s="1"/>
  <c r="CK48" i="7" s="1"/>
  <c r="BX49" i="7"/>
  <c r="BX45" i="7"/>
  <c r="BW47" i="7"/>
  <c r="BU47" i="7"/>
  <c r="CT47" i="7" s="1"/>
  <c r="BJ47" i="7" s="1"/>
  <c r="CK47" i="7" s="1"/>
  <c r="BW49" i="7"/>
  <c r="CW43" i="7"/>
  <c r="BX47" i="7"/>
  <c r="BY44" i="7"/>
  <c r="BI44" i="7"/>
  <c r="CS44" i="7" s="1"/>
  <c r="BV45" i="7"/>
  <c r="BY45" i="7"/>
  <c r="BW46" i="7"/>
  <c r="BU46" i="7"/>
  <c r="CT46" i="7" s="1"/>
  <c r="BJ46" i="7" s="1"/>
  <c r="CK46" i="7" s="1"/>
  <c r="BV48" i="7"/>
  <c r="BY48" i="7"/>
  <c r="BI48" i="7"/>
  <c r="CS48" i="7" s="1"/>
  <c r="BZ49" i="7"/>
  <c r="CW49" i="7"/>
  <c r="CX49" i="7" s="1"/>
  <c r="DB49" i="7" s="1"/>
  <c r="BI49" i="7"/>
  <c r="CS49" i="7" s="1"/>
  <c r="BU49" i="7"/>
  <c r="CT49" i="7" s="1"/>
  <c r="BJ49" i="7" s="1"/>
  <c r="CK49" i="7" s="1"/>
  <c r="BV49" i="7"/>
  <c r="CW48" i="7"/>
  <c r="CX48" i="7" s="1"/>
  <c r="DB48" i="7" s="1"/>
  <c r="BI47" i="7"/>
  <c r="CS47" i="7" s="1"/>
  <c r="CW47" i="7"/>
  <c r="CX47" i="7" s="1"/>
  <c r="DB47" i="7" s="1"/>
  <c r="BI46" i="7"/>
  <c r="CS46" i="7" s="1"/>
  <c r="CW46" i="7"/>
  <c r="CX46" i="7" s="1"/>
  <c r="DB46" i="7" s="1"/>
  <c r="BI45" i="7"/>
  <c r="CS45" i="7" s="1"/>
  <c r="CW45" i="7"/>
  <c r="CX45" i="7" s="1"/>
  <c r="DB45" i="7" s="1"/>
  <c r="CW44" i="7"/>
  <c r="CX44" i="7" s="1"/>
  <c r="DB44" i="7" s="1"/>
  <c r="BI43" i="7"/>
  <c r="CS43" i="7" s="1"/>
  <c r="BY43" i="7"/>
  <c r="BX43" i="7"/>
  <c r="BW43" i="7"/>
  <c r="CB43" i="7"/>
  <c r="BU43" i="7"/>
  <c r="CT43" i="7" s="1"/>
  <c r="BJ43" i="7" s="1"/>
  <c r="CK43" i="7" s="1"/>
  <c r="BM4" i="7"/>
  <c r="BS41" i="7"/>
  <c r="BS40" i="7"/>
  <c r="BS39" i="7"/>
  <c r="BS36" i="7"/>
  <c r="BS35" i="7"/>
  <c r="BS34" i="7"/>
  <c r="BS33" i="7"/>
  <c r="BS32" i="7"/>
  <c r="BS31" i="7"/>
  <c r="BS30" i="7"/>
  <c r="BS29" i="7"/>
  <c r="BS28" i="7"/>
  <c r="BS27" i="7"/>
  <c r="BS26" i="7"/>
  <c r="BS25" i="7"/>
  <c r="BS24" i="7"/>
  <c r="BS23" i="7"/>
  <c r="BS22" i="7"/>
  <c r="BS21" i="7"/>
  <c r="BS20" i="7"/>
  <c r="BS19" i="7"/>
  <c r="BS18" i="7"/>
  <c r="BS17" i="7"/>
  <c r="BS14" i="7"/>
  <c r="BS13" i="7"/>
  <c r="BS12" i="7"/>
  <c r="BS11" i="7"/>
  <c r="BS10" i="7"/>
  <c r="BS9" i="7"/>
  <c r="BS8" i="7"/>
  <c r="BS7" i="7"/>
  <c r="BS6" i="7"/>
  <c r="BS5" i="7"/>
  <c r="BS4" i="7"/>
  <c r="BM41" i="7"/>
  <c r="BM40" i="7"/>
  <c r="BM39" i="7"/>
  <c r="BM36" i="7"/>
  <c r="BM35" i="7"/>
  <c r="BM34" i="7"/>
  <c r="BM33" i="7"/>
  <c r="BM32" i="7"/>
  <c r="BM31" i="7"/>
  <c r="BM30" i="7"/>
  <c r="BM29" i="7"/>
  <c r="BM28" i="7"/>
  <c r="BM27" i="7"/>
  <c r="BM26" i="7"/>
  <c r="BM25" i="7"/>
  <c r="BM24" i="7"/>
  <c r="BM23" i="7"/>
  <c r="BM22" i="7"/>
  <c r="BM21" i="7"/>
  <c r="BM20" i="7"/>
  <c r="BM19" i="7"/>
  <c r="BM18" i="7"/>
  <c r="BM17" i="7"/>
  <c r="BM14" i="7"/>
  <c r="BM13" i="7"/>
  <c r="BM12" i="7"/>
  <c r="BM11" i="7"/>
  <c r="BM10" i="7"/>
  <c r="BM9" i="7"/>
  <c r="BM8" i="7"/>
  <c r="BM7" i="7"/>
  <c r="BM6" i="7"/>
  <c r="BM5" i="7"/>
  <c r="BH4" i="7"/>
  <c r="BH41" i="7"/>
  <c r="BH40" i="7"/>
  <c r="BH39" i="7"/>
  <c r="BH36" i="7"/>
  <c r="BH35" i="7"/>
  <c r="BH34" i="7"/>
  <c r="BH33" i="7"/>
  <c r="BH32" i="7"/>
  <c r="BH31" i="7"/>
  <c r="BH30" i="7"/>
  <c r="BH29" i="7"/>
  <c r="BH28" i="7"/>
  <c r="BH27" i="7"/>
  <c r="BH26" i="7"/>
  <c r="BH25" i="7"/>
  <c r="BH24" i="7"/>
  <c r="BH23" i="7"/>
  <c r="BH22" i="7"/>
  <c r="BH21" i="7"/>
  <c r="BH20" i="7"/>
  <c r="BH19" i="7"/>
  <c r="BH18" i="7"/>
  <c r="BH17" i="7"/>
  <c r="BH14" i="7"/>
  <c r="BH13" i="7"/>
  <c r="BH12" i="7"/>
  <c r="BH11" i="7"/>
  <c r="BH10" i="7"/>
  <c r="BH9" i="7"/>
  <c r="BH8" i="7"/>
  <c r="BH7" i="7"/>
  <c r="BH6" i="7"/>
  <c r="BH5" i="7"/>
  <c r="DG49" i="7" l="1"/>
  <c r="CZ49" i="7"/>
  <c r="CZ43" i="7"/>
  <c r="CZ46" i="7"/>
  <c r="DF46" i="7" s="1"/>
  <c r="CZ44" i="7"/>
  <c r="DF44" i="7" s="1"/>
  <c r="CZ48" i="7"/>
  <c r="DK48" i="7" s="1"/>
  <c r="CZ45" i="7"/>
  <c r="DF45" i="7" s="1"/>
  <c r="CZ47" i="7"/>
  <c r="DF47" i="7" s="1"/>
  <c r="DK43" i="7"/>
  <c r="DF43" i="7"/>
  <c r="DK46" i="7"/>
  <c r="DK49" i="7"/>
  <c r="DF49" i="7"/>
  <c r="DM48" i="7"/>
  <c r="DH48" i="7"/>
  <c r="DM44" i="7"/>
  <c r="DH44" i="7"/>
  <c r="DM45" i="7"/>
  <c r="DH45" i="7"/>
  <c r="DM47" i="7"/>
  <c r="DH47" i="7"/>
  <c r="DM46" i="7"/>
  <c r="DH46" i="7"/>
  <c r="DM49" i="7"/>
  <c r="DH49" i="7"/>
  <c r="E14" i="8"/>
  <c r="DL16" i="7"/>
  <c r="DG16" i="7"/>
  <c r="F14" i="8"/>
  <c r="DM16" i="7"/>
  <c r="DH16" i="7"/>
  <c r="D14" i="8"/>
  <c r="DC16" i="7"/>
  <c r="Y47" i="7"/>
  <c r="CA47" i="7" s="1"/>
  <c r="CH47" i="7" s="1"/>
  <c r="BN47" i="7"/>
  <c r="BO47" i="7" s="1"/>
  <c r="CL47" i="7" s="1"/>
  <c r="CO47" i="7" s="1"/>
  <c r="Y49" i="7"/>
  <c r="CA49" i="7" s="1"/>
  <c r="CH49" i="7" s="1"/>
  <c r="BN49" i="7"/>
  <c r="BO49" i="7" s="1"/>
  <c r="CL49" i="7" s="1"/>
  <c r="CO49" i="7" s="1"/>
  <c r="Y48" i="7"/>
  <c r="CA48" i="7" s="1"/>
  <c r="CH48" i="7" s="1"/>
  <c r="BN48" i="7"/>
  <c r="BO48" i="7" s="1"/>
  <c r="CL48" i="7" s="1"/>
  <c r="CO48" i="7" s="1"/>
  <c r="Y45" i="7"/>
  <c r="CA45" i="7" s="1"/>
  <c r="CH45" i="7" s="1"/>
  <c r="BN45" i="7"/>
  <c r="BO45" i="7" s="1"/>
  <c r="CL45" i="7" s="1"/>
  <c r="CO45" i="7" s="1"/>
  <c r="Y46" i="7"/>
  <c r="CA46" i="7" s="1"/>
  <c r="CH46" i="7" s="1"/>
  <c r="BN46" i="7"/>
  <c r="BO46" i="7" s="1"/>
  <c r="CL46" i="7" s="1"/>
  <c r="CO46" i="7" s="1"/>
  <c r="Y43" i="7"/>
  <c r="CA43" i="7" s="1"/>
  <c r="CH43" i="7" s="1"/>
  <c r="CI43" i="7" s="1"/>
  <c r="CJ43" i="7" s="1"/>
  <c r="DA43" i="7" s="1"/>
  <c r="BN43" i="7"/>
  <c r="BO43" i="7" s="1"/>
  <c r="CL43" i="7" s="1"/>
  <c r="CO43" i="7" s="1"/>
  <c r="CP43" i="7" s="1"/>
  <c r="CV43" i="7" s="1"/>
  <c r="CX43" i="7" s="1"/>
  <c r="DB43" i="7" s="1"/>
  <c r="Y44" i="7"/>
  <c r="CA44" i="7" s="1"/>
  <c r="CH44" i="7" s="1"/>
  <c r="BN44" i="7"/>
  <c r="BO44" i="7" s="1"/>
  <c r="CL44" i="7" s="1"/>
  <c r="CO44" i="7" s="1"/>
  <c r="BU6" i="7"/>
  <c r="CT6" i="7" s="1"/>
  <c r="BU10" i="7"/>
  <c r="CT10" i="7" s="1"/>
  <c r="BU14" i="7"/>
  <c r="CT14" i="7" s="1"/>
  <c r="BU19" i="7"/>
  <c r="CT19" i="7" s="1"/>
  <c r="BU23" i="7"/>
  <c r="CT23" i="7" s="1"/>
  <c r="BU27" i="7"/>
  <c r="CT27" i="7" s="1"/>
  <c r="BU31" i="7"/>
  <c r="CT31" i="7" s="1"/>
  <c r="BU35" i="7"/>
  <c r="CT35" i="7" s="1"/>
  <c r="BU40" i="7"/>
  <c r="CT40" i="7" s="1"/>
  <c r="BU7" i="7"/>
  <c r="CT7" i="7" s="1"/>
  <c r="BU11" i="7"/>
  <c r="CT11" i="7" s="1"/>
  <c r="BU20" i="7"/>
  <c r="CT20" i="7" s="1"/>
  <c r="BU24" i="7"/>
  <c r="CT24" i="7" s="1"/>
  <c r="BU28" i="7"/>
  <c r="CT28" i="7" s="1"/>
  <c r="BU32" i="7"/>
  <c r="CT32" i="7" s="1"/>
  <c r="BU36" i="7"/>
  <c r="CT36" i="7" s="1"/>
  <c r="BU41" i="7"/>
  <c r="CT41" i="7" s="1"/>
  <c r="BU5" i="7"/>
  <c r="CT5" i="7" s="1"/>
  <c r="BU9" i="7"/>
  <c r="CT9" i="7" s="1"/>
  <c r="BU13" i="7"/>
  <c r="CT13" i="7" s="1"/>
  <c r="BU18" i="7"/>
  <c r="CT18" i="7" s="1"/>
  <c r="BU22" i="7"/>
  <c r="CT22" i="7" s="1"/>
  <c r="BU26" i="7"/>
  <c r="CT26" i="7" s="1"/>
  <c r="BU30" i="7"/>
  <c r="CT30" i="7" s="1"/>
  <c r="BU34" i="7"/>
  <c r="CT34" i="7" s="1"/>
  <c r="BU39" i="7"/>
  <c r="CT39" i="7" s="1"/>
  <c r="BU4" i="7"/>
  <c r="CT4" i="7" s="1"/>
  <c r="BU8" i="7"/>
  <c r="CT8" i="7" s="1"/>
  <c r="BU12" i="7"/>
  <c r="CT12" i="7" s="1"/>
  <c r="BU17" i="7"/>
  <c r="CT17" i="7" s="1"/>
  <c r="BU21" i="7"/>
  <c r="CT21" i="7" s="1"/>
  <c r="BU25" i="7"/>
  <c r="CT25" i="7" s="1"/>
  <c r="BU29" i="7"/>
  <c r="CT29" i="7" s="1"/>
  <c r="BU33" i="7"/>
  <c r="CT33" i="7" s="1"/>
  <c r="AZ4" i="7"/>
  <c r="AM4" i="7"/>
  <c r="DI49" i="7" l="1"/>
  <c r="DK45" i="7"/>
  <c r="DF48" i="7"/>
  <c r="DI47" i="7"/>
  <c r="DI46" i="7"/>
  <c r="DN46" i="7"/>
  <c r="DI16" i="7"/>
  <c r="DK47" i="7"/>
  <c r="DN47" i="7" s="1"/>
  <c r="DI48" i="7"/>
  <c r="DN45" i="7"/>
  <c r="DI45" i="7"/>
  <c r="DK44" i="7"/>
  <c r="DN44" i="7" s="1"/>
  <c r="DN49" i="7"/>
  <c r="DI44" i="7"/>
  <c r="DN48" i="7"/>
  <c r="DL43" i="7"/>
  <c r="DG43" i="7"/>
  <c r="DN16" i="7"/>
  <c r="DM43" i="7"/>
  <c r="DH43" i="7"/>
  <c r="DE16" i="7"/>
  <c r="DJ16" i="7"/>
  <c r="DC44" i="7"/>
  <c r="DC45" i="7"/>
  <c r="DC46" i="7"/>
  <c r="DC48" i="7"/>
  <c r="DC49" i="7"/>
  <c r="DC43" i="7"/>
  <c r="DC47" i="7"/>
  <c r="BI4" i="7"/>
  <c r="CS4" i="7" s="1"/>
  <c r="BN4" i="7" s="1"/>
  <c r="AZ41" i="7"/>
  <c r="AZ40" i="7"/>
  <c r="AZ39" i="7"/>
  <c r="AZ36" i="7"/>
  <c r="AZ35" i="7"/>
  <c r="AZ34" i="7"/>
  <c r="AZ33" i="7"/>
  <c r="AZ32" i="7"/>
  <c r="AZ31" i="7"/>
  <c r="AZ30" i="7"/>
  <c r="AZ29" i="7"/>
  <c r="AZ28" i="7"/>
  <c r="AZ27" i="7"/>
  <c r="AZ26" i="7"/>
  <c r="AZ25" i="7"/>
  <c r="AZ24" i="7"/>
  <c r="AZ23" i="7"/>
  <c r="AZ22" i="7"/>
  <c r="AZ21" i="7"/>
  <c r="AZ20" i="7"/>
  <c r="AZ19" i="7"/>
  <c r="AZ18" i="7"/>
  <c r="AZ17" i="7"/>
  <c r="AZ14" i="7"/>
  <c r="AZ13" i="7"/>
  <c r="AZ12" i="7"/>
  <c r="AZ11" i="7"/>
  <c r="AZ10" i="7"/>
  <c r="AZ9" i="7"/>
  <c r="AZ8" i="7"/>
  <c r="AZ7" i="7"/>
  <c r="AZ6" i="7"/>
  <c r="AZ5" i="7"/>
  <c r="AP41" i="7"/>
  <c r="AP40" i="7"/>
  <c r="AP39" i="7"/>
  <c r="AP36" i="7"/>
  <c r="AP35" i="7"/>
  <c r="AP34" i="7"/>
  <c r="AP33" i="7"/>
  <c r="AP32" i="7"/>
  <c r="AP31" i="7"/>
  <c r="AP30" i="7"/>
  <c r="AP29" i="7"/>
  <c r="AP28" i="7"/>
  <c r="AP27" i="7"/>
  <c r="AP26" i="7"/>
  <c r="AP25" i="7"/>
  <c r="AP24" i="7"/>
  <c r="AP23" i="7"/>
  <c r="AP22" i="7"/>
  <c r="AP21" i="7"/>
  <c r="AP20" i="7"/>
  <c r="AP19" i="7"/>
  <c r="AP18" i="7"/>
  <c r="AP17" i="7"/>
  <c r="AP14" i="7"/>
  <c r="AP13" i="7"/>
  <c r="AP12" i="7"/>
  <c r="AP11" i="7"/>
  <c r="AP10" i="7"/>
  <c r="AP9" i="7"/>
  <c r="AP8" i="7"/>
  <c r="AP7" i="7"/>
  <c r="AP6" i="7"/>
  <c r="AP5" i="7"/>
  <c r="AM12" i="7"/>
  <c r="AM11" i="7"/>
  <c r="AM10" i="7"/>
  <c r="AM9" i="7"/>
  <c r="AM8" i="7"/>
  <c r="AM7" i="7"/>
  <c r="AM6" i="7"/>
  <c r="AM5" i="7"/>
  <c r="DO16" i="7" l="1"/>
  <c r="DP16" i="7" s="1"/>
  <c r="DQ16" i="7" s="1"/>
  <c r="J14" i="8" s="1"/>
  <c r="DN43" i="7"/>
  <c r="DI43" i="7"/>
  <c r="DE47" i="7"/>
  <c r="DJ47" i="7"/>
  <c r="DE46" i="7"/>
  <c r="DJ46" i="7"/>
  <c r="DE44" i="7"/>
  <c r="DJ44" i="7"/>
  <c r="DE45" i="7"/>
  <c r="DJ45" i="7"/>
  <c r="DE43" i="7"/>
  <c r="DJ43" i="7"/>
  <c r="DE48" i="7"/>
  <c r="DJ48" i="7"/>
  <c r="DE49" i="7"/>
  <c r="DJ49" i="7"/>
  <c r="R41" i="7"/>
  <c r="Q41" i="7"/>
  <c r="R40" i="7"/>
  <c r="Q40" i="7"/>
  <c r="R39" i="7"/>
  <c r="Q39" i="7"/>
  <c r="R37" i="7"/>
  <c r="Q37" i="7"/>
  <c r="R36" i="7"/>
  <c r="Q36" i="7"/>
  <c r="R35" i="7"/>
  <c r="Q35" i="7"/>
  <c r="R34" i="7"/>
  <c r="Q34" i="7"/>
  <c r="R33" i="7"/>
  <c r="Q33" i="7"/>
  <c r="R32" i="7"/>
  <c r="Q32" i="7"/>
  <c r="R31" i="7"/>
  <c r="Q31" i="7"/>
  <c r="R30" i="7"/>
  <c r="Q30" i="7"/>
  <c r="R29" i="7"/>
  <c r="Q29" i="7"/>
  <c r="R28" i="7"/>
  <c r="Q28" i="7"/>
  <c r="R27" i="7"/>
  <c r="Q27" i="7"/>
  <c r="R26" i="7"/>
  <c r="Q26" i="7"/>
  <c r="R25" i="7"/>
  <c r="Q25" i="7"/>
  <c r="R24" i="7"/>
  <c r="Q24" i="7"/>
  <c r="R23" i="7"/>
  <c r="Q23" i="7"/>
  <c r="R22" i="7"/>
  <c r="Q22" i="7"/>
  <c r="R21" i="7"/>
  <c r="Q21" i="7"/>
  <c r="R20" i="7"/>
  <c r="Q20" i="7"/>
  <c r="R19" i="7"/>
  <c r="Q19" i="7"/>
  <c r="R18" i="7"/>
  <c r="Q18" i="7"/>
  <c r="R17" i="7"/>
  <c r="Q17" i="7"/>
  <c r="R14" i="7"/>
  <c r="Q14" i="7"/>
  <c r="R13" i="7"/>
  <c r="Q13" i="7"/>
  <c r="R12" i="7"/>
  <c r="Q12" i="7"/>
  <c r="R11" i="7"/>
  <c r="Q11" i="7"/>
  <c r="R10" i="7"/>
  <c r="Q10" i="7"/>
  <c r="R9" i="7"/>
  <c r="Q9" i="7"/>
  <c r="R8" i="7"/>
  <c r="Q8" i="7"/>
  <c r="R7" i="7"/>
  <c r="Q7" i="7"/>
  <c r="R6" i="7"/>
  <c r="Q6" i="7"/>
  <c r="R5" i="7"/>
  <c r="Q5" i="7"/>
  <c r="R4" i="7"/>
  <c r="Q4" i="7"/>
  <c r="BX37" i="7" l="1"/>
  <c r="DO49" i="7"/>
  <c r="DO44" i="7"/>
  <c r="DO48" i="7"/>
  <c r="DO45" i="7"/>
  <c r="DO46" i="7"/>
  <c r="DO47" i="7"/>
  <c r="DP45" i="7"/>
  <c r="DQ45" i="7" s="1"/>
  <c r="DP49" i="7"/>
  <c r="DQ49" i="7" s="1"/>
  <c r="DP43" i="7"/>
  <c r="DQ43" i="7" s="1"/>
  <c r="DP44" i="7"/>
  <c r="DQ44" i="7" s="1"/>
  <c r="DP47" i="7"/>
  <c r="DQ47" i="7" s="1"/>
  <c r="DP48" i="7"/>
  <c r="DQ48" i="7" s="1"/>
  <c r="DP46" i="7"/>
  <c r="DQ46" i="7" s="1"/>
  <c r="DO43" i="7"/>
  <c r="CN41" i="7"/>
  <c r="CN40" i="7"/>
  <c r="CN39" i="7"/>
  <c r="CN36" i="7"/>
  <c r="CN35" i="7"/>
  <c r="CN34" i="7"/>
  <c r="CN33" i="7"/>
  <c r="CN32" i="7"/>
  <c r="CN31" i="7"/>
  <c r="CN30" i="7"/>
  <c r="CN29" i="7"/>
  <c r="CN28" i="7"/>
  <c r="CN27" i="7"/>
  <c r="CN26" i="7"/>
  <c r="CN25" i="7"/>
  <c r="CN24" i="7"/>
  <c r="CN23" i="7"/>
  <c r="CN22" i="7"/>
  <c r="CN21" i="7"/>
  <c r="CN20" i="7"/>
  <c r="CN19" i="7"/>
  <c r="CN18" i="7"/>
  <c r="CN17" i="7"/>
  <c r="CN14" i="7"/>
  <c r="CN13" i="7"/>
  <c r="CN12" i="7"/>
  <c r="CN11" i="7"/>
  <c r="CN10" i="7"/>
  <c r="CN9" i="7"/>
  <c r="CN8" i="7"/>
  <c r="CN7" i="7"/>
  <c r="CN6" i="7"/>
  <c r="CN5" i="7"/>
  <c r="CN4" i="7"/>
  <c r="CF41" i="7"/>
  <c r="CF40" i="7"/>
  <c r="CF39" i="7"/>
  <c r="CF36" i="7"/>
  <c r="CF35" i="7"/>
  <c r="CF34" i="7"/>
  <c r="CF33" i="7"/>
  <c r="CF32" i="7"/>
  <c r="CF31" i="7"/>
  <c r="CF30" i="7"/>
  <c r="CF29" i="7"/>
  <c r="CF28" i="7"/>
  <c r="CF27" i="7"/>
  <c r="CF26" i="7"/>
  <c r="CF25" i="7"/>
  <c r="CF24" i="7"/>
  <c r="CF23" i="7"/>
  <c r="CF22" i="7"/>
  <c r="CF21" i="7"/>
  <c r="CF20" i="7"/>
  <c r="CF19" i="7"/>
  <c r="CF18" i="7"/>
  <c r="CF17" i="7"/>
  <c r="CF14" i="7"/>
  <c r="CF13" i="7"/>
  <c r="CF12" i="7"/>
  <c r="CF11" i="7"/>
  <c r="CF10" i="7"/>
  <c r="CF9" i="7"/>
  <c r="CF8" i="7"/>
  <c r="CF7" i="7"/>
  <c r="CF6" i="7"/>
  <c r="CF5" i="7"/>
  <c r="CF4" i="7"/>
  <c r="I41" i="7"/>
  <c r="G41" i="7"/>
  <c r="F41" i="7"/>
  <c r="E41" i="7"/>
  <c r="I40" i="7"/>
  <c r="G40" i="7"/>
  <c r="F40" i="7"/>
  <c r="E40" i="7"/>
  <c r="I39" i="7"/>
  <c r="G39" i="7"/>
  <c r="F39" i="7"/>
  <c r="E39" i="7"/>
  <c r="I37" i="7"/>
  <c r="G37" i="7"/>
  <c r="F37" i="7"/>
  <c r="E37" i="7"/>
  <c r="I36" i="7"/>
  <c r="G36" i="7"/>
  <c r="F36" i="7"/>
  <c r="E36" i="7"/>
  <c r="I35" i="7"/>
  <c r="G35" i="7"/>
  <c r="F35" i="7"/>
  <c r="E35" i="7"/>
  <c r="I34" i="7"/>
  <c r="G34" i="7"/>
  <c r="F34" i="7"/>
  <c r="E34" i="7"/>
  <c r="I33" i="7"/>
  <c r="G33" i="7"/>
  <c r="F33" i="7"/>
  <c r="E33" i="7"/>
  <c r="I32" i="7"/>
  <c r="G32" i="7"/>
  <c r="F32" i="7"/>
  <c r="E32" i="7"/>
  <c r="I31" i="7"/>
  <c r="G31" i="7"/>
  <c r="F31" i="7"/>
  <c r="E31" i="7"/>
  <c r="I30" i="7"/>
  <c r="G30" i="7"/>
  <c r="F30" i="7"/>
  <c r="E30" i="7"/>
  <c r="I29" i="7"/>
  <c r="G29" i="7"/>
  <c r="F29" i="7"/>
  <c r="E29" i="7"/>
  <c r="I28" i="7"/>
  <c r="G28" i="7"/>
  <c r="F28" i="7"/>
  <c r="E28" i="7"/>
  <c r="I27" i="7"/>
  <c r="G27" i="7"/>
  <c r="F27" i="7"/>
  <c r="E27" i="7"/>
  <c r="I26" i="7"/>
  <c r="G26" i="7"/>
  <c r="F26" i="7"/>
  <c r="E26" i="7"/>
  <c r="I25" i="7"/>
  <c r="G25" i="7"/>
  <c r="F25" i="7"/>
  <c r="E25" i="7"/>
  <c r="I24" i="7"/>
  <c r="G24" i="7"/>
  <c r="F24" i="7"/>
  <c r="E24" i="7"/>
  <c r="I23" i="7"/>
  <c r="G23" i="7"/>
  <c r="F23" i="7"/>
  <c r="E23" i="7"/>
  <c r="I22" i="7"/>
  <c r="G22" i="7"/>
  <c r="F22" i="7"/>
  <c r="E22" i="7"/>
  <c r="I21" i="7"/>
  <c r="G21" i="7"/>
  <c r="F21" i="7"/>
  <c r="E21" i="7"/>
  <c r="I20" i="7"/>
  <c r="G20" i="7"/>
  <c r="F20" i="7"/>
  <c r="E20" i="7"/>
  <c r="I19" i="7"/>
  <c r="G19" i="7"/>
  <c r="F19" i="7"/>
  <c r="E19" i="7"/>
  <c r="I18" i="7"/>
  <c r="G18" i="7"/>
  <c r="F18" i="7"/>
  <c r="E18" i="7"/>
  <c r="I17" i="7"/>
  <c r="G17" i="7"/>
  <c r="F17" i="7"/>
  <c r="E17" i="7"/>
  <c r="I14" i="7"/>
  <c r="G14" i="7"/>
  <c r="F14" i="7"/>
  <c r="E14" i="7"/>
  <c r="I13" i="7"/>
  <c r="G13" i="7"/>
  <c r="F13" i="7"/>
  <c r="E13" i="7"/>
  <c r="I12" i="7"/>
  <c r="G12" i="7"/>
  <c r="F12" i="7"/>
  <c r="E12" i="7"/>
  <c r="I11" i="7"/>
  <c r="G11" i="7"/>
  <c r="F11" i="7"/>
  <c r="E11" i="7"/>
  <c r="I10" i="7"/>
  <c r="G10" i="7"/>
  <c r="F10" i="7"/>
  <c r="E10" i="7"/>
  <c r="I9" i="7"/>
  <c r="G9" i="7"/>
  <c r="F9" i="7"/>
  <c r="E9" i="7"/>
  <c r="I8" i="7"/>
  <c r="G8" i="7"/>
  <c r="F8" i="7"/>
  <c r="E8" i="7"/>
  <c r="I7" i="7"/>
  <c r="G7" i="7"/>
  <c r="F7" i="7"/>
  <c r="E7" i="7"/>
  <c r="I6" i="7"/>
  <c r="G6" i="7"/>
  <c r="F6" i="7"/>
  <c r="E6" i="7"/>
  <c r="I5" i="7"/>
  <c r="G5" i="7"/>
  <c r="F5" i="7"/>
  <c r="E5" i="7"/>
  <c r="I4" i="7"/>
  <c r="G4" i="7"/>
  <c r="F4" i="7"/>
  <c r="E4" i="7"/>
  <c r="CC41" i="7"/>
  <c r="CC40" i="7"/>
  <c r="CC39" i="7"/>
  <c r="CC36" i="7"/>
  <c r="CC35" i="7"/>
  <c r="CC34" i="7"/>
  <c r="CC33" i="7"/>
  <c r="CC32" i="7"/>
  <c r="CC31" i="7"/>
  <c r="CC30" i="7"/>
  <c r="CC29" i="7"/>
  <c r="CC28" i="7"/>
  <c r="CC27" i="7"/>
  <c r="CC26" i="7"/>
  <c r="CC25" i="7"/>
  <c r="CC24" i="7"/>
  <c r="CC23" i="7"/>
  <c r="CC22" i="7"/>
  <c r="CC21" i="7"/>
  <c r="CC20" i="7"/>
  <c r="CC19" i="7"/>
  <c r="CC18" i="7"/>
  <c r="CC17" i="7"/>
  <c r="CC14" i="7"/>
  <c r="CC13" i="7"/>
  <c r="CC12" i="7"/>
  <c r="CC11" i="7"/>
  <c r="CC10" i="7"/>
  <c r="CC9" i="7"/>
  <c r="CC8" i="7"/>
  <c r="CC7" i="7"/>
  <c r="CC6" i="7"/>
  <c r="CC5" i="7"/>
  <c r="CC4" i="7"/>
  <c r="CB41" i="7"/>
  <c r="CB40" i="7"/>
  <c r="CB39" i="7"/>
  <c r="CB36" i="7"/>
  <c r="CB35" i="7"/>
  <c r="CB34" i="7"/>
  <c r="CB33" i="7"/>
  <c r="CB32" i="7"/>
  <c r="CB31" i="7"/>
  <c r="CB30" i="7"/>
  <c r="CB29" i="7"/>
  <c r="CB28" i="7"/>
  <c r="CB27" i="7"/>
  <c r="CB26" i="7"/>
  <c r="CB25" i="7"/>
  <c r="CB24" i="7"/>
  <c r="CB23" i="7"/>
  <c r="CB22" i="7"/>
  <c r="CB21" i="7"/>
  <c r="CB20" i="7"/>
  <c r="CB19" i="7"/>
  <c r="CB18" i="7"/>
  <c r="CB17" i="7"/>
  <c r="CB14" i="7"/>
  <c r="CB13" i="7"/>
  <c r="CB12" i="7"/>
  <c r="CB11" i="7"/>
  <c r="CB10" i="7"/>
  <c r="CB9" i="7"/>
  <c r="CB8" i="7"/>
  <c r="CB7" i="7"/>
  <c r="CB6" i="7"/>
  <c r="CB5" i="7"/>
  <c r="CB4" i="7"/>
  <c r="O41" i="7"/>
  <c r="N41" i="7"/>
  <c r="M41" i="7"/>
  <c r="L41" i="7"/>
  <c r="K41" i="7"/>
  <c r="O40" i="7"/>
  <c r="N40" i="7"/>
  <c r="M40" i="7"/>
  <c r="L40" i="7"/>
  <c r="K40" i="7"/>
  <c r="O39" i="7"/>
  <c r="N39" i="7"/>
  <c r="M39" i="7"/>
  <c r="L39" i="7"/>
  <c r="K39" i="7"/>
  <c r="O37" i="7"/>
  <c r="N37" i="7"/>
  <c r="M37" i="7"/>
  <c r="L37" i="7"/>
  <c r="K37" i="7"/>
  <c r="O36" i="7"/>
  <c r="N36" i="7"/>
  <c r="M36" i="7"/>
  <c r="L36" i="7"/>
  <c r="K36" i="7"/>
  <c r="O35" i="7"/>
  <c r="N35" i="7"/>
  <c r="M35" i="7"/>
  <c r="L35" i="7"/>
  <c r="K35" i="7"/>
  <c r="O34" i="7"/>
  <c r="N34" i="7"/>
  <c r="M34" i="7"/>
  <c r="L34" i="7"/>
  <c r="K34" i="7"/>
  <c r="O33" i="7"/>
  <c r="N33" i="7"/>
  <c r="M33" i="7"/>
  <c r="L33" i="7"/>
  <c r="K33" i="7"/>
  <c r="O32" i="7"/>
  <c r="N32" i="7"/>
  <c r="M32" i="7"/>
  <c r="L32" i="7"/>
  <c r="K32" i="7"/>
  <c r="O31" i="7"/>
  <c r="N31" i="7"/>
  <c r="M31" i="7"/>
  <c r="L31" i="7"/>
  <c r="K31" i="7"/>
  <c r="O30" i="7"/>
  <c r="N30" i="7"/>
  <c r="M30" i="7"/>
  <c r="L30" i="7"/>
  <c r="K30" i="7"/>
  <c r="O29" i="7"/>
  <c r="N29" i="7"/>
  <c r="M29" i="7"/>
  <c r="L29" i="7"/>
  <c r="K29" i="7"/>
  <c r="O28" i="7"/>
  <c r="N28" i="7"/>
  <c r="M28" i="7"/>
  <c r="L28" i="7"/>
  <c r="K28" i="7"/>
  <c r="O27" i="7"/>
  <c r="N27" i="7"/>
  <c r="M27" i="7"/>
  <c r="L27" i="7"/>
  <c r="K27" i="7"/>
  <c r="O26" i="7"/>
  <c r="N26" i="7"/>
  <c r="M26" i="7"/>
  <c r="L26" i="7"/>
  <c r="K26" i="7"/>
  <c r="O25" i="7"/>
  <c r="N25" i="7"/>
  <c r="M25" i="7"/>
  <c r="L25" i="7"/>
  <c r="K25" i="7"/>
  <c r="O24" i="7"/>
  <c r="N24" i="7"/>
  <c r="M24" i="7"/>
  <c r="L24" i="7"/>
  <c r="K24" i="7"/>
  <c r="O23" i="7"/>
  <c r="N23" i="7"/>
  <c r="M23" i="7"/>
  <c r="L23" i="7"/>
  <c r="K23" i="7"/>
  <c r="O22" i="7"/>
  <c r="N22" i="7"/>
  <c r="M22" i="7"/>
  <c r="L22" i="7"/>
  <c r="K22" i="7"/>
  <c r="O21" i="7"/>
  <c r="N21" i="7"/>
  <c r="M21" i="7"/>
  <c r="L21" i="7"/>
  <c r="K21" i="7"/>
  <c r="O20" i="7"/>
  <c r="N20" i="7"/>
  <c r="M20" i="7"/>
  <c r="L20" i="7"/>
  <c r="K20" i="7"/>
  <c r="O19" i="7"/>
  <c r="N19" i="7"/>
  <c r="M19" i="7"/>
  <c r="L19" i="7"/>
  <c r="K19" i="7"/>
  <c r="O18" i="7"/>
  <c r="N18" i="7"/>
  <c r="M18" i="7"/>
  <c r="L18" i="7"/>
  <c r="K18" i="7"/>
  <c r="O17" i="7"/>
  <c r="N17" i="7"/>
  <c r="M17" i="7"/>
  <c r="L17" i="7"/>
  <c r="K17" i="7"/>
  <c r="O14" i="7"/>
  <c r="N14" i="7"/>
  <c r="M14" i="7"/>
  <c r="L14" i="7"/>
  <c r="K14" i="7"/>
  <c r="O13" i="7"/>
  <c r="N13" i="7"/>
  <c r="M13" i="7"/>
  <c r="L13" i="7"/>
  <c r="K13" i="7"/>
  <c r="O12" i="7"/>
  <c r="N12" i="7"/>
  <c r="M12" i="7"/>
  <c r="L12" i="7"/>
  <c r="K12" i="7"/>
  <c r="O11" i="7"/>
  <c r="N11" i="7"/>
  <c r="M11" i="7"/>
  <c r="L11" i="7"/>
  <c r="K11" i="7"/>
  <c r="O10" i="7"/>
  <c r="N10" i="7"/>
  <c r="M10" i="7"/>
  <c r="L10" i="7"/>
  <c r="K10" i="7"/>
  <c r="O9" i="7"/>
  <c r="N9" i="7"/>
  <c r="M9" i="7"/>
  <c r="L9" i="7"/>
  <c r="K9" i="7"/>
  <c r="O8" i="7"/>
  <c r="N8" i="7"/>
  <c r="M8" i="7"/>
  <c r="L8" i="7"/>
  <c r="K8" i="7"/>
  <c r="O7" i="7"/>
  <c r="N7" i="7"/>
  <c r="M7" i="7"/>
  <c r="L7" i="7"/>
  <c r="K7" i="7"/>
  <c r="O6" i="7"/>
  <c r="N6" i="7"/>
  <c r="M6" i="7"/>
  <c r="L6" i="7"/>
  <c r="K6" i="7"/>
  <c r="O5" i="7"/>
  <c r="N5" i="7"/>
  <c r="M5" i="7"/>
  <c r="L5" i="7"/>
  <c r="K5" i="7"/>
  <c r="N4" i="7"/>
  <c r="O4" i="7"/>
  <c r="M4" i="7"/>
  <c r="L4" i="7"/>
  <c r="K4" i="7"/>
  <c r="BZ3" i="7"/>
  <c r="BW37" i="7" l="1"/>
  <c r="CZ37" i="7" s="1"/>
  <c r="CW37" i="7"/>
  <c r="CX37" i="7" s="1"/>
  <c r="DB37" i="7" s="1"/>
  <c r="BV37" i="7"/>
  <c r="BV4" i="7"/>
  <c r="CW5" i="7"/>
  <c r="CW9" i="7"/>
  <c r="CW13" i="7"/>
  <c r="CW18" i="7"/>
  <c r="CW22" i="7"/>
  <c r="CW26" i="7"/>
  <c r="CW30" i="7"/>
  <c r="CX30" i="7" s="1"/>
  <c r="DB30" i="7" s="1"/>
  <c r="CW34" i="7"/>
  <c r="CW39" i="7"/>
  <c r="CW7" i="7"/>
  <c r="CW11" i="7"/>
  <c r="CW20" i="7"/>
  <c r="CX20" i="7" s="1"/>
  <c r="DB20" i="7" s="1"/>
  <c r="CW24" i="7"/>
  <c r="CX24" i="7" s="1"/>
  <c r="DB24" i="7" s="1"/>
  <c r="CW28" i="7"/>
  <c r="CW32" i="7"/>
  <c r="CW36" i="7"/>
  <c r="CW41" i="7"/>
  <c r="CW4" i="7"/>
  <c r="CX4" i="7" s="1"/>
  <c r="DB4" i="7" s="1"/>
  <c r="CW8" i="7"/>
  <c r="CW12" i="7"/>
  <c r="CW17" i="7"/>
  <c r="CW21" i="7"/>
  <c r="CX21" i="7" s="1"/>
  <c r="DB21" i="7" s="1"/>
  <c r="CW25" i="7"/>
  <c r="CW29" i="7"/>
  <c r="CW33" i="7"/>
  <c r="BW10" i="7"/>
  <c r="BW14" i="7"/>
  <c r="BW19" i="7"/>
  <c r="BW23" i="7"/>
  <c r="BW6" i="7"/>
  <c r="BW27" i="7"/>
  <c r="BW31" i="7"/>
  <c r="BW35" i="7"/>
  <c r="BW40" i="7"/>
  <c r="CW6" i="7"/>
  <c r="CW10" i="7"/>
  <c r="CW14" i="7"/>
  <c r="CW19" i="7"/>
  <c r="CX19" i="7" s="1"/>
  <c r="DB19" i="7" s="1"/>
  <c r="CW23" i="7"/>
  <c r="CW27" i="7"/>
  <c r="CW31" i="7"/>
  <c r="CX31" i="7" s="1"/>
  <c r="DB31" i="7" s="1"/>
  <c r="CW35" i="7"/>
  <c r="CW40" i="7"/>
  <c r="BW8" i="7"/>
  <c r="BW12" i="7"/>
  <c r="BW17" i="7"/>
  <c r="BW21" i="7"/>
  <c r="BW25" i="7"/>
  <c r="BW29" i="7"/>
  <c r="BW33" i="7"/>
  <c r="BW4" i="7"/>
  <c r="BW5" i="7"/>
  <c r="BW9" i="7"/>
  <c r="BW13" i="7"/>
  <c r="BW18" i="7"/>
  <c r="BW22" i="7"/>
  <c r="BW26" i="7"/>
  <c r="BW30" i="7"/>
  <c r="BW34" i="7"/>
  <c r="BW39" i="7"/>
  <c r="BW7" i="7"/>
  <c r="BW11" i="7"/>
  <c r="BW20" i="7"/>
  <c r="BW24" i="7"/>
  <c r="BW28" i="7"/>
  <c r="BW32" i="7"/>
  <c r="BW36" i="7"/>
  <c r="BW41" i="7"/>
  <c r="BX6" i="7"/>
  <c r="BZ6" i="7"/>
  <c r="BX14" i="7"/>
  <c r="BZ14" i="7"/>
  <c r="BY21" i="7"/>
  <c r="BY23" i="7"/>
  <c r="BY34" i="7"/>
  <c r="BX27" i="7"/>
  <c r="BY19" i="7"/>
  <c r="BX25" i="7"/>
  <c r="BZ25" i="7"/>
  <c r="BX29" i="7"/>
  <c r="BZ29" i="7"/>
  <c r="BX35" i="7"/>
  <c r="BZ35" i="7"/>
  <c r="BX9" i="7"/>
  <c r="BX8" i="7"/>
  <c r="BZ8" i="7"/>
  <c r="BZ41" i="7"/>
  <c r="BX4" i="7"/>
  <c r="BZ4" i="7"/>
  <c r="BX7" i="7"/>
  <c r="BZ7" i="7"/>
  <c r="BX18" i="7"/>
  <c r="BZ18" i="7"/>
  <c r="BX20" i="7"/>
  <c r="BZ20" i="7"/>
  <c r="BY22" i="7"/>
  <c r="BX39" i="7"/>
  <c r="BY41" i="7"/>
  <c r="BV20" i="7"/>
  <c r="BZ28" i="7"/>
  <c r="BX12" i="7"/>
  <c r="BZ12" i="7"/>
  <c r="BZ17" i="7"/>
  <c r="BY18" i="7"/>
  <c r="BX21" i="7"/>
  <c r="BZ21" i="7"/>
  <c r="BY28" i="7"/>
  <c r="BX33" i="7"/>
  <c r="BZ33" i="7"/>
  <c r="BY11" i="7"/>
  <c r="BX13" i="7"/>
  <c r="BZ13" i="7"/>
  <c r="BX19" i="7"/>
  <c r="BZ19" i="7"/>
  <c r="BY20" i="7"/>
  <c r="BV22" i="7"/>
  <c r="BX22" i="7"/>
  <c r="BZ22" i="7"/>
  <c r="BY26" i="7"/>
  <c r="BX34" i="7"/>
  <c r="BZ34" i="7"/>
  <c r="BY35" i="7"/>
  <c r="BY40" i="7"/>
  <c r="BY13" i="7"/>
  <c r="BX23" i="7"/>
  <c r="BY6" i="7"/>
  <c r="BZ9" i="7"/>
  <c r="BV11" i="7"/>
  <c r="BY14" i="7"/>
  <c r="BZ24" i="7"/>
  <c r="BY25" i="7"/>
  <c r="BZ27" i="7"/>
  <c r="BX31" i="7"/>
  <c r="BY33" i="7"/>
  <c r="BX36" i="7"/>
  <c r="BZ36" i="7"/>
  <c r="BV14" i="7"/>
  <c r="BZ30" i="7"/>
  <c r="BV21" i="7"/>
  <c r="BV34" i="7"/>
  <c r="BV5" i="7"/>
  <c r="BX5" i="7"/>
  <c r="BZ5" i="7"/>
  <c r="BY7" i="7"/>
  <c r="BY8" i="7"/>
  <c r="BY9" i="7"/>
  <c r="BV12" i="7"/>
  <c r="BV8" i="7"/>
  <c r="BV9" i="7"/>
  <c r="BX10" i="7"/>
  <c r="BV13" i="7"/>
  <c r="BV18" i="7"/>
  <c r="BY29" i="7"/>
  <c r="BV6" i="7"/>
  <c r="BY4" i="7"/>
  <c r="BY5" i="7"/>
  <c r="BY10" i="7"/>
  <c r="BX11" i="7"/>
  <c r="BZ11" i="7"/>
  <c r="BY12" i="7"/>
  <c r="BY17" i="7"/>
  <c r="BV26" i="7"/>
  <c r="BV30" i="7"/>
  <c r="BX30" i="7"/>
  <c r="BZ31" i="7"/>
  <c r="BV17" i="7"/>
  <c r="BX17" i="7"/>
  <c r="BV23" i="7"/>
  <c r="BZ23" i="7"/>
  <c r="BY24" i="7"/>
  <c r="BX26" i="7"/>
  <c r="BZ26" i="7"/>
  <c r="BY27" i="7"/>
  <c r="BX28" i="7"/>
  <c r="BV31" i="7"/>
  <c r="BV32" i="7"/>
  <c r="BX32" i="7"/>
  <c r="BZ32" i="7"/>
  <c r="BY36" i="7"/>
  <c r="BZ40" i="7"/>
  <c r="BV41" i="7"/>
  <c r="BX41" i="7"/>
  <c r="BV19" i="7"/>
  <c r="BX24" i="7"/>
  <c r="BV25" i="7"/>
  <c r="BV29" i="7"/>
  <c r="BY32" i="7"/>
  <c r="BV33" i="7"/>
  <c r="BV35" i="7"/>
  <c r="BV39" i="7"/>
  <c r="BZ39" i="7"/>
  <c r="BV7" i="7"/>
  <c r="BV24" i="7"/>
  <c r="BV10" i="7"/>
  <c r="BZ10" i="7"/>
  <c r="BV27" i="7"/>
  <c r="BY30" i="7"/>
  <c r="BV36" i="7"/>
  <c r="BV28" i="7"/>
  <c r="BY31" i="7"/>
  <c r="BY39" i="7"/>
  <c r="BV40" i="7"/>
  <c r="BX40" i="7"/>
  <c r="CZ18" i="7" l="1"/>
  <c r="CZ5" i="7"/>
  <c r="CZ30" i="7"/>
  <c r="CZ14" i="7"/>
  <c r="DF14" i="7" s="1"/>
  <c r="CZ12" i="7"/>
  <c r="DF12" i="7" s="1"/>
  <c r="DF37" i="7"/>
  <c r="DC37" i="7"/>
  <c r="DE37" i="7" s="1"/>
  <c r="CZ29" i="7"/>
  <c r="DK29" i="7" s="1"/>
  <c r="CZ4" i="7"/>
  <c r="DK4" i="7" s="1"/>
  <c r="CZ8" i="7"/>
  <c r="DK8" i="7" s="1"/>
  <c r="CZ17" i="7"/>
  <c r="CZ6" i="7"/>
  <c r="DK6" i="7" s="1"/>
  <c r="CZ36" i="7"/>
  <c r="DF36" i="7" s="1"/>
  <c r="CZ34" i="7"/>
  <c r="DK34" i="7" s="1"/>
  <c r="CZ33" i="7"/>
  <c r="CZ32" i="7"/>
  <c r="DF32" i="7" s="1"/>
  <c r="CZ31" i="7"/>
  <c r="DK31" i="7" s="1"/>
  <c r="CZ28" i="7"/>
  <c r="DF28" i="7" s="1"/>
  <c r="CZ27" i="7"/>
  <c r="CZ22" i="7"/>
  <c r="DK22" i="7" s="1"/>
  <c r="CZ9" i="7"/>
  <c r="DF9" i="7" s="1"/>
  <c r="CZ26" i="7"/>
  <c r="DK26" i="7" s="1"/>
  <c r="CZ20" i="7"/>
  <c r="DF20" i="7" s="1"/>
  <c r="CZ41" i="7"/>
  <c r="DK41" i="7" s="1"/>
  <c r="CZ23" i="7"/>
  <c r="DF23" i="7" s="1"/>
  <c r="CZ39" i="7"/>
  <c r="DF39" i="7" s="1"/>
  <c r="CZ24" i="7"/>
  <c r="CZ7" i="7"/>
  <c r="DK7" i="7" s="1"/>
  <c r="CZ25" i="7"/>
  <c r="DK25" i="7" s="1"/>
  <c r="CZ13" i="7"/>
  <c r="DK13" i="7" s="1"/>
  <c r="CZ35" i="7"/>
  <c r="DK35" i="7" s="1"/>
  <c r="CZ11" i="7"/>
  <c r="DF11" i="7" s="1"/>
  <c r="CZ19" i="7"/>
  <c r="DK19" i="7" s="1"/>
  <c r="CZ21" i="7"/>
  <c r="DF21" i="7" s="1"/>
  <c r="CZ10" i="7"/>
  <c r="DK10" i="7" s="1"/>
  <c r="CZ40" i="7"/>
  <c r="DK40" i="7" s="1"/>
  <c r="DF8" i="7"/>
  <c r="DF26" i="7"/>
  <c r="DK20" i="7"/>
  <c r="DK30" i="7"/>
  <c r="DF30" i="7"/>
  <c r="DF24" i="7"/>
  <c r="DK24" i="7"/>
  <c r="DF35" i="7"/>
  <c r="DK18" i="7"/>
  <c r="DF18" i="7"/>
  <c r="DK21" i="7"/>
  <c r="DK27" i="7"/>
  <c r="DF27" i="7"/>
  <c r="DK17" i="7"/>
  <c r="DF17" i="7"/>
  <c r="DK33" i="7"/>
  <c r="DF33" i="7"/>
  <c r="DF6" i="7"/>
  <c r="DK5" i="7"/>
  <c r="DF5" i="7"/>
  <c r="DF29" i="7"/>
  <c r="DK14" i="7"/>
  <c r="DK37" i="7"/>
  <c r="DK23" i="7"/>
  <c r="DF10" i="7"/>
  <c r="F17" i="8"/>
  <c r="DM19" i="7"/>
  <c r="DH19" i="7"/>
  <c r="F29" i="8"/>
  <c r="DM31" i="7"/>
  <c r="DH31" i="7"/>
  <c r="F19" i="8"/>
  <c r="DM21" i="7"/>
  <c r="DH21" i="7"/>
  <c r="F18" i="8"/>
  <c r="DM20" i="7"/>
  <c r="DH20" i="7"/>
  <c r="F28" i="8"/>
  <c r="DM30" i="7"/>
  <c r="DH30" i="7"/>
  <c r="F22" i="8"/>
  <c r="DM24" i="7"/>
  <c r="DH24" i="7"/>
  <c r="F2" i="8"/>
  <c r="DH4" i="7"/>
  <c r="DM4" i="7"/>
  <c r="CE4" i="7"/>
  <c r="DK12" i="7" l="1"/>
  <c r="DF13" i="7"/>
  <c r="DF22" i="7"/>
  <c r="DK11" i="7"/>
  <c r="DK32" i="7"/>
  <c r="DK36" i="7"/>
  <c r="DK39" i="7"/>
  <c r="DF4" i="7"/>
  <c r="DK28" i="7"/>
  <c r="DF34" i="7"/>
  <c r="DK9" i="7"/>
  <c r="DF7" i="7"/>
  <c r="DF19" i="7"/>
  <c r="DF31" i="7"/>
  <c r="DF41" i="7"/>
  <c r="DF40" i="7"/>
  <c r="DF25" i="7"/>
  <c r="D25" i="8"/>
  <c r="D13" i="8"/>
  <c r="D29" i="8"/>
  <c r="D11" i="8"/>
  <c r="D34" i="8"/>
  <c r="D15" i="8"/>
  <c r="D32" i="8"/>
  <c r="D12" i="8"/>
  <c r="D35" i="8"/>
  <c r="D7" i="8"/>
  <c r="D30" i="8"/>
  <c r="D10" i="8"/>
  <c r="D28" i="8"/>
  <c r="D8" i="8"/>
  <c r="D31" i="8"/>
  <c r="D5" i="8"/>
  <c r="D4" i="8"/>
  <c r="D20" i="8"/>
  <c r="D3" i="8"/>
  <c r="D6" i="8"/>
  <c r="D24" i="8"/>
  <c r="D27" i="8"/>
  <c r="D2" i="8"/>
  <c r="D22" i="8"/>
  <c r="D38" i="8"/>
  <c r="D37" i="8"/>
  <c r="D9" i="8"/>
  <c r="D17" i="8"/>
  <c r="D23" i="8"/>
  <c r="D21" i="8"/>
  <c r="D18" i="8"/>
  <c r="D33" i="8"/>
  <c r="D16" i="8"/>
  <c r="D39" i="8"/>
  <c r="D19" i="8"/>
  <c r="D26" i="8"/>
  <c r="CE12" i="7"/>
  <c r="CE31" i="7"/>
  <c r="CE39" i="7"/>
  <c r="CE9" i="7"/>
  <c r="CE21" i="7"/>
  <c r="CE24" i="7"/>
  <c r="CE32" i="7"/>
  <c r="CE22" i="7"/>
  <c r="CE14" i="7"/>
  <c r="CE30" i="7"/>
  <c r="CE17" i="7"/>
  <c r="CE40" i="7"/>
  <c r="CE27" i="7"/>
  <c r="CE33" i="7"/>
  <c r="CE36" i="7"/>
  <c r="CE5" i="7"/>
  <c r="CE35" i="7"/>
  <c r="CE28" i="7"/>
  <c r="CE29" i="7"/>
  <c r="CE34" i="7"/>
  <c r="CE20" i="7"/>
  <c r="CE18" i="7"/>
  <c r="CE10" i="7"/>
  <c r="CE19" i="7"/>
  <c r="CE7" i="7"/>
  <c r="CE41" i="7"/>
  <c r="CE25" i="7"/>
  <c r="CE26" i="7"/>
  <c r="CE11" i="7"/>
  <c r="CE8" i="7"/>
  <c r="CE23" i="7"/>
  <c r="CE13" i="7"/>
  <c r="CE6" i="7"/>
  <c r="Y4" i="7" l="1"/>
  <c r="CA4" i="7" s="1"/>
  <c r="CG4" i="7"/>
  <c r="CG21" i="7"/>
  <c r="CG31" i="7"/>
  <c r="CG40" i="7"/>
  <c r="CG19" i="7"/>
  <c r="CG14" i="7"/>
  <c r="CG41" i="7"/>
  <c r="BI13" i="7"/>
  <c r="CS13" i="7" s="1"/>
  <c r="BN13" i="7" s="1"/>
  <c r="CG22" i="7"/>
  <c r="CG26" i="7"/>
  <c r="CG36" i="7"/>
  <c r="CG7" i="7"/>
  <c r="CG28" i="7"/>
  <c r="CG27" i="7"/>
  <c r="BI31" i="7"/>
  <c r="CS31" i="7" s="1"/>
  <c r="CG6" i="7"/>
  <c r="CG24" i="7"/>
  <c r="CG18" i="7"/>
  <c r="BI24" i="7"/>
  <c r="CS24" i="7" s="1"/>
  <c r="BI22" i="7"/>
  <c r="CS22" i="7" s="1"/>
  <c r="CG29" i="7"/>
  <c r="BI34" i="7"/>
  <c r="CS34" i="7" s="1"/>
  <c r="BN34" i="7" s="1"/>
  <c r="BI11" i="7"/>
  <c r="CS11" i="7" s="1"/>
  <c r="CG11" i="7"/>
  <c r="CG35" i="7"/>
  <c r="CG25" i="7"/>
  <c r="BI27" i="7"/>
  <c r="CS27" i="7" s="1"/>
  <c r="CG5" i="7"/>
  <c r="BI33" i="7"/>
  <c r="CS33" i="7" s="1"/>
  <c r="CG34" i="7"/>
  <c r="BI17" i="7"/>
  <c r="CS17" i="7" s="1"/>
  <c r="BI40" i="7"/>
  <c r="CS40" i="7" s="1"/>
  <c r="BN40" i="7" s="1"/>
  <c r="CG10" i="7"/>
  <c r="BI29" i="7"/>
  <c r="CS29" i="7" s="1"/>
  <c r="CG17" i="7"/>
  <c r="BI5" i="7"/>
  <c r="CS5" i="7" s="1"/>
  <c r="BI30" i="7"/>
  <c r="CS30" i="7" s="1"/>
  <c r="CG39" i="7"/>
  <c r="BI9" i="7"/>
  <c r="CS9" i="7" s="1"/>
  <c r="CG20" i="7"/>
  <c r="CG30" i="7"/>
  <c r="BI20" i="7"/>
  <c r="CS20" i="7" s="1"/>
  <c r="CG33" i="7"/>
  <c r="CG8" i="7"/>
  <c r="BI35" i="7"/>
  <c r="CS35" i="7" s="1"/>
  <c r="BI10" i="7"/>
  <c r="CS10" i="7" s="1"/>
  <c r="BN10" i="7" s="1"/>
  <c r="CG23" i="7"/>
  <c r="BI28" i="7"/>
  <c r="CS28" i="7" s="1"/>
  <c r="BN28" i="7" s="1"/>
  <c r="BI32" i="7"/>
  <c r="CS32" i="7" s="1"/>
  <c r="BN32" i="7" s="1"/>
  <c r="BI26" i="7"/>
  <c r="CS26" i="7" s="1"/>
  <c r="BI41" i="7"/>
  <c r="CS41" i="7" s="1"/>
  <c r="CG32" i="7"/>
  <c r="BI21" i="7"/>
  <c r="CS21" i="7" s="1"/>
  <c r="CG12" i="7"/>
  <c r="BI14" i="7"/>
  <c r="CS14" i="7" s="1"/>
  <c r="BI39" i="7"/>
  <c r="CS39" i="7" s="1"/>
  <c r="BI12" i="7"/>
  <c r="CS12" i="7" s="1"/>
  <c r="BN12" i="7" s="1"/>
  <c r="BI23" i="7"/>
  <c r="CS23" i="7" s="1"/>
  <c r="BN23" i="7" s="1"/>
  <c r="BI6" i="7"/>
  <c r="CS6" i="7" s="1"/>
  <c r="CG13" i="7"/>
  <c r="BI8" i="7"/>
  <c r="CS8" i="7" s="1"/>
  <c r="BI36" i="7"/>
  <c r="CS36" i="7" s="1"/>
  <c r="BI18" i="7"/>
  <c r="CS18" i="7" s="1"/>
  <c r="BI25" i="7"/>
  <c r="CS25" i="7" s="1"/>
  <c r="BI7" i="7"/>
  <c r="CS7" i="7" s="1"/>
  <c r="CG9" i="7"/>
  <c r="BI19" i="7"/>
  <c r="CS19" i="7" s="1"/>
  <c r="Y19" i="7" l="1"/>
  <c r="CA19" i="7" s="1"/>
  <c r="BN19" i="7"/>
  <c r="CD39" i="7"/>
  <c r="BN39" i="7"/>
  <c r="Y26" i="7"/>
  <c r="CA26" i="7" s="1"/>
  <c r="BN26" i="7"/>
  <c r="Y36" i="7"/>
  <c r="CA36" i="7" s="1"/>
  <c r="BN36" i="7"/>
  <c r="Y14" i="7"/>
  <c r="CA14" i="7" s="1"/>
  <c r="BN14" i="7"/>
  <c r="CD9" i="7"/>
  <c r="BN9" i="7"/>
  <c r="Y5" i="7"/>
  <c r="CA5" i="7" s="1"/>
  <c r="BN5" i="7"/>
  <c r="CD27" i="7"/>
  <c r="BN27" i="7"/>
  <c r="CD24" i="7"/>
  <c r="CI24" i="7" s="1"/>
  <c r="CJ24" i="7" s="1"/>
  <c r="DA24" i="7" s="1"/>
  <c r="BN24" i="7"/>
  <c r="CD7" i="7"/>
  <c r="BN7" i="7"/>
  <c r="CD8" i="7"/>
  <c r="BN8" i="7"/>
  <c r="Y41" i="7"/>
  <c r="CA41" i="7" s="1"/>
  <c r="BN41" i="7"/>
  <c r="Y35" i="7"/>
  <c r="CA35" i="7" s="1"/>
  <c r="BN35" i="7"/>
  <c r="CD20" i="7"/>
  <c r="CI20" i="7" s="1"/>
  <c r="CJ20" i="7" s="1"/>
  <c r="DA20" i="7" s="1"/>
  <c r="BN20" i="7"/>
  <c r="CD29" i="7"/>
  <c r="BN29" i="7"/>
  <c r="CD25" i="7"/>
  <c r="BN25" i="7"/>
  <c r="CD33" i="7"/>
  <c r="BN33" i="7"/>
  <c r="CD22" i="7"/>
  <c r="BN22" i="7"/>
  <c r="CD31" i="7"/>
  <c r="CI31" i="7" s="1"/>
  <c r="CJ31" i="7" s="1"/>
  <c r="DA31" i="7" s="1"/>
  <c r="BN31" i="7"/>
  <c r="Y30" i="7"/>
  <c r="CA30" i="7" s="1"/>
  <c r="BN30" i="7"/>
  <c r="CD17" i="7"/>
  <c r="BN17" i="7"/>
  <c r="CD11" i="7"/>
  <c r="BN11" i="7"/>
  <c r="CD18" i="7"/>
  <c r="BN18" i="7"/>
  <c r="CD21" i="7"/>
  <c r="CI21" i="7" s="1"/>
  <c r="CJ21" i="7" s="1"/>
  <c r="DA21" i="7" s="1"/>
  <c r="BN21" i="7"/>
  <c r="CD6" i="7"/>
  <c r="BN6" i="7"/>
  <c r="CD4" i="7"/>
  <c r="Y17" i="7"/>
  <c r="CA17" i="7" s="1"/>
  <c r="Y21" i="7"/>
  <c r="CA21" i="7" s="1"/>
  <c r="Y9" i="7"/>
  <c r="CA9" i="7" s="1"/>
  <c r="Y24" i="7"/>
  <c r="CA24" i="7" s="1"/>
  <c r="Y27" i="7"/>
  <c r="CA27" i="7" s="1"/>
  <c r="Y11" i="7"/>
  <c r="CA11" i="7" s="1"/>
  <c r="Y31" i="7"/>
  <c r="CA31" i="7" s="1"/>
  <c r="Y28" i="7"/>
  <c r="CA28" i="7" s="1"/>
  <c r="CD28" i="7"/>
  <c r="CD19" i="7"/>
  <c r="CI19" i="7" s="1"/>
  <c r="CJ19" i="7" s="1"/>
  <c r="DA19" i="7" s="1"/>
  <c r="Y25" i="7"/>
  <c r="CA25" i="7" s="1"/>
  <c r="Y29" i="7"/>
  <c r="CA29" i="7" s="1"/>
  <c r="Y33" i="7"/>
  <c r="CA33" i="7" s="1"/>
  <c r="Y22" i="7"/>
  <c r="CA22" i="7" s="1"/>
  <c r="Y7" i="7"/>
  <c r="CA7" i="7" s="1"/>
  <c r="Y20" i="7"/>
  <c r="CA20" i="7" s="1"/>
  <c r="CD35" i="7"/>
  <c r="Y23" i="7"/>
  <c r="CA23" i="7" s="1"/>
  <c r="CD23" i="7"/>
  <c r="CD5" i="7"/>
  <c r="CD12" i="7"/>
  <c r="Y12" i="7"/>
  <c r="CA12" i="7" s="1"/>
  <c r="CD32" i="7"/>
  <c r="Y32" i="7"/>
  <c r="CA32" i="7" s="1"/>
  <c r="CD36" i="7"/>
  <c r="CD26" i="7"/>
  <c r="Y6" i="7"/>
  <c r="CA6" i="7" s="1"/>
  <c r="CD40" i="7"/>
  <c r="Y40" i="7"/>
  <c r="CA40" i="7" s="1"/>
  <c r="Y10" i="7"/>
  <c r="CA10" i="7" s="1"/>
  <c r="CD10" i="7"/>
  <c r="Y18" i="7"/>
  <c r="CA18" i="7" s="1"/>
  <c r="Y39" i="7"/>
  <c r="CA39" i="7" s="1"/>
  <c r="Y8" i="7"/>
  <c r="CA8" i="7" s="1"/>
  <c r="CD14" i="7"/>
  <c r="CD30" i="7"/>
  <c r="CD41" i="7"/>
  <c r="CD34" i="7"/>
  <c r="Y34" i="7"/>
  <c r="CA34" i="7" s="1"/>
  <c r="CD13" i="7"/>
  <c r="Y13" i="7"/>
  <c r="CA13" i="7" s="1"/>
  <c r="CM21" i="7"/>
  <c r="CH39" i="7" l="1"/>
  <c r="CI39" i="7" s="1"/>
  <c r="CJ39" i="7" s="1"/>
  <c r="DA39" i="7" s="1"/>
  <c r="CH25" i="7"/>
  <c r="CI25" i="7" s="1"/>
  <c r="CH22" i="7"/>
  <c r="CI22" i="7" s="1"/>
  <c r="CH20" i="7"/>
  <c r="DL19" i="7"/>
  <c r="DN19" i="7" s="1"/>
  <c r="DG19" i="7"/>
  <c r="DI19" i="7" s="1"/>
  <c r="DG21" i="7"/>
  <c r="DI21" i="7" s="1"/>
  <c r="DL21" i="7"/>
  <c r="DN21" i="7" s="1"/>
  <c r="DL31" i="7"/>
  <c r="DN31" i="7" s="1"/>
  <c r="DG31" i="7"/>
  <c r="DI31" i="7" s="1"/>
  <c r="DL24" i="7"/>
  <c r="DN24" i="7" s="1"/>
  <c r="DG24" i="7"/>
  <c r="DI24" i="7" s="1"/>
  <c r="DL20" i="7"/>
  <c r="DN20" i="7" s="1"/>
  <c r="DG20" i="7"/>
  <c r="DI20" i="7" s="1"/>
  <c r="E18" i="8"/>
  <c r="DC20" i="7"/>
  <c r="E17" i="8"/>
  <c r="DC19" i="7"/>
  <c r="E19" i="8"/>
  <c r="DC21" i="7"/>
  <c r="E29" i="8"/>
  <c r="DC31" i="7"/>
  <c r="E22" i="8"/>
  <c r="DC24" i="7"/>
  <c r="CH34" i="7"/>
  <c r="CI34" i="7" s="1"/>
  <c r="CJ34" i="7" s="1"/>
  <c r="DA34" i="7" s="1"/>
  <c r="CH18" i="7"/>
  <c r="CI18" i="7" s="1"/>
  <c r="CJ18" i="7" s="1"/>
  <c r="DA18" i="7" s="1"/>
  <c r="CH6" i="7"/>
  <c r="CI6" i="7" s="1"/>
  <c r="CH7" i="7"/>
  <c r="CI7" i="7" s="1"/>
  <c r="CH33" i="7"/>
  <c r="CI33" i="7" s="1"/>
  <c r="CJ33" i="7" s="1"/>
  <c r="DA33" i="7" s="1"/>
  <c r="CH11" i="7"/>
  <c r="CI11" i="7" s="1"/>
  <c r="CJ11" i="7" s="1"/>
  <c r="DA11" i="7" s="1"/>
  <c r="CH24" i="7"/>
  <c r="CH27" i="7"/>
  <c r="CI27" i="7" s="1"/>
  <c r="CJ27" i="7" s="1"/>
  <c r="DA27" i="7" s="1"/>
  <c r="CH9" i="7"/>
  <c r="CI9" i="7" s="1"/>
  <c r="CJ9" i="7" s="1"/>
  <c r="DA9" i="7" s="1"/>
  <c r="CH31" i="7"/>
  <c r="CH17" i="7"/>
  <c r="CI17" i="7" s="1"/>
  <c r="CJ17" i="7" s="1"/>
  <c r="DA17" i="7" s="1"/>
  <c r="CH29" i="7"/>
  <c r="CI29" i="7" s="1"/>
  <c r="CJ29" i="7" s="1"/>
  <c r="DA29" i="7" s="1"/>
  <c r="CH8" i="7"/>
  <c r="CI8" i="7" s="1"/>
  <c r="CJ8" i="7" s="1"/>
  <c r="DA8" i="7" s="1"/>
  <c r="CH21" i="7"/>
  <c r="CH5" i="7"/>
  <c r="CI5" i="7" s="1"/>
  <c r="CJ5" i="7" s="1"/>
  <c r="DA5" i="7" s="1"/>
  <c r="CH30" i="7"/>
  <c r="CI30" i="7"/>
  <c r="CJ30" i="7" s="1"/>
  <c r="DA30" i="7" s="1"/>
  <c r="CH14" i="7"/>
  <c r="CI14" i="7" s="1"/>
  <c r="CJ14" i="7" s="1"/>
  <c r="DA14" i="7" s="1"/>
  <c r="CH36" i="7"/>
  <c r="CI36" i="7" s="1"/>
  <c r="CJ36" i="7" s="1"/>
  <c r="DA36" i="7" s="1"/>
  <c r="CH35" i="7"/>
  <c r="CI35" i="7" s="1"/>
  <c r="CJ35" i="7" s="1"/>
  <c r="DA35" i="7" s="1"/>
  <c r="CH41" i="7"/>
  <c r="CI41" i="7" s="1"/>
  <c r="CJ41" i="7" s="1"/>
  <c r="DA41" i="7" s="1"/>
  <c r="CH26" i="7"/>
  <c r="CI26" i="7" s="1"/>
  <c r="CJ26" i="7" s="1"/>
  <c r="DA26" i="7" s="1"/>
  <c r="CH4" i="7"/>
  <c r="CI4" i="7"/>
  <c r="CJ4" i="7" s="1"/>
  <c r="DA4" i="7" s="1"/>
  <c r="CH40" i="7"/>
  <c r="CI40" i="7" s="1"/>
  <c r="CJ40" i="7" s="1"/>
  <c r="DA40" i="7" s="1"/>
  <c r="CH12" i="7"/>
  <c r="CI12" i="7" s="1"/>
  <c r="CJ12" i="7" s="1"/>
  <c r="DA12" i="7" s="1"/>
  <c r="CH32" i="7"/>
  <c r="CI32" i="7" s="1"/>
  <c r="CJ32" i="7" s="1"/>
  <c r="DA32" i="7" s="1"/>
  <c r="CH23" i="7"/>
  <c r="CI23" i="7" s="1"/>
  <c r="CJ23" i="7" s="1"/>
  <c r="DA23" i="7" s="1"/>
  <c r="CH19" i="7"/>
  <c r="CH13" i="7"/>
  <c r="CI13" i="7" s="1"/>
  <c r="CJ13" i="7" s="1"/>
  <c r="DA13" i="7" s="1"/>
  <c r="CH10" i="7"/>
  <c r="CI10" i="7" s="1"/>
  <c r="CJ10" i="7" s="1"/>
  <c r="DA10" i="7" s="1"/>
  <c r="CH28" i="7"/>
  <c r="CI28" i="7" s="1"/>
  <c r="CJ28" i="7" s="1"/>
  <c r="DA28" i="7" s="1"/>
  <c r="BO21" i="7"/>
  <c r="CL21" i="7" s="1"/>
  <c r="BJ21" i="7"/>
  <c r="CK21" i="7" s="1"/>
  <c r="CM4" i="7"/>
  <c r="DA6" i="7" l="1"/>
  <c r="E4" i="8" s="1"/>
  <c r="CJ6" i="7"/>
  <c r="DL22" i="7"/>
  <c r="CJ22" i="7"/>
  <c r="DA22" i="7" s="1"/>
  <c r="CJ25" i="7"/>
  <c r="DA25" i="7" s="1"/>
  <c r="DL25" i="7" s="1"/>
  <c r="CJ7" i="7"/>
  <c r="DA7" i="7" s="1"/>
  <c r="DG39" i="7"/>
  <c r="DL39" i="7"/>
  <c r="E37" i="8"/>
  <c r="DG22" i="7"/>
  <c r="E20" i="8"/>
  <c r="DL23" i="7"/>
  <c r="DG23" i="7"/>
  <c r="DL10" i="7"/>
  <c r="DG10" i="7"/>
  <c r="DL34" i="7"/>
  <c r="DG34" i="7"/>
  <c r="DL27" i="7"/>
  <c r="DG27" i="7"/>
  <c r="DG13" i="7"/>
  <c r="DL13" i="7"/>
  <c r="DL35" i="7"/>
  <c r="DG35" i="7"/>
  <c r="DL30" i="7"/>
  <c r="DN30" i="7" s="1"/>
  <c r="DG30" i="7"/>
  <c r="DI30" i="7" s="1"/>
  <c r="DL6" i="7"/>
  <c r="DG6" i="7"/>
  <c r="DL40" i="7"/>
  <c r="DG40" i="7"/>
  <c r="DL26" i="7"/>
  <c r="DG26" i="7"/>
  <c r="DL36" i="7"/>
  <c r="DG36" i="7"/>
  <c r="DL11" i="7"/>
  <c r="DG11" i="7"/>
  <c r="DL18" i="7"/>
  <c r="DG18" i="7"/>
  <c r="DL28" i="7"/>
  <c r="DG28" i="7"/>
  <c r="DG8" i="7"/>
  <c r="DL8" i="7"/>
  <c r="DL9" i="7"/>
  <c r="DG9" i="7"/>
  <c r="DL33" i="7"/>
  <c r="DG33" i="7"/>
  <c r="DL14" i="7"/>
  <c r="DG14" i="7"/>
  <c r="DL41" i="7"/>
  <c r="DG41" i="7"/>
  <c r="DL32" i="7"/>
  <c r="DG32" i="7"/>
  <c r="DL29" i="7"/>
  <c r="DG29" i="7"/>
  <c r="DG12" i="7"/>
  <c r="DL12" i="7"/>
  <c r="DL17" i="7"/>
  <c r="DG17" i="7"/>
  <c r="DL5" i="7"/>
  <c r="DG5" i="7"/>
  <c r="DG4" i="7"/>
  <c r="DI4" i="7" s="1"/>
  <c r="DL4" i="7"/>
  <c r="DN4" i="7" s="1"/>
  <c r="DE31" i="7"/>
  <c r="DJ31" i="7"/>
  <c r="DE19" i="7"/>
  <c r="DJ19" i="7"/>
  <c r="DE20" i="7"/>
  <c r="DJ20" i="7"/>
  <c r="DE24" i="7"/>
  <c r="DJ24" i="7"/>
  <c r="DE21" i="7"/>
  <c r="DJ21" i="7"/>
  <c r="E10" i="8"/>
  <c r="E11" i="8"/>
  <c r="E33" i="8"/>
  <c r="E27" i="8"/>
  <c r="E25" i="8"/>
  <c r="E38" i="8"/>
  <c r="E24" i="8"/>
  <c r="E34" i="8"/>
  <c r="E15" i="8"/>
  <c r="E28" i="8"/>
  <c r="DC30" i="7"/>
  <c r="E21" i="8"/>
  <c r="E12" i="8"/>
  <c r="E13" i="8"/>
  <c r="E26" i="8"/>
  <c r="E30" i="8"/>
  <c r="E2" i="8"/>
  <c r="DC4" i="7"/>
  <c r="E3" i="8"/>
  <c r="E9" i="8"/>
  <c r="E16" i="8"/>
  <c r="E8" i="8"/>
  <c r="E39" i="8"/>
  <c r="E32" i="8"/>
  <c r="E6" i="8"/>
  <c r="E7" i="8"/>
  <c r="E31" i="8"/>
  <c r="CO21" i="7"/>
  <c r="BJ4" i="7"/>
  <c r="CK4" i="7" s="1"/>
  <c r="BO4" i="7"/>
  <c r="CL4" i="7" s="1"/>
  <c r="CM39" i="7"/>
  <c r="BO8" i="7"/>
  <c r="CL8" i="7" s="1"/>
  <c r="CM14" i="7"/>
  <c r="CM40" i="7"/>
  <c r="CM10" i="7"/>
  <c r="CM26" i="7"/>
  <c r="BJ36" i="7"/>
  <c r="CK36" i="7" s="1"/>
  <c r="CM31" i="7"/>
  <c r="BO5" i="7"/>
  <c r="CL5" i="7" s="1"/>
  <c r="CM27" i="7"/>
  <c r="BO34" i="7"/>
  <c r="CL34" i="7" s="1"/>
  <c r="CM25" i="7"/>
  <c r="CM35" i="7"/>
  <c r="CM34" i="7"/>
  <c r="CM30" i="7"/>
  <c r="BJ27" i="7"/>
  <c r="CK27" i="7" s="1"/>
  <c r="BJ31" i="7"/>
  <c r="CK31" i="7" s="1"/>
  <c r="BO6" i="7"/>
  <c r="CL6" i="7" s="1"/>
  <c r="CM20" i="7"/>
  <c r="BJ40" i="7"/>
  <c r="CK40" i="7" s="1"/>
  <c r="CM12" i="7"/>
  <c r="BJ7" i="7"/>
  <c r="CK7" i="7" s="1"/>
  <c r="CM17" i="7"/>
  <c r="CM8" i="7"/>
  <c r="CM41" i="7"/>
  <c r="CM22" i="7"/>
  <c r="CM28" i="7"/>
  <c r="CM33" i="7"/>
  <c r="BJ12" i="7"/>
  <c r="CK12" i="7" s="1"/>
  <c r="CM29" i="7"/>
  <c r="CM32" i="7"/>
  <c r="CM9" i="7"/>
  <c r="CM11" i="7"/>
  <c r="BJ25" i="7"/>
  <c r="CK25" i="7" s="1"/>
  <c r="CM13" i="7"/>
  <c r="CM7" i="7"/>
  <c r="BO26" i="7"/>
  <c r="CL26" i="7" s="1"/>
  <c r="CM18" i="7"/>
  <c r="CM36" i="7"/>
  <c r="CM23" i="7"/>
  <c r="CM5" i="7"/>
  <c r="CM24" i="7"/>
  <c r="CM19" i="7"/>
  <c r="CM6" i="7"/>
  <c r="E23" i="8" l="1"/>
  <c r="DG25" i="7"/>
  <c r="DG7" i="7"/>
  <c r="E5" i="8"/>
  <c r="DL7" i="7"/>
  <c r="DO19" i="7"/>
  <c r="DP31" i="7"/>
  <c r="DQ31" i="7" s="1"/>
  <c r="J29" i="8" s="1"/>
  <c r="DO24" i="7"/>
  <c r="DO21" i="7"/>
  <c r="DO31" i="7"/>
  <c r="DO20" i="7"/>
  <c r="DP19" i="7"/>
  <c r="DQ19" i="7" s="1"/>
  <c r="J17" i="8" s="1"/>
  <c r="DP24" i="7"/>
  <c r="DQ24" i="7" s="1"/>
  <c r="J22" i="8" s="1"/>
  <c r="DP20" i="7"/>
  <c r="DQ20" i="7" s="1"/>
  <c r="J18" i="8" s="1"/>
  <c r="DP21" i="7"/>
  <c r="DQ21" i="7" s="1"/>
  <c r="J19" i="8" s="1"/>
  <c r="DE30" i="7"/>
  <c r="DJ30" i="7"/>
  <c r="DE4" i="7"/>
  <c r="DJ4" i="7"/>
  <c r="CO4" i="7"/>
  <c r="BO30" i="7"/>
  <c r="CL30" i="7" s="1"/>
  <c r="BJ30" i="7"/>
  <c r="CK30" i="7" s="1"/>
  <c r="BO39" i="7"/>
  <c r="CL39" i="7" s="1"/>
  <c r="BJ39" i="7"/>
  <c r="CK39" i="7" s="1"/>
  <c r="BJ24" i="7"/>
  <c r="CK24" i="7" s="1"/>
  <c r="BO24" i="7"/>
  <c r="CL24" i="7" s="1"/>
  <c r="BO10" i="7"/>
  <c r="CL10" i="7" s="1"/>
  <c r="BJ10" i="7"/>
  <c r="CK10" i="7" s="1"/>
  <c r="BO32" i="7"/>
  <c r="CL32" i="7" s="1"/>
  <c r="BJ32" i="7"/>
  <c r="CK32" i="7" s="1"/>
  <c r="BO20" i="7"/>
  <c r="CL20" i="7" s="1"/>
  <c r="BJ20" i="7"/>
  <c r="CK20" i="7" s="1"/>
  <c r="BJ22" i="7"/>
  <c r="CK22" i="7" s="1"/>
  <c r="BO22" i="7"/>
  <c r="CL22" i="7" s="1"/>
  <c r="BJ23" i="7"/>
  <c r="CK23" i="7" s="1"/>
  <c r="BO23" i="7"/>
  <c r="CL23" i="7" s="1"/>
  <c r="BJ19" i="7"/>
  <c r="CK19" i="7" s="1"/>
  <c r="BO19" i="7"/>
  <c r="CL19" i="7" s="1"/>
  <c r="BO29" i="7"/>
  <c r="CL29" i="7" s="1"/>
  <c r="BJ29" i="7"/>
  <c r="CK29" i="7" s="1"/>
  <c r="BO11" i="7"/>
  <c r="CL11" i="7" s="1"/>
  <c r="BJ11" i="7"/>
  <c r="CK11" i="7" s="1"/>
  <c r="BO28" i="7"/>
  <c r="CL28" i="7" s="1"/>
  <c r="BJ28" i="7"/>
  <c r="CK28" i="7" s="1"/>
  <c r="BJ41" i="7"/>
  <c r="CK41" i="7" s="1"/>
  <c r="BO41" i="7"/>
  <c r="CL41" i="7" s="1"/>
  <c r="BJ26" i="7"/>
  <c r="CK26" i="7" s="1"/>
  <c r="BO7" i="7"/>
  <c r="CL7" i="7" s="1"/>
  <c r="CO7" i="7" s="1"/>
  <c r="CP7" i="7" s="1"/>
  <c r="CV7" i="7" s="1"/>
  <c r="CX7" i="7" s="1"/>
  <c r="DB7" i="7" s="1"/>
  <c r="BO18" i="7"/>
  <c r="CL18" i="7" s="1"/>
  <c r="BJ18" i="7"/>
  <c r="CK18" i="7" s="1"/>
  <c r="BJ33" i="7"/>
  <c r="CK33" i="7" s="1"/>
  <c r="BO33" i="7"/>
  <c r="CL33" i="7" s="1"/>
  <c r="BO25" i="7"/>
  <c r="CL25" i="7" s="1"/>
  <c r="CO25" i="7" s="1"/>
  <c r="CP25" i="7" s="1"/>
  <c r="CV25" i="7" s="1"/>
  <c r="CX25" i="7" s="1"/>
  <c r="DB25" i="7" s="1"/>
  <c r="BO9" i="7"/>
  <c r="CL9" i="7" s="1"/>
  <c r="BJ9" i="7"/>
  <c r="CK9" i="7" s="1"/>
  <c r="BJ17" i="7"/>
  <c r="CK17" i="7" s="1"/>
  <c r="BO17" i="7"/>
  <c r="CL17" i="7" s="1"/>
  <c r="BJ13" i="7"/>
  <c r="CK13" i="7" s="1"/>
  <c r="BO13" i="7"/>
  <c r="CL13" i="7" s="1"/>
  <c r="BJ14" i="7"/>
  <c r="CK14" i="7" s="1"/>
  <c r="BO14" i="7"/>
  <c r="CL14" i="7" s="1"/>
  <c r="BO12" i="7"/>
  <c r="CL12" i="7" s="1"/>
  <c r="CO12" i="7" s="1"/>
  <c r="CP12" i="7" s="1"/>
  <c r="CV12" i="7" s="1"/>
  <c r="CX12" i="7" s="1"/>
  <c r="DB12" i="7" s="1"/>
  <c r="BO40" i="7"/>
  <c r="CL40" i="7" s="1"/>
  <c r="CO40" i="7" s="1"/>
  <c r="CP40" i="7" s="1"/>
  <c r="CV40" i="7" s="1"/>
  <c r="CX40" i="7" s="1"/>
  <c r="DB40" i="7" s="1"/>
  <c r="BJ35" i="7"/>
  <c r="CK35" i="7" s="1"/>
  <c r="BO35" i="7"/>
  <c r="CL35" i="7" s="1"/>
  <c r="BO31" i="7"/>
  <c r="CL31" i="7" s="1"/>
  <c r="CO31" i="7" s="1"/>
  <c r="BJ6" i="7"/>
  <c r="CK6" i="7" s="1"/>
  <c r="CO6" i="7" s="1"/>
  <c r="CP6" i="7" s="1"/>
  <c r="CV6" i="7" s="1"/>
  <c r="CX6" i="7" s="1"/>
  <c r="DB6" i="7" s="1"/>
  <c r="BO27" i="7"/>
  <c r="CL27" i="7" s="1"/>
  <c r="CO27" i="7" s="1"/>
  <c r="CP27" i="7" s="1"/>
  <c r="CV27" i="7" s="1"/>
  <c r="CX27" i="7" s="1"/>
  <c r="DB27" i="7" s="1"/>
  <c r="BO36" i="7"/>
  <c r="CL36" i="7" s="1"/>
  <c r="CO36" i="7" s="1"/>
  <c r="CP36" i="7" s="1"/>
  <c r="CV36" i="7" s="1"/>
  <c r="CX36" i="7" s="1"/>
  <c r="DB36" i="7" s="1"/>
  <c r="BJ34" i="7"/>
  <c r="CK34" i="7" s="1"/>
  <c r="BJ8" i="7"/>
  <c r="CK8" i="7" s="1"/>
  <c r="BJ5" i="7"/>
  <c r="CK5" i="7" s="1"/>
  <c r="CO5" i="7" s="1"/>
  <c r="CP5" i="7" s="1"/>
  <c r="CV5" i="7" s="1"/>
  <c r="CX5" i="7" s="1"/>
  <c r="DB5" i="7" s="1"/>
  <c r="DO30" i="7" l="1"/>
  <c r="DP30" i="7"/>
  <c r="DQ30" i="7" s="1"/>
  <c r="J28" i="8" s="1"/>
  <c r="DM12" i="7"/>
  <c r="DN12" i="7" s="1"/>
  <c r="DH12" i="7"/>
  <c r="DI12" i="7" s="1"/>
  <c r="DM36" i="7"/>
  <c r="DN36" i="7" s="1"/>
  <c r="DH36" i="7"/>
  <c r="DI36" i="7" s="1"/>
  <c r="DM25" i="7"/>
  <c r="DN25" i="7" s="1"/>
  <c r="DH25" i="7"/>
  <c r="DI25" i="7" s="1"/>
  <c r="DM27" i="7"/>
  <c r="DN27" i="7" s="1"/>
  <c r="DH27" i="7"/>
  <c r="DI27" i="7" s="1"/>
  <c r="DH6" i="7"/>
  <c r="DI6" i="7" s="1"/>
  <c r="DM6" i="7"/>
  <c r="DN6" i="7" s="1"/>
  <c r="DM40" i="7"/>
  <c r="DN40" i="7" s="1"/>
  <c r="DH40" i="7"/>
  <c r="DI40" i="7" s="1"/>
  <c r="DM7" i="7"/>
  <c r="DN7" i="7" s="1"/>
  <c r="DH7" i="7"/>
  <c r="DI7" i="7" s="1"/>
  <c r="DO4" i="7"/>
  <c r="DH5" i="7"/>
  <c r="DI5" i="7" s="1"/>
  <c r="DM5" i="7"/>
  <c r="DN5" i="7" s="1"/>
  <c r="DP4" i="7"/>
  <c r="DQ4" i="7" s="1"/>
  <c r="J2" i="8" s="1"/>
  <c r="F4" i="8"/>
  <c r="DC6" i="7"/>
  <c r="F38" i="8"/>
  <c r="DC40" i="7"/>
  <c r="F23" i="8"/>
  <c r="DC25" i="7"/>
  <c r="F10" i="8"/>
  <c r="DC12" i="7"/>
  <c r="F5" i="8"/>
  <c r="DC7" i="7"/>
  <c r="F3" i="8"/>
  <c r="DC5" i="7"/>
  <c r="F34" i="8"/>
  <c r="DC36" i="7"/>
  <c r="F25" i="8"/>
  <c r="DC27" i="7"/>
  <c r="CO23" i="7"/>
  <c r="CP23" i="7" s="1"/>
  <c r="CV23" i="7" s="1"/>
  <c r="CX23" i="7" s="1"/>
  <c r="DB23" i="7" s="1"/>
  <c r="CO9" i="7"/>
  <c r="CP9" i="7" s="1"/>
  <c r="CV9" i="7" s="1"/>
  <c r="CX9" i="7" s="1"/>
  <c r="DB9" i="7" s="1"/>
  <c r="CO41" i="7"/>
  <c r="CP41" i="7" s="1"/>
  <c r="CV41" i="7" s="1"/>
  <c r="CX41" i="7" s="1"/>
  <c r="DB41" i="7" s="1"/>
  <c r="CO19" i="7"/>
  <c r="CO22" i="7"/>
  <c r="CP22" i="7" s="1"/>
  <c r="CV22" i="7" s="1"/>
  <c r="CX22" i="7" s="1"/>
  <c r="DB22" i="7" s="1"/>
  <c r="CO24" i="7"/>
  <c r="CO33" i="7"/>
  <c r="CP33" i="7" s="1"/>
  <c r="CV33" i="7" s="1"/>
  <c r="CX33" i="7" s="1"/>
  <c r="DB33" i="7" s="1"/>
  <c r="CO8" i="7"/>
  <c r="CP8" i="7" s="1"/>
  <c r="CV8" i="7" s="1"/>
  <c r="CX8" i="7" s="1"/>
  <c r="DB8" i="7" s="1"/>
  <c r="CO35" i="7"/>
  <c r="CP35" i="7" s="1"/>
  <c r="CV35" i="7" s="1"/>
  <c r="CX35" i="7" s="1"/>
  <c r="DB35" i="7" s="1"/>
  <c r="CO17" i="7"/>
  <c r="CP17" i="7" s="1"/>
  <c r="CV17" i="7" s="1"/>
  <c r="CX17" i="7" s="1"/>
  <c r="DB17" i="7" s="1"/>
  <c r="CO18" i="7"/>
  <c r="CP18" i="7" s="1"/>
  <c r="CV18" i="7" s="1"/>
  <c r="CX18" i="7" s="1"/>
  <c r="DB18" i="7" s="1"/>
  <c r="CO26" i="7"/>
  <c r="CP26" i="7" s="1"/>
  <c r="CV26" i="7" s="1"/>
  <c r="CX26" i="7" s="1"/>
  <c r="DB26" i="7" s="1"/>
  <c r="CO28" i="7"/>
  <c r="CP28" i="7" s="1"/>
  <c r="CV28" i="7" s="1"/>
  <c r="CX28" i="7" s="1"/>
  <c r="DB28" i="7" s="1"/>
  <c r="CO29" i="7"/>
  <c r="CP29" i="7" s="1"/>
  <c r="CV29" i="7" s="1"/>
  <c r="CX29" i="7" s="1"/>
  <c r="DB29" i="7" s="1"/>
  <c r="CO20" i="7"/>
  <c r="CO39" i="7"/>
  <c r="CP39" i="7" s="1"/>
  <c r="CV39" i="7" s="1"/>
  <c r="CX39" i="7" s="1"/>
  <c r="DB39" i="7" s="1"/>
  <c r="CO30" i="7"/>
  <c r="CO34" i="7"/>
  <c r="CP34" i="7" s="1"/>
  <c r="CV34" i="7" s="1"/>
  <c r="CX34" i="7" s="1"/>
  <c r="DB34" i="7" s="1"/>
  <c r="CO14" i="7"/>
  <c r="CP14" i="7" s="1"/>
  <c r="CV14" i="7" s="1"/>
  <c r="CX14" i="7" s="1"/>
  <c r="DB14" i="7" s="1"/>
  <c r="CO13" i="7"/>
  <c r="CP13" i="7" s="1"/>
  <c r="CV13" i="7" s="1"/>
  <c r="CX13" i="7" s="1"/>
  <c r="DB13" i="7" s="1"/>
  <c r="CO11" i="7"/>
  <c r="CP11" i="7" s="1"/>
  <c r="CV11" i="7" s="1"/>
  <c r="CX11" i="7" s="1"/>
  <c r="DB11" i="7" s="1"/>
  <c r="CO32" i="7"/>
  <c r="CP32" i="7" s="1"/>
  <c r="CV32" i="7" s="1"/>
  <c r="CX32" i="7" s="1"/>
  <c r="DB32" i="7" s="1"/>
  <c r="CO10" i="7"/>
  <c r="CP10" i="7" s="1"/>
  <c r="CV10" i="7" s="1"/>
  <c r="CX10" i="7" s="1"/>
  <c r="DB10" i="7" s="1"/>
  <c r="F37" i="8" l="1"/>
  <c r="DM39" i="7"/>
  <c r="DN39" i="7" s="1"/>
  <c r="DH39" i="7"/>
  <c r="DI39" i="7" s="1"/>
  <c r="DC39" i="7"/>
  <c r="DM32" i="7"/>
  <c r="DN32" i="7" s="1"/>
  <c r="DH32" i="7"/>
  <c r="DI32" i="7" s="1"/>
  <c r="DM35" i="7"/>
  <c r="DN35" i="7" s="1"/>
  <c r="DH35" i="7"/>
  <c r="DI35" i="7" s="1"/>
  <c r="DM34" i="7"/>
  <c r="DN34" i="7" s="1"/>
  <c r="DH34" i="7"/>
  <c r="DI34" i="7" s="1"/>
  <c r="DM29" i="7"/>
  <c r="DN29" i="7" s="1"/>
  <c r="DH29" i="7"/>
  <c r="DI29" i="7" s="1"/>
  <c r="DM41" i="7"/>
  <c r="DN41" i="7" s="1"/>
  <c r="DH41" i="7"/>
  <c r="DI41" i="7" s="1"/>
  <c r="DM28" i="7"/>
  <c r="DN28" i="7" s="1"/>
  <c r="DH28" i="7"/>
  <c r="DI28" i="7" s="1"/>
  <c r="DM17" i="7"/>
  <c r="DN17" i="7" s="1"/>
  <c r="DH17" i="7"/>
  <c r="DI17" i="7" s="1"/>
  <c r="DM8" i="7"/>
  <c r="DN8" i="7" s="1"/>
  <c r="DH8" i="7"/>
  <c r="DI8" i="7" s="1"/>
  <c r="DM9" i="7"/>
  <c r="DN9" i="7" s="1"/>
  <c r="DH9" i="7"/>
  <c r="DI9" i="7" s="1"/>
  <c r="DM10" i="7"/>
  <c r="DN10" i="7" s="1"/>
  <c r="DH10" i="7"/>
  <c r="DI10" i="7" s="1"/>
  <c r="DM22" i="7"/>
  <c r="DN22" i="7" s="1"/>
  <c r="DH22" i="7"/>
  <c r="DI22" i="7" s="1"/>
  <c r="DM23" i="7"/>
  <c r="DN23" i="7" s="1"/>
  <c r="DH23" i="7"/>
  <c r="DI23" i="7" s="1"/>
  <c r="DH13" i="7"/>
  <c r="DI13" i="7" s="1"/>
  <c r="DM13" i="7"/>
  <c r="DN13" i="7" s="1"/>
  <c r="DM14" i="7"/>
  <c r="DN14" i="7" s="1"/>
  <c r="DH14" i="7"/>
  <c r="DI14" i="7" s="1"/>
  <c r="DM33" i="7"/>
  <c r="DN33" i="7" s="1"/>
  <c r="DH33" i="7"/>
  <c r="DI33" i="7" s="1"/>
  <c r="DM26" i="7"/>
  <c r="DN26" i="7" s="1"/>
  <c r="DH26" i="7"/>
  <c r="DI26" i="7" s="1"/>
  <c r="DH18" i="7"/>
  <c r="DI18" i="7" s="1"/>
  <c r="DM18" i="7"/>
  <c r="DN18" i="7" s="1"/>
  <c r="DH11" i="7"/>
  <c r="DI11" i="7" s="1"/>
  <c r="DM11" i="7"/>
  <c r="DN11" i="7" s="1"/>
  <c r="DE5" i="7"/>
  <c r="DJ5" i="7"/>
  <c r="DE12" i="7"/>
  <c r="DJ12" i="7"/>
  <c r="DE40" i="7"/>
  <c r="DJ40" i="7"/>
  <c r="DE27" i="7"/>
  <c r="DJ27" i="7"/>
  <c r="DE36" i="7"/>
  <c r="DJ36" i="7"/>
  <c r="DE7" i="7"/>
  <c r="DJ7" i="7"/>
  <c r="DE25" i="7"/>
  <c r="DJ25" i="7"/>
  <c r="DE6" i="7"/>
  <c r="DJ6" i="7"/>
  <c r="F32" i="8"/>
  <c r="DC34" i="7"/>
  <c r="F30" i="8"/>
  <c r="DC32" i="7"/>
  <c r="F12" i="8"/>
  <c r="DC14" i="7"/>
  <c r="F16" i="8"/>
  <c r="DC18" i="7"/>
  <c r="F33" i="8"/>
  <c r="DC35" i="7"/>
  <c r="F31" i="8"/>
  <c r="DC33" i="7"/>
  <c r="F20" i="8"/>
  <c r="DC22" i="7"/>
  <c r="F21" i="8"/>
  <c r="DC23" i="7"/>
  <c r="F27" i="8"/>
  <c r="DC29" i="7"/>
  <c r="F13" i="8"/>
  <c r="F26" i="8"/>
  <c r="DC28" i="7"/>
  <c r="F15" i="8"/>
  <c r="DC17" i="7"/>
  <c r="F6" i="8"/>
  <c r="DC8" i="7"/>
  <c r="F39" i="8"/>
  <c r="DC41" i="7"/>
  <c r="F9" i="8"/>
  <c r="DC11" i="7"/>
  <c r="F8" i="8"/>
  <c r="DC10" i="7"/>
  <c r="F11" i="8"/>
  <c r="DC13" i="7"/>
  <c r="F24" i="8"/>
  <c r="DC26" i="7"/>
  <c r="F7" i="8"/>
  <c r="DC9" i="7"/>
  <c r="DO27" i="7" l="1"/>
  <c r="DP27" i="7" s="1"/>
  <c r="DQ27" i="7" s="1"/>
  <c r="J25" i="8" s="1"/>
  <c r="DE39" i="7"/>
  <c r="DJ39" i="7"/>
  <c r="DO40" i="7"/>
  <c r="DO36" i="7"/>
  <c r="DO25" i="7"/>
  <c r="DP12" i="7"/>
  <c r="DQ12" i="7" s="1"/>
  <c r="J10" i="8" s="1"/>
  <c r="DP6" i="7"/>
  <c r="DQ6" i="7" s="1"/>
  <c r="J4" i="8" s="1"/>
  <c r="DO7" i="7"/>
  <c r="DP7" i="7" s="1"/>
  <c r="DQ7" i="7" s="1"/>
  <c r="DP25" i="7"/>
  <c r="DQ25" i="7" s="1"/>
  <c r="J23" i="8" s="1"/>
  <c r="DP36" i="7"/>
  <c r="DQ36" i="7" s="1"/>
  <c r="J34" i="8" s="1"/>
  <c r="DP40" i="7"/>
  <c r="DQ40" i="7" s="1"/>
  <c r="J38" i="8" s="1"/>
  <c r="DO6" i="7"/>
  <c r="DO12" i="7"/>
  <c r="DO5" i="7"/>
  <c r="DP5" i="7"/>
  <c r="DQ5" i="7" s="1"/>
  <c r="J3" i="8" s="1"/>
  <c r="DE26" i="7"/>
  <c r="DJ26" i="7"/>
  <c r="DE11" i="7"/>
  <c r="DJ11" i="7"/>
  <c r="DE17" i="7"/>
  <c r="DJ17" i="7"/>
  <c r="DE29" i="7"/>
  <c r="DJ29" i="7"/>
  <c r="DE35" i="7"/>
  <c r="DJ35" i="7"/>
  <c r="DE14" i="7"/>
  <c r="DJ14" i="7"/>
  <c r="DE9" i="7"/>
  <c r="DJ9" i="7"/>
  <c r="DE13" i="7"/>
  <c r="DJ13" i="7"/>
  <c r="DE41" i="7"/>
  <c r="DJ41" i="7"/>
  <c r="DE8" i="7"/>
  <c r="DJ8" i="7"/>
  <c r="DE28" i="7"/>
  <c r="DJ28" i="7"/>
  <c r="DE23" i="7"/>
  <c r="DJ23" i="7"/>
  <c r="DE33" i="7"/>
  <c r="DJ33" i="7"/>
  <c r="DE18" i="7"/>
  <c r="DJ18" i="7"/>
  <c r="DE32" i="7"/>
  <c r="DJ32" i="7"/>
  <c r="DE34" i="7"/>
  <c r="DJ34" i="7"/>
  <c r="DE10" i="7"/>
  <c r="DJ10" i="7"/>
  <c r="DE22" i="7"/>
  <c r="DJ22" i="7"/>
  <c r="DO9" i="7" l="1"/>
  <c r="DP9" i="7" s="1"/>
  <c r="DQ9" i="7" s="1"/>
  <c r="J7" i="8" s="1"/>
  <c r="DO26" i="7"/>
  <c r="DO13" i="7"/>
  <c r="DO39" i="7"/>
  <c r="DO35" i="7"/>
  <c r="DO17" i="7"/>
  <c r="DP17" i="7" s="1"/>
  <c r="DQ17" i="7" s="1"/>
  <c r="J15" i="8" s="1"/>
  <c r="DP28" i="7"/>
  <c r="DQ28" i="7" s="1"/>
  <c r="J26" i="8" s="1"/>
  <c r="DO34" i="7"/>
  <c r="DO28" i="7"/>
  <c r="DO33" i="7"/>
  <c r="DO22" i="7"/>
  <c r="DP22" i="7" s="1"/>
  <c r="DQ22" i="7" s="1"/>
  <c r="J20" i="8" s="1"/>
  <c r="DP29" i="7"/>
  <c r="DQ29" i="7" s="1"/>
  <c r="J27" i="8" s="1"/>
  <c r="DP39" i="7"/>
  <c r="DQ39" i="7" s="1"/>
  <c r="J37" i="8" s="1"/>
  <c r="DO10" i="7"/>
  <c r="DO11" i="7"/>
  <c r="DO41" i="7"/>
  <c r="DO32" i="7"/>
  <c r="DP32" i="7" s="1"/>
  <c r="DQ32" i="7" s="1"/>
  <c r="J30" i="8" s="1"/>
  <c r="DP14" i="7"/>
  <c r="DQ14" i="7" s="1"/>
  <c r="J12" i="8" s="1"/>
  <c r="DP11" i="7"/>
  <c r="DQ11" i="7" s="1"/>
  <c r="J9" i="8" s="1"/>
  <c r="DP10" i="7"/>
  <c r="DQ10" i="7" s="1"/>
  <c r="J8" i="8" s="1"/>
  <c r="DO8" i="7"/>
  <c r="DP8" i="7" s="1"/>
  <c r="DQ8" i="7" s="1"/>
  <c r="J6" i="8" s="1"/>
  <c r="DP34" i="7"/>
  <c r="DQ34" i="7" s="1"/>
  <c r="J32" i="8" s="1"/>
  <c r="DP33" i="7"/>
  <c r="DQ33" i="7" s="1"/>
  <c r="J31" i="8" s="1"/>
  <c r="J13" i="8"/>
  <c r="DP41" i="7"/>
  <c r="DQ41" i="7" s="1"/>
  <c r="J39" i="8" s="1"/>
  <c r="DP13" i="7"/>
  <c r="DQ13" i="7" s="1"/>
  <c r="J11" i="8" s="1"/>
  <c r="DP35" i="7"/>
  <c r="DQ35" i="7" s="1"/>
  <c r="J33" i="8" s="1"/>
  <c r="DP26" i="7"/>
  <c r="DQ26" i="7" s="1"/>
  <c r="J24" i="8" s="1"/>
  <c r="DO14" i="7"/>
  <c r="DO29" i="7"/>
  <c r="DO23" i="7"/>
  <c r="DP23" i="7" s="1"/>
  <c r="DQ23" i="7" s="1"/>
  <c r="J21" i="8" s="1"/>
  <c r="DO18" i="7"/>
  <c r="DP18" i="7" s="1"/>
  <c r="DQ18" i="7" s="1"/>
  <c r="J16" i="8" s="1"/>
  <c r="F35" i="8" l="1"/>
  <c r="DH37" i="7"/>
  <c r="DI37" i="7" s="1"/>
  <c r="DM37" i="7"/>
  <c r="E35" i="8"/>
  <c r="DJ37" i="7"/>
  <c r="DL37" i="7"/>
  <c r="DP37" i="7" l="1"/>
  <c r="DQ37" i="7" s="1"/>
  <c r="J35" i="8" s="1"/>
  <c r="DN37" i="7"/>
  <c r="DO37" i="7" s="1"/>
  <c r="CK38" i="7" l="1"/>
  <c r="CB38" i="7"/>
  <c r="CC38" i="7"/>
  <c r="CS38" i="7"/>
  <c r="Y38" i="7" l="1"/>
  <c r="CA38" i="7" s="1"/>
  <c r="CH38" i="7" s="1"/>
  <c r="CI38" i="7" s="1"/>
  <c r="CJ38" i="7" s="1"/>
  <c r="DA38" i="7" s="1"/>
  <c r="BN38" i="7"/>
  <c r="BO38" i="7" s="1"/>
  <c r="CL38" i="7" s="1"/>
  <c r="CO38" i="7" s="1"/>
  <c r="CP38" i="7" s="1"/>
  <c r="CV38" i="7" s="1"/>
  <c r="CX38" i="7" s="1"/>
  <c r="DB38" i="7" s="1"/>
  <c r="DH38" i="7" l="1"/>
  <c r="F36" i="8"/>
  <c r="DM38" i="7"/>
  <c r="E36" i="8"/>
  <c r="DC38" i="7"/>
  <c r="DL38" i="7"/>
  <c r="DG38" i="7"/>
  <c r="DN38" i="7" l="1"/>
  <c r="DI38" i="7"/>
  <c r="DJ38" i="7"/>
  <c r="DE38" i="7"/>
  <c r="DP38" i="7" l="1"/>
  <c r="DQ38" i="7" s="1"/>
  <c r="J36" i="8" s="1"/>
  <c r="DO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</author>
  </authors>
  <commentList>
    <comment ref="AD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TEST</t>
        </r>
      </text>
    </comment>
  </commentList>
</comments>
</file>

<file path=xl/sharedStrings.xml><?xml version="1.0" encoding="utf-8"?>
<sst xmlns="http://schemas.openxmlformats.org/spreadsheetml/2006/main" count="557" uniqueCount="260">
  <si>
    <t>Category</t>
  </si>
  <si>
    <t>Solvents </t>
  </si>
  <si>
    <t>BP</t>
  </si>
  <si>
    <t>flash point</t>
  </si>
  <si>
    <t>Hydrocarbon</t>
  </si>
  <si>
    <t>p-Cymene</t>
  </si>
  <si>
    <t>Turpentine</t>
  </si>
  <si>
    <t>Limonene</t>
  </si>
  <si>
    <t>Alcohols</t>
  </si>
  <si>
    <t>Ethanol</t>
  </si>
  <si>
    <t>n-Butanol</t>
  </si>
  <si>
    <t>iso-Butanol</t>
  </si>
  <si>
    <t>Glycerol</t>
  </si>
  <si>
    <t>Ketones</t>
  </si>
  <si>
    <t>Acetone</t>
  </si>
  <si>
    <t>2-Butanone</t>
  </si>
  <si>
    <t>Esters</t>
  </si>
  <si>
    <t>Ethyl Acetate</t>
  </si>
  <si>
    <t>Butyl Acetate</t>
  </si>
  <si>
    <t>Diethyl succinate</t>
  </si>
  <si>
    <t>γ-Valerolactone</t>
  </si>
  <si>
    <t>Glycol diacetate</t>
  </si>
  <si>
    <t>Isoamyl acetate</t>
  </si>
  <si>
    <t>Ethers</t>
  </si>
  <si>
    <t>2-Methyl-THF</t>
  </si>
  <si>
    <t>ETBE</t>
  </si>
  <si>
    <t>TAME</t>
  </si>
  <si>
    <t>TBME</t>
  </si>
  <si>
    <t>CPME</t>
  </si>
  <si>
    <t>Dimethyl isosorbide</t>
  </si>
  <si>
    <t>1,2,3-trimethoxy-propane</t>
  </si>
  <si>
    <t>Dipolar aprotic</t>
  </si>
  <si>
    <t>Dimethyl carbonate</t>
  </si>
  <si>
    <t>Ethylene carbonate</t>
  </si>
  <si>
    <t>Propylene carbonate</t>
  </si>
  <si>
    <t>Dimethylethylene urea</t>
  </si>
  <si>
    <t>Dimethylpropylene urea</t>
  </si>
  <si>
    <t>Cyrene</t>
  </si>
  <si>
    <t>Multifunctional</t>
  </si>
  <si>
    <t>Ethyl lactate</t>
  </si>
  <si>
    <t>Tetrahydrofurfuryl alcohol</t>
  </si>
  <si>
    <t>Lactic acid</t>
  </si>
  <si>
    <t>ignition temp</t>
  </si>
  <si>
    <t xml:space="preserve">resistivity </t>
  </si>
  <si>
    <t>Safety</t>
  </si>
  <si>
    <t>Health</t>
  </si>
  <si>
    <t>No code</t>
  </si>
  <si>
    <t>Environment</t>
  </si>
  <si>
    <t>H400: Very toxic to aquatic life</t>
  </si>
  <si>
    <t>H410: Very toxic to aquatic life with long lasting effects</t>
  </si>
  <si>
    <t>H411: Toxic to aquatic life with long lasting effects</t>
  </si>
  <si>
    <t>H412: Harmful to aquatic life with long lasting effects</t>
  </si>
  <si>
    <t>H413: May cause long lasting harmful effects to aquatic life</t>
  </si>
  <si>
    <t>H420: Harms public health and the environment by destroying ozone in the upper atmosphere</t>
  </si>
  <si>
    <t>Green 1</t>
  </si>
  <si>
    <t>yellow 2</t>
  </si>
  <si>
    <t>CAS #</t>
  </si>
  <si>
    <t>99-87-6</t>
  </si>
  <si>
    <t>&lt;50</t>
  </si>
  <si>
    <t>50-69</t>
  </si>
  <si>
    <t>70-139</t>
  </si>
  <si>
    <t>140-199</t>
  </si>
  <si>
    <t>&gt;200</t>
  </si>
  <si>
    <t>green 1</t>
  </si>
  <si>
    <t>&gt;60</t>
  </si>
  <si>
    <t>24-60</t>
  </si>
  <si>
    <t>0-23</t>
  </si>
  <si>
    <t>red 3</t>
  </si>
  <si>
    <t>&lt;200</t>
  </si>
  <si>
    <t>5989-27-5</t>
  </si>
  <si>
    <t xml:space="preserve">64-17-5 </t>
  </si>
  <si>
    <t xml:space="preserve">8006-64-2 </t>
  </si>
  <si>
    <t>71-36-3</t>
  </si>
  <si>
    <t>PEG-400</t>
  </si>
  <si>
    <t xml:space="preserve">25322-68-3 </t>
  </si>
  <si>
    <t>high?</t>
  </si>
  <si>
    <t xml:space="preserve">56-81-5 </t>
  </si>
  <si>
    <t>1,3-Propanediol</t>
  </si>
  <si>
    <t>504-63-2</t>
  </si>
  <si>
    <t>67-64-1</t>
  </si>
  <si>
    <t>78-93-3</t>
  </si>
  <si>
    <t>141-78-6</t>
  </si>
  <si>
    <t>123-86-4</t>
  </si>
  <si>
    <t>123-25-1</t>
  </si>
  <si>
    <t>108-29-2</t>
  </si>
  <si>
    <t>FAMEs (methyl oleate)</t>
  </si>
  <si>
    <t xml:space="preserve">112-62-9 </t>
  </si>
  <si>
    <t>111-55-7</t>
  </si>
  <si>
    <t>123-92-2</t>
  </si>
  <si>
    <t>Dibutyl succinate</t>
  </si>
  <si>
    <t>141-03-7</t>
  </si>
  <si>
    <t>96-47-9</t>
  </si>
  <si>
    <t>994-05-8</t>
  </si>
  <si>
    <t>637-92-3</t>
  </si>
  <si>
    <t>1634-04-4</t>
  </si>
  <si>
    <t>5614-37-9</t>
  </si>
  <si>
    <t>5306-85-4</t>
  </si>
  <si>
    <t>20637-49-4</t>
  </si>
  <si>
    <t>616-38-6</t>
  </si>
  <si>
    <t xml:space="preserve">96-49-1 </t>
  </si>
  <si>
    <t>108-32-7</t>
  </si>
  <si>
    <t>80-73-9</t>
  </si>
  <si>
    <t>7226-23-5</t>
  </si>
  <si>
    <t>53716-82-8</t>
  </si>
  <si>
    <t>50-21-5</t>
  </si>
  <si>
    <t>total</t>
  </si>
  <si>
    <t>Totals</t>
  </si>
  <si>
    <t>25322-69-4</t>
  </si>
  <si>
    <t>high</t>
  </si>
  <si>
    <t>PPG-425</t>
  </si>
  <si>
    <t>green</t>
  </si>
  <si>
    <t>red</t>
  </si>
  <si>
    <t>&gt; 10^8 W.m</t>
  </si>
  <si>
    <t>&lt; 10^8 W.m</t>
  </si>
  <si>
    <t>Reach</t>
  </si>
  <si>
    <t>No code - tested</t>
  </si>
  <si>
    <t>green 2 total</t>
  </si>
  <si>
    <t>No code -  not tested</t>
  </si>
  <si>
    <t>reg</t>
  </si>
  <si>
    <t>helth+reg</t>
  </si>
  <si>
    <t>H332 – Harmful if inhaled.</t>
  </si>
  <si>
    <t>H336 – May cause drowsiness or dizziness.</t>
  </si>
  <si>
    <t>H301 – Toxic if swallowed.</t>
  </si>
  <si>
    <t>H311 – Toxic in contact with skin.</t>
  </si>
  <si>
    <t>H331 – Toxic if inhaled.</t>
  </si>
  <si>
    <t>97-99-4</t>
  </si>
  <si>
    <t>&lt;-20</t>
  </si>
  <si>
    <t>0 - -20</t>
  </si>
  <si>
    <t>yellow 4 total</t>
  </si>
  <si>
    <t>Yellow 5</t>
  </si>
  <si>
    <t>Yellow 6</t>
  </si>
  <si>
    <t>Red 9 total</t>
  </si>
  <si>
    <t>Red 7 total</t>
  </si>
  <si>
    <t>Yellow 6 total</t>
  </si>
  <si>
    <t>EB3</t>
  </si>
  <si>
    <t>EB 5</t>
  </si>
  <si>
    <t>EB 5 total</t>
  </si>
  <si>
    <t>no data no reg</t>
  </si>
  <si>
    <t>EB 7</t>
  </si>
  <si>
    <t>EB7 total</t>
  </si>
  <si>
    <t>EB 10</t>
  </si>
  <si>
    <t>EB5</t>
  </si>
  <si>
    <t>EB7</t>
  </si>
  <si>
    <t>EB10</t>
  </si>
  <si>
    <t>env + reg</t>
  </si>
  <si>
    <t>EB5 comb</t>
  </si>
  <si>
    <t>highest</t>
  </si>
  <si>
    <t xml:space="preserve">Health </t>
  </si>
  <si>
    <t>H4XX EB</t>
  </si>
  <si>
    <t>Ranking by default</t>
  </si>
  <si>
    <t>CAS</t>
  </si>
  <si>
    <t>H304 - May be fatal if swallowed and enters airways</t>
  </si>
  <si>
    <t>EUH070 - Toxic by eye contact</t>
  </si>
  <si>
    <t>EUH066 - Repeated exposure may cause skin dryness or cracking</t>
  </si>
  <si>
    <t>Green 2</t>
  </si>
  <si>
    <t>Yello 4</t>
  </si>
  <si>
    <t>Red 9</t>
  </si>
  <si>
    <t>Green 3</t>
  </si>
  <si>
    <t>En 5-10 tot</t>
  </si>
  <si>
    <t>H302 – Harmful if swallowed.</t>
  </si>
  <si>
    <t>H312 – Harmful in contact with skin.</t>
  </si>
  <si>
    <t>H315 – Causes skin irritation.</t>
  </si>
  <si>
    <t>H317 – May cause an allergic skin reaction.</t>
  </si>
  <si>
    <t>H319 – Causes serious eye irritation.</t>
  </si>
  <si>
    <t>H335 – May cause respiratory irritation.</t>
  </si>
  <si>
    <t>H371 – May cause damage to organs .</t>
  </si>
  <si>
    <t>H373 – May cause damage to organs through prolonged or repeated exposure exposure cause the hazard&gt;.</t>
  </si>
  <si>
    <t>H334 – May cause allergy or asthma symptoms or breathing difficulties if inhaled.</t>
  </si>
  <si>
    <t>H318 – Causes serious eye damage.</t>
  </si>
  <si>
    <t>H341 – Suspected of causing genetic defects .</t>
  </si>
  <si>
    <t>H351 – Suspected of causing cancer .</t>
  </si>
  <si>
    <t>H361 – Suspected of damaging fertility or the unborn child .</t>
  </si>
  <si>
    <t>H370 – Causes damage to organs .</t>
  </si>
  <si>
    <t>H314 – Causes severe skin burns and eye damage.</t>
  </si>
  <si>
    <t>H300 – Fatal if swallowed</t>
  </si>
  <si>
    <t>H330 – Fatal if inhaled.</t>
  </si>
  <si>
    <t xml:space="preserve">H340 – May cause genetic defects </t>
  </si>
  <si>
    <t>H350 – May cause cancer .</t>
  </si>
  <si>
    <t>H360 – May damage fertility or the unborn child .</t>
  </si>
  <si>
    <t>most significant</t>
  </si>
  <si>
    <t>New solvents</t>
  </si>
  <si>
    <t>78-83-1</t>
  </si>
  <si>
    <t>123-51-3</t>
  </si>
  <si>
    <t>isoamyl alcohol</t>
  </si>
  <si>
    <t>Sulpholane</t>
  </si>
  <si>
    <t>126-33-0</t>
  </si>
  <si>
    <t>safety</t>
  </si>
  <si>
    <t>health</t>
  </si>
  <si>
    <t>environment</t>
  </si>
  <si>
    <t>8 or higher</t>
  </si>
  <si>
    <t>s&gt;6</t>
  </si>
  <si>
    <t>h&gt;6</t>
  </si>
  <si>
    <t>e&gt;6</t>
  </si>
  <si>
    <t>2 7s or higher</t>
  </si>
  <si>
    <t>a 7</t>
  </si>
  <si>
    <t>h 4-6</t>
  </si>
  <si>
    <t>s 4-6</t>
  </si>
  <si>
    <t>e 4-6</t>
  </si>
  <si>
    <t>2 yellow</t>
  </si>
  <si>
    <t xml:space="preserve">most significant </t>
  </si>
  <si>
    <t>full registration (y/n)</t>
  </si>
  <si>
    <t>n</t>
  </si>
  <si>
    <t>y</t>
  </si>
  <si>
    <t>687-47-8</t>
  </si>
  <si>
    <t>Yellow 4</t>
  </si>
  <si>
    <t>H310 – Fatal if contact with skin.</t>
  </si>
  <si>
    <t xml:space="preserve">Boiling point </t>
  </si>
  <si>
    <t>peroxides</t>
  </si>
  <si>
    <t>0 to -20</t>
  </si>
  <si>
    <t>140-200</t>
  </si>
  <si>
    <t>H373 – May cause damage to organs through prolonged or repeated exposure.</t>
  </si>
  <si>
    <t>H311 – Toxic if contact with skin.</t>
  </si>
  <si>
    <t>H351 – Suspected of causing cancer.</t>
  </si>
  <si>
    <t>H372 – Causes damage to organs through prolonged or repeated exposure.</t>
  </si>
  <si>
    <t>solvent name</t>
  </si>
  <si>
    <t>bp addition</t>
  </si>
  <si>
    <t>peroxability</t>
  </si>
  <si>
    <t xml:space="preserve">peroxability </t>
  </si>
  <si>
    <t>CC1=CC=C(C=C1)C(C)C</t>
  </si>
  <si>
    <t>CC1=CCC(CC1)C(=C)C</t>
  </si>
  <si>
    <t>CCO</t>
  </si>
  <si>
    <t>C=CC(=C)CCCC(C)(C)OC(C)=O</t>
  </si>
  <si>
    <t>CCC(CO)OC1=CC(=CC=C1)Cl</t>
  </si>
  <si>
    <t>CC(C)CO</t>
  </si>
  <si>
    <t>C(CO)O</t>
  </si>
  <si>
    <t>[H]OC(C)CO</t>
  </si>
  <si>
    <t>C(C(CO)O)O</t>
  </si>
  <si>
    <t>C(CO)CO</t>
  </si>
  <si>
    <t>CC(=O)C</t>
  </si>
  <si>
    <t>CCC(=O)C</t>
  </si>
  <si>
    <t>CC(C)CCO</t>
  </si>
  <si>
    <t>CCOC(=O)C</t>
  </si>
  <si>
    <t>Combined</t>
  </si>
  <si>
    <t>CCCCOC(=O)C</t>
  </si>
  <si>
    <t>CCOC(=O)CCC(=O)OCC</t>
  </si>
  <si>
    <t>CC1CCC(=O)O1</t>
  </si>
  <si>
    <t>CCCCCCCCC=CCCCCCCCC(=O)OC</t>
  </si>
  <si>
    <t>CC(=O)OCCOC(=O)C</t>
  </si>
  <si>
    <t>CC(C)CCOC(=O)C</t>
  </si>
  <si>
    <t>CCCCOC(=O)CCC(=O)OCCCC</t>
  </si>
  <si>
    <t>CC1CCCO1</t>
  </si>
  <si>
    <t>CCOC(C)(C)C</t>
  </si>
  <si>
    <t>CCC(C)(C)OC</t>
  </si>
  <si>
    <t>CC(C)(C)OC</t>
  </si>
  <si>
    <t>COC1CCCC1</t>
  </si>
  <si>
    <t>COC1COC2C1OCC2OC</t>
  </si>
  <si>
    <t>COCC(COC)OC</t>
  </si>
  <si>
    <t>COC(=O)OC</t>
  </si>
  <si>
    <t>C1COC(=O)O1</t>
  </si>
  <si>
    <t>CC1COC(=O)O1</t>
  </si>
  <si>
    <t>CN1CCCN(C1=O)C</t>
  </si>
  <si>
    <t>CN1CCN(C1=O)C</t>
  </si>
  <si>
    <t>C1CC(=O)C2OCC1O2</t>
  </si>
  <si>
    <t>C1CCS(=O)(=O)C1</t>
  </si>
  <si>
    <t>CCOC(=O)C(C)O</t>
  </si>
  <si>
    <t>C1CC(OC1)CO</t>
  </si>
  <si>
    <t>CC(C(=O)O)O</t>
  </si>
  <si>
    <t>SMILES</t>
  </si>
  <si>
    <t>CC1=CC=CC=C1</t>
  </si>
  <si>
    <t>TestRating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</si>
</sst>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BAFC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3" borderId="0" applyNumberFormat="0" applyBorder="0" applyAlignment="0" applyProtection="0"/>
    <xf numFmtId="0" fontId="3" fillId="2" borderId="0" applyNumberFormat="0" applyBorder="0" applyAlignment="0" applyProtection="0"/>
    <xf numFmtId="0" fontId="2" fillId="4" borderId="0" applyNumberFormat="0" applyBorder="0" applyAlignment="0" applyProtection="0"/>
    <xf numFmtId="0" fontId="6" fillId="6" borderId="0">
      <alignment horizontal="center"/>
    </xf>
    <xf numFmtId="0" fontId="5" fillId="5" borderId="0">
      <alignment horizontal="center"/>
    </xf>
    <xf numFmtId="0" fontId="7" fillId="7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5" fillId="5" borderId="0" xfId="5" applyAlignment="1">
      <alignment horizontal="center" vertical="top" wrapText="1"/>
    </xf>
    <xf numFmtId="0" fontId="7" fillId="7" borderId="1" xfId="6" applyAlignment="1">
      <alignment horizontal="center"/>
    </xf>
    <xf numFmtId="0" fontId="0" fillId="0" borderId="0" xfId="0" applyAlignment="1">
      <alignment horizontal="center" vertical="top"/>
    </xf>
    <xf numFmtId="0" fontId="7" fillId="7" borderId="1" xfId="6" applyAlignment="1">
      <alignment horizontal="center" vertical="top"/>
    </xf>
    <xf numFmtId="0" fontId="0" fillId="0" borderId="0" xfId="0" applyAlignment="1">
      <alignment horizontal="center" vertical="top" wrapText="1"/>
    </xf>
    <xf numFmtId="0" fontId="7" fillId="7" borderId="1" xfId="6" applyAlignment="1">
      <alignment horizontal="center" vertical="top" wrapText="1"/>
    </xf>
    <xf numFmtId="0" fontId="2" fillId="4" borderId="0" xfId="3" applyAlignment="1">
      <alignment horizontal="center" vertical="top" wrapText="1"/>
    </xf>
    <xf numFmtId="0" fontId="1" fillId="3" borderId="0" xfId="1" applyAlignment="1">
      <alignment horizontal="center" vertical="top" wrapText="1"/>
    </xf>
    <xf numFmtId="1" fontId="7" fillId="7" borderId="1" xfId="6" applyNumberFormat="1" applyAlignment="1">
      <alignment horizontal="center"/>
    </xf>
    <xf numFmtId="0" fontId="7" fillId="7" borderId="1" xfId="6" applyAlignment="1">
      <alignment horizontal="center" wrapText="1"/>
    </xf>
    <xf numFmtId="0" fontId="1" fillId="8" borderId="0" xfId="1" applyFill="1" applyAlignment="1">
      <alignment horizontal="center" vertical="top" wrapText="1"/>
    </xf>
    <xf numFmtId="0" fontId="0" fillId="0" borderId="0" xfId="0" quotePrefix="1" applyAlignment="1">
      <alignment horizontal="center" vertical="top" wrapText="1"/>
    </xf>
  </cellXfs>
  <cellStyles count="7">
    <cellStyle name="Bad" xfId="2" builtinId="27" customBuiltin="1"/>
    <cellStyle name="Good" xfId="1" builtinId="26" customBuiltin="1"/>
    <cellStyle name="Input" xfId="6" builtinId="20"/>
    <cellStyle name="Neutral" xfId="3" builtinId="28" customBuiltin="1"/>
    <cellStyle name="Normal" xfId="0" builtinId="0"/>
    <cellStyle name="Style 1" xfId="4" xr:uid="{00000000-0005-0000-0000-000005000000}"/>
    <cellStyle name="Style 2" xfId="5" xr:uid="{00000000-0005-0000-0000-000006000000}"/>
  </cellStyles>
  <dxfs count="6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00"/>
      <color rgb="FFBAFC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18</xdr:row>
      <xdr:rowOff>133350</xdr:rowOff>
    </xdr:from>
    <xdr:to>
      <xdr:col>6</xdr:col>
      <xdr:colOff>428625</xdr:colOff>
      <xdr:row>21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047750" y="4105275"/>
          <a:ext cx="340995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Only</a:t>
          </a:r>
          <a:r>
            <a:rPr lang="en-GB" sz="1100" baseline="0"/>
            <a:t> cells formated with the "input" biscuit orange should have data entered into them</a:t>
          </a:r>
          <a:endParaRPr lang="en-GB" sz="1100"/>
        </a:p>
      </xdr:txBody>
    </xdr:sp>
    <xdr:clientData/>
  </xdr:twoCellAnchor>
  <xdr:twoCellAnchor>
    <xdr:from>
      <xdr:col>1</xdr:col>
      <xdr:colOff>190500</xdr:colOff>
      <xdr:row>2</xdr:row>
      <xdr:rowOff>104775</xdr:rowOff>
    </xdr:from>
    <xdr:to>
      <xdr:col>7</xdr:col>
      <xdr:colOff>200025</xdr:colOff>
      <xdr:row>5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09650" y="866775"/>
          <a:ext cx="382905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should only be entered in to the "solvent data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sheet" - the results tab is fully automated and should just be used for reviewing your solvent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  <xdr:twoCellAnchor>
    <xdr:from>
      <xdr:col>3</xdr:col>
      <xdr:colOff>238125</xdr:colOff>
      <xdr:row>13</xdr:row>
      <xdr:rowOff>76200</xdr:rowOff>
    </xdr:from>
    <xdr:to>
      <xdr:col>4</xdr:col>
      <xdr:colOff>23813</xdr:colOff>
      <xdr:row>18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>
          <a:stCxn id="2" idx="0"/>
        </xdr:cNvCxnSpPr>
      </xdr:nvCxnSpPr>
      <xdr:spPr>
        <a:xfrm flipH="1" flipV="1">
          <a:off x="2438400" y="3095625"/>
          <a:ext cx="395288" cy="10096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13</xdr:row>
      <xdr:rowOff>47625</xdr:rowOff>
    </xdr:from>
    <xdr:to>
      <xdr:col>9</xdr:col>
      <xdr:colOff>57150</xdr:colOff>
      <xdr:row>20</xdr:row>
      <xdr:rowOff>23813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2" idx="3"/>
        </xdr:cNvCxnSpPr>
      </xdr:nvCxnSpPr>
      <xdr:spPr>
        <a:xfrm flipV="1">
          <a:off x="4457700" y="3067050"/>
          <a:ext cx="1457325" cy="13096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400052</xdr:colOff>
      <xdr:row>13</xdr:row>
      <xdr:rowOff>38102</xdr:rowOff>
    </xdr:from>
    <xdr:to>
      <xdr:col>13</xdr:col>
      <xdr:colOff>209550</xdr:colOff>
      <xdr:row>15</xdr:row>
      <xdr:rowOff>171448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 flipV="1">
          <a:off x="8172452" y="3057527"/>
          <a:ext cx="419098" cy="51434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18</xdr:row>
      <xdr:rowOff>0</xdr:rowOff>
    </xdr:from>
    <xdr:to>
      <xdr:col>21</xdr:col>
      <xdr:colOff>647700</xdr:colOff>
      <xdr:row>22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1991975" y="3971925"/>
          <a:ext cx="2352675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maintain format from other cells, most require a</a:t>
          </a:r>
          <a:r>
            <a:rPr lang="en-GB" sz="1100" baseline="0"/>
            <a:t> numerical entry, some are in the form "y" or "n" for yes or no</a:t>
          </a:r>
        </a:p>
        <a:p>
          <a:endParaRPr lang="en-GB" sz="1100"/>
        </a:p>
      </xdr:txBody>
    </xdr:sp>
    <xdr:clientData/>
  </xdr:twoCellAnchor>
  <xdr:twoCellAnchor>
    <xdr:from>
      <xdr:col>18</xdr:col>
      <xdr:colOff>638175</xdr:colOff>
      <xdr:row>13</xdr:row>
      <xdr:rowOff>114300</xdr:rowOff>
    </xdr:from>
    <xdr:to>
      <xdr:col>20</xdr:col>
      <xdr:colOff>80963</xdr:colOff>
      <xdr:row>18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>
          <a:stCxn id="8" idx="0"/>
        </xdr:cNvCxnSpPr>
      </xdr:nvCxnSpPr>
      <xdr:spPr>
        <a:xfrm flipH="1" flipV="1">
          <a:off x="12334875" y="3133725"/>
          <a:ext cx="833438" cy="8382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80963</xdr:colOff>
      <xdr:row>13</xdr:row>
      <xdr:rowOff>85726</xdr:rowOff>
    </xdr:from>
    <xdr:to>
      <xdr:col>21</xdr:col>
      <xdr:colOff>114300</xdr:colOff>
      <xdr:row>18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0"/>
        </xdr:cNvCxnSpPr>
      </xdr:nvCxnSpPr>
      <xdr:spPr>
        <a:xfrm flipV="1">
          <a:off x="13168313" y="3105151"/>
          <a:ext cx="642937" cy="8667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885825</xdr:colOff>
      <xdr:row>15</xdr:row>
      <xdr:rowOff>19049</xdr:rowOff>
    </xdr:from>
    <xdr:to>
      <xdr:col>27</xdr:col>
      <xdr:colOff>1057274</xdr:colOff>
      <xdr:row>19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7068800" y="3248024"/>
          <a:ext cx="2533649" cy="809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GHS data is grouped into banding according</a:t>
          </a:r>
          <a:r>
            <a:rPr lang="en-GB" sz="1100" baseline="0"/>
            <a:t> to the boundaries described in the paper.  Enter a "1" if the code applies, leave blank if not </a:t>
          </a:r>
          <a:endParaRPr lang="en-GB" sz="1100"/>
        </a:p>
      </xdr:txBody>
    </xdr:sp>
    <xdr:clientData/>
  </xdr:twoCellAnchor>
  <xdr:twoCellAnchor>
    <xdr:from>
      <xdr:col>26</xdr:col>
      <xdr:colOff>1181100</xdr:colOff>
      <xdr:row>13</xdr:row>
      <xdr:rowOff>28577</xdr:rowOff>
    </xdr:from>
    <xdr:to>
      <xdr:col>27</xdr:col>
      <xdr:colOff>4763</xdr:colOff>
      <xdr:row>15</xdr:row>
      <xdr:rowOff>19049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1" idx="0"/>
        </xdr:cNvCxnSpPr>
      </xdr:nvCxnSpPr>
      <xdr:spPr>
        <a:xfrm flipV="1">
          <a:off x="18335625" y="2876552"/>
          <a:ext cx="214313" cy="371472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76200</xdr:colOff>
      <xdr:row>16</xdr:row>
      <xdr:rowOff>171450</xdr:rowOff>
    </xdr:from>
    <xdr:to>
      <xdr:col>30</xdr:col>
      <xdr:colOff>714375</xdr:colOff>
      <xdr:row>18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3450550" y="3219450"/>
          <a:ext cx="501967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</a:t>
          </a:r>
          <a:r>
            <a:rPr lang="en-GB" sz="1100" baseline="0"/>
            <a:t> positive entry results in a change of colour in the cell to facilitate data sanitisation</a:t>
          </a:r>
          <a:endParaRPr lang="en-GB" sz="1100"/>
        </a:p>
      </xdr:txBody>
    </xdr:sp>
    <xdr:clientData/>
  </xdr:twoCellAnchor>
  <xdr:twoCellAnchor>
    <xdr:from>
      <xdr:col>29</xdr:col>
      <xdr:colOff>1</xdr:colOff>
      <xdr:row>13</xdr:row>
      <xdr:rowOff>19050</xdr:rowOff>
    </xdr:from>
    <xdr:to>
      <xdr:col>29</xdr:col>
      <xdr:colOff>804863</xdr:colOff>
      <xdr:row>16</xdr:row>
      <xdr:rowOff>171450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13" idx="0"/>
        </xdr:cNvCxnSpPr>
      </xdr:nvCxnSpPr>
      <xdr:spPr>
        <a:xfrm flipH="1" flipV="1">
          <a:off x="25155526" y="2495550"/>
          <a:ext cx="804862" cy="7239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685800</xdr:colOff>
      <xdr:row>18</xdr:row>
      <xdr:rowOff>28575</xdr:rowOff>
    </xdr:from>
    <xdr:to>
      <xdr:col>93</xdr:col>
      <xdr:colOff>85725</xdr:colOff>
      <xdr:row>23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128873250" y="4000500"/>
          <a:ext cx="364807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</a:t>
          </a:r>
          <a:r>
            <a:rPr lang="en-GB" sz="1100" baseline="0"/>
            <a:t> automatic scoring system differentiates between GHS data when the solvent is REACh registered (highest and most significant have the same scoring) and when it isn't (automatically given a score of 5) </a:t>
          </a:r>
          <a:endParaRPr lang="en-GB" sz="1100"/>
        </a:p>
      </xdr:txBody>
    </xdr:sp>
    <xdr:clientData/>
  </xdr:twoCellAnchor>
  <xdr:twoCellAnchor>
    <xdr:from>
      <xdr:col>85</xdr:col>
      <xdr:colOff>428625</xdr:colOff>
      <xdr:row>13</xdr:row>
      <xdr:rowOff>66675</xdr:rowOff>
    </xdr:from>
    <xdr:to>
      <xdr:col>90</xdr:col>
      <xdr:colOff>119063</xdr:colOff>
      <xdr:row>18</xdr:row>
      <xdr:rowOff>28575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15" idx="0"/>
        </xdr:cNvCxnSpPr>
      </xdr:nvCxnSpPr>
      <xdr:spPr>
        <a:xfrm flipH="1" flipV="1">
          <a:off x="128111250" y="3086100"/>
          <a:ext cx="2586038" cy="9144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476251</xdr:colOff>
      <xdr:row>13</xdr:row>
      <xdr:rowOff>85726</xdr:rowOff>
    </xdr:from>
    <xdr:to>
      <xdr:col>90</xdr:col>
      <xdr:colOff>23813</xdr:colOff>
      <xdr:row>18</xdr:row>
      <xdr:rowOff>28575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>
          <a:stCxn id="15" idx="0"/>
        </xdr:cNvCxnSpPr>
      </xdr:nvCxnSpPr>
      <xdr:spPr>
        <a:xfrm flipH="1" flipV="1">
          <a:off x="78609826" y="2933701"/>
          <a:ext cx="2128837" cy="895349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119063</xdr:colOff>
      <xdr:row>13</xdr:row>
      <xdr:rowOff>85725</xdr:rowOff>
    </xdr:from>
    <xdr:to>
      <xdr:col>92</xdr:col>
      <xdr:colOff>304800</xdr:colOff>
      <xdr:row>18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>
          <a:stCxn id="15" idx="0"/>
        </xdr:cNvCxnSpPr>
      </xdr:nvCxnSpPr>
      <xdr:spPr>
        <a:xfrm flipV="1">
          <a:off x="130697288" y="3105150"/>
          <a:ext cx="528637" cy="8953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119063</xdr:colOff>
      <xdr:row>13</xdr:row>
      <xdr:rowOff>47625</xdr:rowOff>
    </xdr:from>
    <xdr:to>
      <xdr:col>93</xdr:col>
      <xdr:colOff>571500</xdr:colOff>
      <xdr:row>18</xdr:row>
      <xdr:rowOff>28575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15" idx="0"/>
        </xdr:cNvCxnSpPr>
      </xdr:nvCxnSpPr>
      <xdr:spPr>
        <a:xfrm flipV="1">
          <a:off x="130697288" y="3067050"/>
          <a:ext cx="1300162" cy="9334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119063</xdr:colOff>
      <xdr:row>13</xdr:row>
      <xdr:rowOff>104775</xdr:rowOff>
    </xdr:from>
    <xdr:to>
      <xdr:col>94</xdr:col>
      <xdr:colOff>209550</xdr:colOff>
      <xdr:row>18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stCxn id="15" idx="0"/>
        </xdr:cNvCxnSpPr>
      </xdr:nvCxnSpPr>
      <xdr:spPr>
        <a:xfrm flipV="1">
          <a:off x="130697288" y="3124200"/>
          <a:ext cx="1947862" cy="8763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95250</xdr:colOff>
      <xdr:row>15</xdr:row>
      <xdr:rowOff>95250</xdr:rowOff>
    </xdr:from>
    <xdr:to>
      <xdr:col>117</xdr:col>
      <xdr:colOff>590550</xdr:colOff>
      <xdr:row>19</xdr:row>
      <xdr:rowOff>133350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564075" y="3324225"/>
          <a:ext cx="41529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These</a:t>
          </a:r>
          <a:r>
            <a:rPr lang="en-GB" sz="1100" baseline="0"/>
            <a:t> cells automatically calculate ranking by default  as described in Table 6 of the paper</a:t>
          </a:r>
          <a:endParaRPr lang="en-GB" sz="1100"/>
        </a:p>
      </xdr:txBody>
    </xdr:sp>
    <xdr:clientData/>
  </xdr:twoCellAnchor>
  <xdr:twoCellAnchor>
    <xdr:from>
      <xdr:col>106</xdr:col>
      <xdr:colOff>509588</xdr:colOff>
      <xdr:row>13</xdr:row>
      <xdr:rowOff>61914</xdr:rowOff>
    </xdr:from>
    <xdr:to>
      <xdr:col>120</xdr:col>
      <xdr:colOff>9525</xdr:colOff>
      <xdr:row>15</xdr:row>
      <xdr:rowOff>47626</xdr:rowOff>
    </xdr:to>
    <xdr:sp macro="" textlink="">
      <xdr:nvSpPr>
        <xdr:cNvPr id="28" name="Right Brac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 rot="5400000">
          <a:off x="95492888" y="-1042986"/>
          <a:ext cx="366712" cy="8272462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114299</xdr:colOff>
      <xdr:row>27</xdr:row>
      <xdr:rowOff>57151</xdr:rowOff>
    </xdr:from>
    <xdr:to>
      <xdr:col>3</xdr:col>
      <xdr:colOff>247649</xdr:colOff>
      <xdr:row>31</xdr:row>
      <xdr:rowOff>161925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14299" y="5572126"/>
          <a:ext cx="2466975" cy="866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Lin</a:t>
          </a:r>
          <a:r>
            <a:rPr lang="en-GB" sz="1100" baseline="0"/>
            <a:t>e 43 onwards in the solvent data sheet  has been set aside  for new user solvents, please fill  all input cells accordingly.</a:t>
          </a:r>
          <a:endParaRPr lang="en-GB" sz="1100"/>
        </a:p>
      </xdr:txBody>
    </xdr:sp>
    <xdr:clientData/>
  </xdr:twoCellAnchor>
  <xdr:twoCellAnchor>
    <xdr:from>
      <xdr:col>0</xdr:col>
      <xdr:colOff>666751</xdr:colOff>
      <xdr:row>25</xdr:row>
      <xdr:rowOff>47625</xdr:rowOff>
    </xdr:from>
    <xdr:to>
      <xdr:col>1</xdr:col>
      <xdr:colOff>452437</xdr:colOff>
      <xdr:row>27</xdr:row>
      <xdr:rowOff>57151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stCxn id="22" idx="0"/>
        </xdr:cNvCxnSpPr>
      </xdr:nvCxnSpPr>
      <xdr:spPr>
        <a:xfrm flipH="1" flipV="1">
          <a:off x="666751" y="5181600"/>
          <a:ext cx="681036" cy="39052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276225</xdr:colOff>
      <xdr:row>28</xdr:row>
      <xdr:rowOff>0</xdr:rowOff>
    </xdr:from>
    <xdr:to>
      <xdr:col>11</xdr:col>
      <xdr:colOff>542925</xdr:colOff>
      <xdr:row>32</xdr:row>
      <xdr:rowOff>19050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3829050" y="5705475"/>
          <a:ext cx="39243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If more entries are needed, simply copy line</a:t>
          </a:r>
          <a:r>
            <a:rPr lang="en-GB" sz="1100" baseline="0"/>
            <a:t> 53 in the "solvent data sheet "and paste as many additional lines as needed. Repeat the same opperation on the "Results" sheet.</a:t>
          </a:r>
          <a:endParaRPr lang="en-GB" sz="1100"/>
        </a:p>
      </xdr:txBody>
    </xdr:sp>
    <xdr:clientData/>
  </xdr:twoCellAnchor>
  <xdr:twoCellAnchor>
    <xdr:from>
      <xdr:col>11</xdr:col>
      <xdr:colOff>533400</xdr:colOff>
      <xdr:row>16</xdr:row>
      <xdr:rowOff>9525</xdr:rowOff>
    </xdr:from>
    <xdr:to>
      <xdr:col>15</xdr:col>
      <xdr:colOff>657225</xdr:colOff>
      <xdr:row>18</xdr:row>
      <xdr:rowOff>57150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7743825" y="3429000"/>
          <a:ext cx="2562225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 cells will  fill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automatically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0"/>
  <sheetViews>
    <sheetView tabSelected="1" zoomScale="90" zoomScaleNormal="90" workbookViewId="0">
      <pane xSplit="2" ySplit="3" topLeftCell="C23" activePane="bottomRight" state="frozen"/>
      <selection pane="topRight" activeCell="C1" sqref="C1"/>
      <selection pane="bottomLeft" activeCell="A4" sqref="A4"/>
      <selection pane="bottomRight" activeCell="J40" sqref="J40"/>
    </sheetView>
  </sheetViews>
  <sheetFormatPr defaultColWidth="9.1796875" defaultRowHeight="14.5" x14ac:dyDescent="0.35"/>
  <cols>
    <col min="1" max="1" width="11" bestFit="1" customWidth="1"/>
    <col min="2" max="2" width="24.7265625" bestFit="1" customWidth="1"/>
    <col min="3" max="3" width="10.81640625" bestFit="1" customWidth="1"/>
    <col min="4" max="6" width="12.26953125" customWidth="1"/>
    <col min="8" max="8" width="13.26953125" style="1" customWidth="1"/>
    <col min="9" max="9" width="25.1796875" customWidth="1"/>
    <col min="10" max="10" width="23" customWidth="1"/>
    <col min="13" max="13" width="18.453125" customWidth="1"/>
    <col min="14" max="17" width="16.453125" customWidth="1"/>
    <col min="18" max="18" width="17.1796875" customWidth="1"/>
    <col min="19" max="19" width="16.453125" customWidth="1"/>
    <col min="20" max="20" width="22.54296875" customWidth="1"/>
    <col min="21" max="21" width="15.54296875" customWidth="1"/>
    <col min="22" max="22" width="11.26953125" customWidth="1"/>
    <col min="23" max="23" width="14.1796875" customWidth="1"/>
    <col min="24" max="24" width="7.1796875" customWidth="1"/>
    <col min="25" max="25" width="10.453125" customWidth="1"/>
    <col min="26" max="26" width="13.1796875" customWidth="1"/>
    <col min="27" max="27" width="13.7265625" customWidth="1"/>
    <col min="28" max="28" width="10.1796875" customWidth="1"/>
  </cols>
  <sheetData>
    <row r="1" spans="1:10" x14ac:dyDescent="0.35">
      <c r="A1" t="s">
        <v>257</v>
      </c>
      <c r="B1" t="s">
        <v>1</v>
      </c>
      <c r="C1" t="s">
        <v>150</v>
      </c>
      <c r="D1" t="s">
        <v>44</v>
      </c>
      <c r="E1" t="s">
        <v>147</v>
      </c>
      <c r="F1" t="s">
        <v>47</v>
      </c>
      <c r="G1" t="s">
        <v>232</v>
      </c>
      <c r="I1" t="s">
        <v>114</v>
      </c>
      <c r="J1" t="s">
        <v>149</v>
      </c>
    </row>
    <row r="2" spans="1:10" x14ac:dyDescent="0.35">
      <c r="A2" t="s">
        <v>218</v>
      </c>
      <c r="B2" t="str">
        <f>'solvent data sheet'!B4</f>
        <v>p-Cymene</v>
      </c>
      <c r="C2" t="str">
        <f>'solvent data sheet'!C4</f>
        <v>99-87-6</v>
      </c>
      <c r="D2">
        <f>'solvent data sheet'!CZ4</f>
        <v>4</v>
      </c>
      <c r="E2">
        <f>'solvent data sheet'!DA4</f>
        <v>5</v>
      </c>
      <c r="F2">
        <f>'solvent data sheet'!DB4</f>
        <v>5</v>
      </c>
      <c r="I2" t="str">
        <f>IF('solvent data sheet'!CQ4="y","full registration","no")</f>
        <v>no</v>
      </c>
      <c r="J2" t="str">
        <f>'solvent data sheet'!DQ4</f>
        <v>Problematic</v>
      </c>
    </row>
    <row r="3" spans="1:10" x14ac:dyDescent="0.35">
      <c r="A3" t="s">
        <v>221</v>
      </c>
      <c r="B3" t="str">
        <f>'solvent data sheet'!B5</f>
        <v>Turpentine</v>
      </c>
      <c r="C3" t="str">
        <f>'solvent data sheet'!C5</f>
        <v xml:space="preserve">8006-64-2 </v>
      </c>
      <c r="D3">
        <f>'solvent data sheet'!CZ5</f>
        <v>4</v>
      </c>
      <c r="E3">
        <f>'solvent data sheet'!DA5</f>
        <v>2</v>
      </c>
      <c r="F3">
        <f>'solvent data sheet'!DB5</f>
        <v>7</v>
      </c>
      <c r="I3" t="str">
        <f>IF('solvent data sheet'!CQ5="y","full registration","no")</f>
        <v>full registration</v>
      </c>
      <c r="J3" t="str">
        <f>'solvent data sheet'!DQ5</f>
        <v>Problematic</v>
      </c>
    </row>
    <row r="4" spans="1:10" x14ac:dyDescent="0.35">
      <c r="A4" t="s">
        <v>219</v>
      </c>
      <c r="B4" t="str">
        <f>'solvent data sheet'!B6</f>
        <v>Limonene</v>
      </c>
      <c r="C4" t="str">
        <f>'solvent data sheet'!C6</f>
        <v>5989-27-5</v>
      </c>
      <c r="D4">
        <f>'solvent data sheet'!CZ6</f>
        <v>4</v>
      </c>
      <c r="E4">
        <f>'solvent data sheet'!DA6</f>
        <v>6</v>
      </c>
      <c r="F4">
        <f>'solvent data sheet'!DB6</f>
        <v>7</v>
      </c>
      <c r="I4" t="str">
        <f>IF('solvent data sheet'!CQ6="y","full registration","no")</f>
        <v>full registration</v>
      </c>
      <c r="J4" t="str">
        <f>'solvent data sheet'!DQ6</f>
        <v>Problematic</v>
      </c>
    </row>
    <row r="5" spans="1:10" x14ac:dyDescent="0.35">
      <c r="A5" t="s">
        <v>220</v>
      </c>
      <c r="B5" t="str">
        <f>'solvent data sheet'!B7</f>
        <v>Ethanol</v>
      </c>
      <c r="C5" t="str">
        <f>'solvent data sheet'!C7</f>
        <v xml:space="preserve">64-17-5 </v>
      </c>
      <c r="D5">
        <f>'solvent data sheet'!CZ7</f>
        <v>4</v>
      </c>
      <c r="E5">
        <f>'solvent data sheet'!DA7</f>
        <v>3</v>
      </c>
      <c r="F5">
        <f>'solvent data sheet'!DB7</f>
        <v>3</v>
      </c>
      <c r="I5" t="str">
        <f>IF('solvent data sheet'!CQ7="y","full registration","no")</f>
        <v>full registration</v>
      </c>
      <c r="J5" t="str">
        <f>'solvent data sheet'!DQ7</f>
        <v>Recommended</v>
      </c>
    </row>
    <row r="6" spans="1:10" x14ac:dyDescent="0.35">
      <c r="A6" t="s">
        <v>222</v>
      </c>
      <c r="B6" t="str">
        <f>'solvent data sheet'!B8</f>
        <v>n-Butanol</v>
      </c>
      <c r="C6" t="str">
        <f>'solvent data sheet'!C8</f>
        <v>71-36-3</v>
      </c>
      <c r="D6">
        <f>'solvent data sheet'!CZ8</f>
        <v>3</v>
      </c>
      <c r="E6">
        <f>'solvent data sheet'!DA8</f>
        <v>4</v>
      </c>
      <c r="F6">
        <f>'solvent data sheet'!DB8</f>
        <v>3</v>
      </c>
      <c r="I6" t="str">
        <f>IF('solvent data sheet'!CQ8="y","full registration","no")</f>
        <v>full registration</v>
      </c>
      <c r="J6" t="str">
        <f>'solvent data sheet'!DQ8</f>
        <v>Recommended</v>
      </c>
    </row>
    <row r="7" spans="1:10" x14ac:dyDescent="0.35">
      <c r="A7" t="s">
        <v>223</v>
      </c>
      <c r="B7" t="str">
        <f>'solvent data sheet'!B9</f>
        <v>iso-Butanol</v>
      </c>
      <c r="C7" t="str">
        <f>'solvent data sheet'!C9</f>
        <v>78-83-1</v>
      </c>
      <c r="D7">
        <f>'solvent data sheet'!CZ9</f>
        <v>3</v>
      </c>
      <c r="E7">
        <f>'solvent data sheet'!DA9</f>
        <v>4</v>
      </c>
      <c r="F7">
        <f>'solvent data sheet'!DB9</f>
        <v>3</v>
      </c>
      <c r="I7" t="str">
        <f>IF('solvent data sheet'!CQ9="y","full registration","no")</f>
        <v>full registration</v>
      </c>
      <c r="J7" t="str">
        <f>'solvent data sheet'!DQ9</f>
        <v>Recommended</v>
      </c>
    </row>
    <row r="8" spans="1:10" x14ac:dyDescent="0.35">
      <c r="A8" t="s">
        <v>224</v>
      </c>
      <c r="B8" t="str">
        <f>'solvent data sheet'!B10</f>
        <v>PEG-400</v>
      </c>
      <c r="C8" t="str">
        <f>'solvent data sheet'!C10</f>
        <v xml:space="preserve">25322-68-3 </v>
      </c>
      <c r="D8">
        <f>'solvent data sheet'!CZ10</f>
        <v>2</v>
      </c>
      <c r="E8">
        <f>'solvent data sheet'!DA10</f>
        <v>2</v>
      </c>
      <c r="F8">
        <f>'solvent data sheet'!DB10</f>
        <v>7</v>
      </c>
      <c r="I8" t="str">
        <f>IF('solvent data sheet'!CQ10="y","full registration","no")</f>
        <v>full registration</v>
      </c>
      <c r="J8" t="str">
        <f>'solvent data sheet'!DQ10</f>
        <v>Problematic</v>
      </c>
    </row>
    <row r="9" spans="1:10" x14ac:dyDescent="0.35">
      <c r="A9" t="s">
        <v>225</v>
      </c>
      <c r="B9" t="str">
        <f>'solvent data sheet'!B11</f>
        <v>PPG-425</v>
      </c>
      <c r="C9" t="str">
        <f>'solvent data sheet'!C11</f>
        <v>25322-69-4</v>
      </c>
      <c r="D9">
        <f>'solvent data sheet'!CZ11</f>
        <v>2</v>
      </c>
      <c r="E9">
        <f>'solvent data sheet'!DA11</f>
        <v>1</v>
      </c>
      <c r="F9">
        <f>'solvent data sheet'!DB11</f>
        <v>7</v>
      </c>
      <c r="I9" t="str">
        <f>IF('solvent data sheet'!CQ11="y","full registration","no")</f>
        <v>full registration</v>
      </c>
      <c r="J9" t="str">
        <f>'solvent data sheet'!DQ11</f>
        <v>Problematic</v>
      </c>
    </row>
    <row r="10" spans="1:10" x14ac:dyDescent="0.35">
      <c r="A10" t="s">
        <v>226</v>
      </c>
      <c r="B10" t="str">
        <f>'solvent data sheet'!B12</f>
        <v>Glycerol</v>
      </c>
      <c r="C10" t="str">
        <f>'solvent data sheet'!C12</f>
        <v xml:space="preserve">56-81-5 </v>
      </c>
      <c r="D10">
        <f>'solvent data sheet'!CZ12</f>
        <v>1</v>
      </c>
      <c r="E10">
        <f>'solvent data sheet'!DA12</f>
        <v>1</v>
      </c>
      <c r="F10">
        <f>'solvent data sheet'!DB12</f>
        <v>7</v>
      </c>
      <c r="I10" t="str">
        <f>IF('solvent data sheet'!CQ12="y","full registration","no")</f>
        <v>full registration</v>
      </c>
      <c r="J10" t="str">
        <f>'solvent data sheet'!DQ12</f>
        <v>Problematic</v>
      </c>
    </row>
    <row r="11" spans="1:10" x14ac:dyDescent="0.35">
      <c r="A11" t="s">
        <v>227</v>
      </c>
      <c r="B11" t="str">
        <f>'solvent data sheet'!B13</f>
        <v>1,3-Propanediol</v>
      </c>
      <c r="C11" t="str">
        <f>'solvent data sheet'!C13</f>
        <v>504-63-2</v>
      </c>
      <c r="D11">
        <f>'solvent data sheet'!CZ13</f>
        <v>1</v>
      </c>
      <c r="E11">
        <f>'solvent data sheet'!DA13</f>
        <v>1</v>
      </c>
      <c r="F11">
        <f>'solvent data sheet'!DB13</f>
        <v>7</v>
      </c>
      <c r="I11" t="str">
        <f>IF('solvent data sheet'!CQ13="y","full registration","no")</f>
        <v>full registration</v>
      </c>
      <c r="J11" t="str">
        <f>'solvent data sheet'!DQ13</f>
        <v>Problematic</v>
      </c>
    </row>
    <row r="12" spans="1:10" x14ac:dyDescent="0.35">
      <c r="A12" t="s">
        <v>228</v>
      </c>
      <c r="B12" t="str">
        <f>'solvent data sheet'!B14</f>
        <v>Acetone</v>
      </c>
      <c r="C12" t="str">
        <f>'solvent data sheet'!C14</f>
        <v>67-64-1</v>
      </c>
      <c r="D12">
        <f>'solvent data sheet'!CZ14</f>
        <v>5</v>
      </c>
      <c r="E12">
        <f>'solvent data sheet'!DA14</f>
        <v>3</v>
      </c>
      <c r="F12">
        <f>'solvent data sheet'!DB14</f>
        <v>5</v>
      </c>
      <c r="I12" t="str">
        <f>IF('solvent data sheet'!CQ14="y","full registration","no")</f>
        <v>full registration</v>
      </c>
      <c r="J12" t="str">
        <f>'solvent data sheet'!DQ14</f>
        <v>Problematic</v>
      </c>
    </row>
    <row r="13" spans="1:10" x14ac:dyDescent="0.35">
      <c r="A13" t="s">
        <v>229</v>
      </c>
      <c r="B13" t="str">
        <f>'solvent data sheet'!B15</f>
        <v>2-Butanone</v>
      </c>
      <c r="C13" t="str">
        <f>'solvent data sheet'!C15</f>
        <v>78-93-3</v>
      </c>
      <c r="D13">
        <f>'solvent data sheet'!CZ15</f>
        <v>5</v>
      </c>
      <c r="E13">
        <f>'solvent data sheet'!DA15</f>
        <v>3</v>
      </c>
      <c r="F13">
        <f>'solvent data sheet'!DB15</f>
        <v>3</v>
      </c>
      <c r="I13" t="str">
        <f>IF('solvent data sheet'!CQ15="y","full registration","no")</f>
        <v>full registration</v>
      </c>
      <c r="J13" t="str">
        <f>'solvent data sheet'!DQ15</f>
        <v>Recommended</v>
      </c>
    </row>
    <row r="14" spans="1:10" x14ac:dyDescent="0.35">
      <c r="A14" t="s">
        <v>230</v>
      </c>
      <c r="B14" t="str">
        <f>'solvent data sheet'!B16</f>
        <v>isoamyl alcohol</v>
      </c>
      <c r="C14" t="str">
        <f>'solvent data sheet'!C16</f>
        <v>123-51-3</v>
      </c>
      <c r="D14">
        <f>'solvent data sheet'!CZ16</f>
        <v>3</v>
      </c>
      <c r="E14">
        <f>'solvent data sheet'!DA16</f>
        <v>2</v>
      </c>
      <c r="F14">
        <f>'solvent data sheet'!DB16</f>
        <v>3</v>
      </c>
      <c r="I14" t="str">
        <f>IF('solvent data sheet'!CQ16="y","full registration","no")</f>
        <v>full registration</v>
      </c>
      <c r="J14" t="str">
        <f>'solvent data sheet'!DQ16</f>
        <v>Recommended</v>
      </c>
    </row>
    <row r="15" spans="1:10" x14ac:dyDescent="0.35">
      <c r="A15" t="s">
        <v>231</v>
      </c>
      <c r="B15" t="str">
        <f>'solvent data sheet'!B17</f>
        <v>Ethyl Acetate</v>
      </c>
      <c r="C15" t="str">
        <f>'solvent data sheet'!C17</f>
        <v>141-78-6</v>
      </c>
      <c r="D15">
        <f>'solvent data sheet'!CZ17</f>
        <v>5</v>
      </c>
      <c r="E15">
        <f>'solvent data sheet'!DA17</f>
        <v>3</v>
      </c>
      <c r="F15">
        <f>'solvent data sheet'!DB17</f>
        <v>3</v>
      </c>
      <c r="I15" t="str">
        <f>IF('solvent data sheet'!CQ17="y","full registration","no")</f>
        <v>full registration</v>
      </c>
      <c r="J15" t="str">
        <f>'solvent data sheet'!DQ17</f>
        <v>Recommended</v>
      </c>
    </row>
    <row r="16" spans="1:10" x14ac:dyDescent="0.35">
      <c r="A16" t="s">
        <v>233</v>
      </c>
      <c r="B16" t="str">
        <f>'solvent data sheet'!B18</f>
        <v>Butyl Acetate</v>
      </c>
      <c r="C16" t="str">
        <f>'solvent data sheet'!C18</f>
        <v>123-86-4</v>
      </c>
      <c r="D16">
        <f>'solvent data sheet'!CZ18</f>
        <v>4</v>
      </c>
      <c r="E16">
        <f>'solvent data sheet'!DA18</f>
        <v>2</v>
      </c>
      <c r="F16">
        <f>'solvent data sheet'!DB18</f>
        <v>3</v>
      </c>
      <c r="I16" t="str">
        <f>IF('solvent data sheet'!CQ18="y","full registration","no")</f>
        <v>full registration</v>
      </c>
      <c r="J16" t="str">
        <f>'solvent data sheet'!DQ18</f>
        <v>Recommended</v>
      </c>
    </row>
    <row r="17" spans="1:30" x14ac:dyDescent="0.35">
      <c r="A17" t="s">
        <v>234</v>
      </c>
      <c r="B17" t="str">
        <f>'solvent data sheet'!B19</f>
        <v>Diethyl succinate</v>
      </c>
      <c r="C17" t="str">
        <f>'solvent data sheet'!C19</f>
        <v>123-25-1</v>
      </c>
      <c r="D17">
        <f>'solvent data sheet'!CZ19</f>
        <v>1</v>
      </c>
      <c r="E17">
        <f>'solvent data sheet'!DA19</f>
        <v>5</v>
      </c>
      <c r="F17">
        <f>'solvent data sheet'!DB19</f>
        <v>7</v>
      </c>
      <c r="I17" t="str">
        <f>IF('solvent data sheet'!CQ19="y","full registration","no")</f>
        <v>no</v>
      </c>
      <c r="J17" t="str">
        <f>'solvent data sheet'!DQ19</f>
        <v>Problematic</v>
      </c>
    </row>
    <row r="18" spans="1:30" x14ac:dyDescent="0.35">
      <c r="A18" t="s">
        <v>235</v>
      </c>
      <c r="B18" t="str">
        <f>'solvent data sheet'!B20</f>
        <v>γ-Valerolactone</v>
      </c>
      <c r="C18" t="str">
        <f>'solvent data sheet'!C20</f>
        <v>108-29-2</v>
      </c>
      <c r="D18">
        <f>'solvent data sheet'!CZ20</f>
        <v>1</v>
      </c>
      <c r="E18">
        <f>'solvent data sheet'!DA20</f>
        <v>5</v>
      </c>
      <c r="F18">
        <f>'solvent data sheet'!DB20</f>
        <v>7</v>
      </c>
      <c r="I18" t="str">
        <f>IF('solvent data sheet'!CQ20="y","full registration","no")</f>
        <v>no</v>
      </c>
      <c r="J18" t="str">
        <f>'solvent data sheet'!DQ20</f>
        <v>Problematic</v>
      </c>
    </row>
    <row r="19" spans="1:30" x14ac:dyDescent="0.35">
      <c r="A19" t="s">
        <v>236</v>
      </c>
      <c r="B19" t="str">
        <f>'solvent data sheet'!B21</f>
        <v>FAMEs (methyl oleate)</v>
      </c>
      <c r="C19" t="str">
        <f>'solvent data sheet'!C21</f>
        <v xml:space="preserve">112-62-9 </v>
      </c>
      <c r="D19">
        <f>'solvent data sheet'!CZ21</f>
        <v>1</v>
      </c>
      <c r="E19">
        <f>'solvent data sheet'!DA21</f>
        <v>5</v>
      </c>
      <c r="F19">
        <f>'solvent data sheet'!DB21</f>
        <v>7</v>
      </c>
      <c r="I19" t="str">
        <f>IF('solvent data sheet'!CQ21="y","full registration","no")</f>
        <v>no</v>
      </c>
      <c r="J19" t="str">
        <f>'solvent data sheet'!DQ21</f>
        <v>Problematic</v>
      </c>
    </row>
    <row r="20" spans="1:30" x14ac:dyDescent="0.35">
      <c r="A20" t="s">
        <v>237</v>
      </c>
      <c r="B20" t="str">
        <f>'solvent data sheet'!B22</f>
        <v>Glycol diacetate</v>
      </c>
      <c r="C20" t="str">
        <f>'solvent data sheet'!C22</f>
        <v>111-55-7</v>
      </c>
      <c r="D20">
        <f>'solvent data sheet'!CZ22</f>
        <v>1</v>
      </c>
      <c r="E20">
        <f>'solvent data sheet'!DA22</f>
        <v>1</v>
      </c>
      <c r="F20">
        <f>'solvent data sheet'!DB22</f>
        <v>5</v>
      </c>
      <c r="I20" t="str">
        <f>IF('solvent data sheet'!CQ22="y","full registration","no")</f>
        <v>full registration</v>
      </c>
      <c r="J20" t="str">
        <f>'solvent data sheet'!DQ22</f>
        <v>Recommended</v>
      </c>
    </row>
    <row r="21" spans="1:30" x14ac:dyDescent="0.35">
      <c r="A21" t="s">
        <v>238</v>
      </c>
      <c r="B21" t="str">
        <f>'solvent data sheet'!B23</f>
        <v>Isoamyl acetate</v>
      </c>
      <c r="C21" t="str">
        <f>'solvent data sheet'!C23</f>
        <v>123-92-2</v>
      </c>
      <c r="D21">
        <f>'solvent data sheet'!CZ23</f>
        <v>3</v>
      </c>
      <c r="E21">
        <f>'solvent data sheet'!DA23</f>
        <v>2</v>
      </c>
      <c r="F21">
        <f>'solvent data sheet'!DB23</f>
        <v>5</v>
      </c>
      <c r="I21" t="str">
        <f>IF('solvent data sheet'!CQ23="y","full registration","no")</f>
        <v>full registration</v>
      </c>
      <c r="J21" t="str">
        <f>'solvent data sheet'!DQ23</f>
        <v>Recommended</v>
      </c>
    </row>
    <row r="22" spans="1:30" x14ac:dyDescent="0.35">
      <c r="A22" t="s">
        <v>239</v>
      </c>
      <c r="B22" t="str">
        <f>'solvent data sheet'!B24</f>
        <v>Dibutyl succinate</v>
      </c>
      <c r="C22" t="str">
        <f>'solvent data sheet'!C24</f>
        <v>141-03-7</v>
      </c>
      <c r="D22">
        <f>'solvent data sheet'!CZ24</f>
        <v>1</v>
      </c>
      <c r="E22">
        <f>'solvent data sheet'!DA24</f>
        <v>5</v>
      </c>
      <c r="F22">
        <f>'solvent data sheet'!DB24</f>
        <v>7</v>
      </c>
      <c r="I22" t="str">
        <f>IF('solvent data sheet'!CQ24="y","full registration","no")</f>
        <v>no</v>
      </c>
      <c r="J22" t="str">
        <f>'solvent data sheet'!DQ24</f>
        <v>Problematic</v>
      </c>
    </row>
    <row r="23" spans="1:30" x14ac:dyDescent="0.35">
      <c r="A23" t="s">
        <v>240</v>
      </c>
      <c r="B23" t="str">
        <f>'solvent data sheet'!B25</f>
        <v>2-Methyl-THF</v>
      </c>
      <c r="C23" t="str">
        <f>'solvent data sheet'!C25</f>
        <v>96-47-9</v>
      </c>
      <c r="D23">
        <f>'solvent data sheet'!CZ25</f>
        <v>6</v>
      </c>
      <c r="E23">
        <f>'solvent data sheet'!DA25</f>
        <v>7</v>
      </c>
      <c r="F23">
        <f>'solvent data sheet'!DB25</f>
        <v>3</v>
      </c>
      <c r="I23" t="str">
        <f>IF('solvent data sheet'!CQ25="y","full registration","no")</f>
        <v>full registration</v>
      </c>
      <c r="J23" t="str">
        <f>'solvent data sheet'!DQ25</f>
        <v>Problematic</v>
      </c>
    </row>
    <row r="24" spans="1:30" x14ac:dyDescent="0.35">
      <c r="A24" t="s">
        <v>241</v>
      </c>
      <c r="B24" t="str">
        <f>'solvent data sheet'!B26</f>
        <v>ETBE</v>
      </c>
      <c r="C24" t="str">
        <f>'solvent data sheet'!C26</f>
        <v>637-92-3</v>
      </c>
      <c r="D24">
        <f>'solvent data sheet'!CZ26</f>
        <v>7</v>
      </c>
      <c r="E24">
        <f>'solvent data sheet'!DA26</f>
        <v>3</v>
      </c>
      <c r="F24">
        <f>'solvent data sheet'!DB26</f>
        <v>3</v>
      </c>
      <c r="I24" t="str">
        <f>IF('solvent data sheet'!CQ26="y","full registration","no")</f>
        <v>full registration</v>
      </c>
      <c r="J24" t="str">
        <f>'solvent data sheet'!DQ26</f>
        <v>Problematic</v>
      </c>
    </row>
    <row r="25" spans="1:30" x14ac:dyDescent="0.35">
      <c r="A25" t="s">
        <v>242</v>
      </c>
      <c r="B25" t="str">
        <f>'solvent data sheet'!B27</f>
        <v>TAME</v>
      </c>
      <c r="C25" t="str">
        <f>'solvent data sheet'!C27</f>
        <v>994-05-8</v>
      </c>
      <c r="D25">
        <f>'solvent data sheet'!CZ27</f>
        <v>6</v>
      </c>
      <c r="E25">
        <f>'solvent data sheet'!DA27</f>
        <v>2</v>
      </c>
      <c r="F25">
        <f>'solvent data sheet'!DB27</f>
        <v>3</v>
      </c>
      <c r="I25" t="str">
        <f>IF('solvent data sheet'!CQ27="y","full registration","no")</f>
        <v>full registration</v>
      </c>
      <c r="J25" t="str">
        <f>'solvent data sheet'!DQ27</f>
        <v>Recommended</v>
      </c>
    </row>
    <row r="26" spans="1:30" x14ac:dyDescent="0.35">
      <c r="A26" t="s">
        <v>243</v>
      </c>
      <c r="B26" t="str">
        <f>'solvent data sheet'!B28</f>
        <v>TBME</v>
      </c>
      <c r="C26" t="str">
        <f>'solvent data sheet'!C28</f>
        <v>1634-04-4</v>
      </c>
      <c r="D26">
        <f>'solvent data sheet'!CZ28</f>
        <v>8</v>
      </c>
      <c r="E26">
        <f>'solvent data sheet'!DA28</f>
        <v>3</v>
      </c>
      <c r="F26">
        <f>'solvent data sheet'!DB28</f>
        <v>5</v>
      </c>
      <c r="I26" t="str">
        <f>IF('solvent data sheet'!CQ28="y","full registration","no")</f>
        <v>full registration</v>
      </c>
      <c r="J26" t="str">
        <f>'solvent data sheet'!DQ28</f>
        <v>Hazardous</v>
      </c>
    </row>
    <row r="27" spans="1:30" x14ac:dyDescent="0.35">
      <c r="A27" t="s">
        <v>244</v>
      </c>
      <c r="B27" t="str">
        <f>'solvent data sheet'!B29</f>
        <v>CPME</v>
      </c>
      <c r="C27" t="str">
        <f>'solvent data sheet'!C29</f>
        <v>5614-37-9</v>
      </c>
      <c r="D27">
        <f>'solvent data sheet'!CZ29</f>
        <v>7</v>
      </c>
      <c r="E27">
        <f>'solvent data sheet'!DA29</f>
        <v>2</v>
      </c>
      <c r="F27">
        <f>'solvent data sheet'!DB29</f>
        <v>5</v>
      </c>
      <c r="I27" t="str">
        <f>IF('solvent data sheet'!CQ29="y","full registration","no")</f>
        <v>full registration</v>
      </c>
      <c r="J27" t="str">
        <f>'solvent data sheet'!DQ29</f>
        <v>Problematic</v>
      </c>
    </row>
    <row r="28" spans="1:30" x14ac:dyDescent="0.35">
      <c r="A28" t="s">
        <v>245</v>
      </c>
      <c r="B28" t="str">
        <f>'solvent data sheet'!B30</f>
        <v>Dimethyl isosorbide</v>
      </c>
      <c r="C28" t="str">
        <f>'solvent data sheet'!C30</f>
        <v>5306-85-4</v>
      </c>
      <c r="D28">
        <f>'solvent data sheet'!CZ30</f>
        <v>2</v>
      </c>
      <c r="E28">
        <f>'solvent data sheet'!DA30</f>
        <v>5</v>
      </c>
      <c r="F28">
        <f>'solvent data sheet'!DB30</f>
        <v>5</v>
      </c>
      <c r="I28" t="str">
        <f>IF('solvent data sheet'!CQ30="y","full registration","no")</f>
        <v>no</v>
      </c>
      <c r="J28" t="str">
        <f>'solvent data sheet'!DQ30</f>
        <v>Problematic</v>
      </c>
    </row>
    <row r="29" spans="1:30" x14ac:dyDescent="0.35">
      <c r="A29" t="s">
        <v>246</v>
      </c>
      <c r="B29" t="str">
        <f>'solvent data sheet'!B31</f>
        <v>1,2,3-trimethoxy-propane</v>
      </c>
      <c r="C29" t="str">
        <f>'solvent data sheet'!C31</f>
        <v>20637-49-4</v>
      </c>
      <c r="D29">
        <f>'solvent data sheet'!CZ31</f>
        <v>4</v>
      </c>
      <c r="E29">
        <f>'solvent data sheet'!DA31</f>
        <v>5</v>
      </c>
      <c r="F29">
        <f>'solvent data sheet'!DB31</f>
        <v>5</v>
      </c>
      <c r="I29" t="str">
        <f>IF('solvent data sheet'!CQ31="y","full registration","no")</f>
        <v>no</v>
      </c>
      <c r="J29" t="str">
        <f>'solvent data sheet'!DQ31</f>
        <v>Problematic</v>
      </c>
    </row>
    <row r="30" spans="1:30" x14ac:dyDescent="0.35">
      <c r="A30" t="s">
        <v>247</v>
      </c>
      <c r="B30" t="str">
        <f>'solvent data sheet'!B32</f>
        <v>Dimethyl carbonate</v>
      </c>
      <c r="C30" t="str">
        <f>'solvent data sheet'!C32</f>
        <v>616-38-6</v>
      </c>
      <c r="D30">
        <f>'solvent data sheet'!CZ32</f>
        <v>4</v>
      </c>
      <c r="E30">
        <f>'solvent data sheet'!DA32</f>
        <v>1</v>
      </c>
      <c r="F30">
        <f>'solvent data sheet'!DB32</f>
        <v>3</v>
      </c>
      <c r="I30" t="str">
        <f>IF('solvent data sheet'!CQ32="y","full registration","no")</f>
        <v>full registration</v>
      </c>
      <c r="J30" t="str">
        <f>'solvent data sheet'!DQ32</f>
        <v>Recommended</v>
      </c>
    </row>
    <row r="31" spans="1:30" x14ac:dyDescent="0.35">
      <c r="A31" t="s">
        <v>248</v>
      </c>
      <c r="B31" t="str">
        <f>'solvent data sheet'!B33</f>
        <v>Ethylene carbonate</v>
      </c>
      <c r="C31" t="str">
        <f>'solvent data sheet'!C33</f>
        <v xml:space="preserve">96-49-1 </v>
      </c>
      <c r="D31">
        <f>'solvent data sheet'!CZ33</f>
        <v>1</v>
      </c>
      <c r="E31">
        <f>'solvent data sheet'!DA33</f>
        <v>2</v>
      </c>
      <c r="F31">
        <f>'solvent data sheet'!DB33</f>
        <v>7</v>
      </c>
      <c r="I31" t="str">
        <f>IF('solvent data sheet'!CQ33="y","full registration","no")</f>
        <v>full registration</v>
      </c>
      <c r="J31" t="str">
        <f>'solvent data sheet'!DQ33</f>
        <v>Problematic</v>
      </c>
    </row>
    <row r="32" spans="1:30" x14ac:dyDescent="0.35">
      <c r="A32" t="s">
        <v>249</v>
      </c>
      <c r="B32" t="str">
        <f>'solvent data sheet'!B34</f>
        <v>Propylene carbonate</v>
      </c>
      <c r="C32" t="str">
        <f>'solvent data sheet'!C34</f>
        <v>108-32-7</v>
      </c>
      <c r="D32">
        <f>'solvent data sheet'!CZ34</f>
        <v>1</v>
      </c>
      <c r="E32">
        <f>'solvent data sheet'!DA34</f>
        <v>2</v>
      </c>
      <c r="F32">
        <f>'solvent data sheet'!DB34</f>
        <v>7</v>
      </c>
      <c r="I32" t="str">
        <f>IF('solvent data sheet'!CQ34="y","full registration","no")</f>
        <v>full registration</v>
      </c>
      <c r="J32" t="str">
        <f>'solvent data sheet'!DQ34</f>
        <v>Problematic</v>
      </c>
    </row>
    <row r="33" spans="1:10" x14ac:dyDescent="0.35">
      <c r="A33" t="s">
        <v>251</v>
      </c>
      <c r="B33" t="str">
        <f>'solvent data sheet'!B35</f>
        <v>Dimethylethylene urea</v>
      </c>
      <c r="C33" t="str">
        <f>'solvent data sheet'!C35</f>
        <v>80-73-9</v>
      </c>
      <c r="D33">
        <f>'solvent data sheet'!CZ35</f>
        <v>1</v>
      </c>
      <c r="E33">
        <f>'solvent data sheet'!DA35</f>
        <v>6</v>
      </c>
      <c r="F33">
        <f>'solvent data sheet'!DB35</f>
        <v>7</v>
      </c>
      <c r="I33" t="str">
        <f>IF('solvent data sheet'!CQ35="y","full registration","no")</f>
        <v>full registration</v>
      </c>
      <c r="J33" t="str">
        <f>'solvent data sheet'!DQ35</f>
        <v>Problematic</v>
      </c>
    </row>
    <row r="34" spans="1:10" x14ac:dyDescent="0.35">
      <c r="A34" t="s">
        <v>250</v>
      </c>
      <c r="B34" t="str">
        <f>'solvent data sheet'!B36</f>
        <v>Dimethylpropylene urea</v>
      </c>
      <c r="C34" t="str">
        <f>'solvent data sheet'!C36</f>
        <v>7226-23-5</v>
      </c>
      <c r="D34">
        <f>'solvent data sheet'!CZ36</f>
        <v>1</v>
      </c>
      <c r="E34">
        <f>'solvent data sheet'!DA36</f>
        <v>6</v>
      </c>
      <c r="F34">
        <f>'solvent data sheet'!DB36</f>
        <v>7</v>
      </c>
      <c r="I34" t="str">
        <f>IF('solvent data sheet'!CQ36="y","full registration","no")</f>
        <v>full registration</v>
      </c>
      <c r="J34" t="str">
        <f>'solvent data sheet'!DQ36</f>
        <v>Problematic</v>
      </c>
    </row>
    <row r="35" spans="1:10" x14ac:dyDescent="0.35">
      <c r="A35" t="s">
        <v>252</v>
      </c>
      <c r="B35" t="str">
        <f>'solvent data sheet'!B37</f>
        <v>Cyrene</v>
      </c>
      <c r="C35" t="str">
        <f>'solvent data sheet'!C37</f>
        <v>53716-82-8</v>
      </c>
      <c r="D35">
        <f>'solvent data sheet'!CZ37</f>
        <v>1</v>
      </c>
      <c r="E35">
        <f>'solvent data sheet'!DA37</f>
        <v>2</v>
      </c>
      <c r="F35">
        <f>'solvent data sheet'!DB37</f>
        <v>7</v>
      </c>
      <c r="I35" t="str">
        <f>IF('solvent data sheet'!CQ37="y","full registration","no")</f>
        <v>full registration</v>
      </c>
      <c r="J35" t="str">
        <f>'solvent data sheet'!DQ37</f>
        <v>Problematic</v>
      </c>
    </row>
    <row r="36" spans="1:10" x14ac:dyDescent="0.35">
      <c r="A36" t="s">
        <v>253</v>
      </c>
      <c r="B36" t="str">
        <f>'solvent data sheet'!B38</f>
        <v>Sulpholane</v>
      </c>
      <c r="C36" t="str">
        <f>'solvent data sheet'!C38</f>
        <v>126-33-0</v>
      </c>
      <c r="D36">
        <f>'solvent data sheet'!CZ38</f>
        <v>1</v>
      </c>
      <c r="E36">
        <f>'solvent data sheet'!DA38</f>
        <v>9</v>
      </c>
      <c r="F36">
        <f>'solvent data sheet'!DB38</f>
        <v>7</v>
      </c>
      <c r="I36" t="str">
        <f>IF('solvent data sheet'!CQ38="y","full registration","no")</f>
        <v>full registration</v>
      </c>
      <c r="J36" t="str">
        <f>'solvent data sheet'!DQ38</f>
        <v>Hazardous</v>
      </c>
    </row>
    <row r="37" spans="1:10" x14ac:dyDescent="0.35">
      <c r="A37" t="s">
        <v>254</v>
      </c>
      <c r="B37" t="str">
        <f>'solvent data sheet'!B39</f>
        <v>Ethyl lactate</v>
      </c>
      <c r="C37" t="str">
        <f>'solvent data sheet'!C39</f>
        <v>687-47-8</v>
      </c>
      <c r="D37">
        <f>'solvent data sheet'!CZ39</f>
        <v>3</v>
      </c>
      <c r="E37">
        <f>'solvent data sheet'!DA39</f>
        <v>4</v>
      </c>
      <c r="F37">
        <f>'solvent data sheet'!DB39</f>
        <v>5</v>
      </c>
      <c r="I37" t="str">
        <f>IF('solvent data sheet'!CQ39="y","full registration","no")</f>
        <v>full registration</v>
      </c>
      <c r="J37" t="str">
        <f>'solvent data sheet'!DQ39</f>
        <v>Problematic</v>
      </c>
    </row>
    <row r="38" spans="1:10" x14ac:dyDescent="0.35">
      <c r="A38" t="s">
        <v>255</v>
      </c>
      <c r="B38" t="str">
        <f>'solvent data sheet'!B40</f>
        <v>Tetrahydrofurfuryl alcohol</v>
      </c>
      <c r="C38" t="str">
        <f>'solvent data sheet'!C40</f>
        <v>97-99-4</v>
      </c>
      <c r="D38">
        <f>'solvent data sheet'!CZ40</f>
        <v>1</v>
      </c>
      <c r="E38">
        <f>'solvent data sheet'!DA40</f>
        <v>6</v>
      </c>
      <c r="F38">
        <f>'solvent data sheet'!DB40</f>
        <v>5</v>
      </c>
      <c r="I38" t="str">
        <f>IF('solvent data sheet'!CQ40="y","full registration","no")</f>
        <v>full registration</v>
      </c>
      <c r="J38" t="str">
        <f>'solvent data sheet'!DQ40</f>
        <v>Problematic</v>
      </c>
    </row>
    <row r="39" spans="1:10" x14ac:dyDescent="0.35">
      <c r="A39" t="s">
        <v>256</v>
      </c>
      <c r="B39" t="str">
        <f>'solvent data sheet'!B41</f>
        <v>Lactic acid</v>
      </c>
      <c r="C39" t="str">
        <f>'solvent data sheet'!C41</f>
        <v>50-21-5</v>
      </c>
      <c r="D39">
        <f>'solvent data sheet'!CZ41</f>
        <v>1</v>
      </c>
      <c r="E39">
        <f>'solvent data sheet'!DA41</f>
        <v>4</v>
      </c>
      <c r="F39">
        <f>'solvent data sheet'!DB41</f>
        <v>7</v>
      </c>
      <c r="I39" t="str">
        <f>IF('solvent data sheet'!CQ41="y","full registration","no")</f>
        <v>full registration</v>
      </c>
      <c r="J39" t="str">
        <f>'solvent data sheet'!DQ41</f>
        <v>Problematic</v>
      </c>
    </row>
    <row r="40" spans="1:10" x14ac:dyDescent="0.35">
      <c r="A40" t="s">
        <v>258</v>
      </c>
      <c r="J40" t="s">
        <v>259</v>
      </c>
    </row>
  </sheetData>
  <conditionalFormatting sqref="D1:F39 D42:F53 D60:D1048576">
    <cfRule type="cellIs" dxfId="62" priority="38" operator="between">
      <formula>6.9</formula>
      <formula>10.1</formula>
    </cfRule>
    <cfRule type="cellIs" dxfId="61" priority="39" operator="between">
      <formula>3.9</formula>
      <formula>6.1</formula>
    </cfRule>
    <cfRule type="cellIs" dxfId="60" priority="40" operator="between">
      <formula>0.9</formula>
      <formula>3.1</formula>
    </cfRule>
  </conditionalFormatting>
  <conditionalFormatting sqref="E60:F62">
    <cfRule type="cellIs" dxfId="59" priority="35" operator="between">
      <formula>6.9</formula>
      <formula>10.1</formula>
    </cfRule>
    <cfRule type="cellIs" dxfId="58" priority="36" operator="between">
      <formula>3.9</formula>
      <formula>6.1</formula>
    </cfRule>
    <cfRule type="cellIs" dxfId="57" priority="37" operator="between">
      <formula>0.9</formula>
      <formula>3.1</formula>
    </cfRule>
  </conditionalFormatting>
  <conditionalFormatting sqref="G1">
    <cfRule type="cellIs" dxfId="56" priority="4" operator="between">
      <formula>6.9</formula>
      <formula>10.1</formula>
    </cfRule>
    <cfRule type="cellIs" dxfId="55" priority="5" operator="between">
      <formula>3.9</formula>
      <formula>6.1</formula>
    </cfRule>
    <cfRule type="cellIs" dxfId="54" priority="6" operator="between">
      <formula>0.9</formula>
      <formula>3.1</formula>
    </cfRule>
  </conditionalFormatting>
  <conditionalFormatting sqref="J1:J39 J42:J53">
    <cfRule type="containsText" dxfId="53" priority="1" operator="containsText" text="haz">
      <formula>NOT(ISERROR(SEARCH("haz",J1)))</formula>
    </cfRule>
    <cfRule type="containsText" dxfId="52" priority="2" operator="containsText" text="rec">
      <formula>NOT(ISERROR(SEARCH("rec",J1)))</formula>
    </cfRule>
    <cfRule type="containsText" dxfId="51" priority="3" operator="containsText" text="prob">
      <formula>NOT(ISERROR(SEARCH("prob",J1)))</formula>
    </cfRule>
  </conditionalFormatting>
  <conditionalFormatting sqref="J60:J1048576">
    <cfRule type="containsText" dxfId="50" priority="17" operator="containsText" text="haz">
      <formula>NOT(ISERROR(SEARCH("haz",J60)))</formula>
    </cfRule>
    <cfRule type="containsText" dxfId="49" priority="18" operator="containsText" text="rec">
      <formula>NOT(ISERROR(SEARCH("rec",J60)))</formula>
    </cfRule>
    <cfRule type="containsText" dxfId="48" priority="19" operator="containsText" text="prob">
      <formula>NOT(ISERROR(SEARCH("prob",J60)))</formula>
    </cfRule>
  </conditionalFormatting>
  <pageMargins left="0.7" right="0.7" top="0.75" bottom="0.75" header="0.3" footer="0.3"/>
  <pageSetup paperSize="9" scale="4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53"/>
  <sheetViews>
    <sheetView zoomScaleNormal="100" workbookViewId="0">
      <pane xSplit="2" ySplit="3" topLeftCell="BO4" activePane="bottomRight" state="frozen"/>
      <selection pane="topRight" activeCell="C1" sqref="C1"/>
      <selection pane="bottomLeft" activeCell="A4" sqref="A4"/>
      <selection pane="bottomRight" activeCell="CE7" sqref="CE7"/>
    </sheetView>
  </sheetViews>
  <sheetFormatPr defaultColWidth="9.1796875" defaultRowHeight="14.5" x14ac:dyDescent="0.35"/>
  <cols>
    <col min="1" max="1" width="15.7265625" style="1" customWidth="1"/>
    <col min="2" max="2" width="26" style="3" customWidth="1"/>
    <col min="3" max="3" width="10.81640625" style="3" customWidth="1"/>
    <col min="4" max="4" width="6.453125" style="3" customWidth="1"/>
    <col min="5" max="5" width="5.453125" style="1" customWidth="1"/>
    <col min="6" max="6" width="8.453125" style="1" customWidth="1"/>
    <col min="7" max="7" width="7.54296875" style="1" customWidth="1"/>
    <col min="8" max="8" width="8.453125" style="1" customWidth="1"/>
    <col min="9" max="9" width="5.453125" style="1" customWidth="1"/>
    <col min="10" max="10" width="10.453125" style="3" customWidth="1"/>
    <col min="11" max="12" width="7.54296875" style="1" customWidth="1"/>
    <col min="13" max="14" width="8.453125" style="1" customWidth="1"/>
    <col min="15" max="15" width="9.1796875" style="1"/>
    <col min="16" max="16" width="9.1796875" style="3" customWidth="1"/>
    <col min="17" max="17" width="7.54296875" style="1" customWidth="1"/>
    <col min="18" max="18" width="5.453125" style="1" customWidth="1"/>
    <col min="19" max="19" width="11.7265625" style="3" customWidth="1"/>
    <col min="20" max="20" width="7.7265625" style="1" customWidth="1"/>
    <col min="21" max="21" width="7.81640625" style="1" customWidth="1"/>
    <col min="22" max="22" width="9.7265625" style="3" customWidth="1"/>
    <col min="23" max="23" width="11.453125" style="1" customWidth="1"/>
    <col min="24" max="24" width="11.1796875" style="1" customWidth="1"/>
    <col min="25" max="25" width="15.1796875" style="1" customWidth="1"/>
    <col min="26" max="26" width="15.26953125" style="3" customWidth="1"/>
    <col min="27" max="27" width="20" style="3" customWidth="1"/>
    <col min="28" max="28" width="16" style="3" customWidth="1"/>
    <col min="29" max="29" width="13.54296875" style="3" customWidth="1"/>
    <col min="30" max="30" width="16.54296875" style="3" customWidth="1"/>
    <col min="31" max="31" width="14.7265625" style="3" customWidth="1"/>
    <col min="32" max="32" width="12.26953125" style="3" customWidth="1"/>
    <col min="33" max="33" width="17.26953125" style="3" customWidth="1"/>
    <col min="34" max="34" width="16.81640625" style="3" customWidth="1"/>
    <col min="35" max="35" width="15.26953125" style="3" customWidth="1"/>
    <col min="36" max="36" width="26.81640625" style="3" customWidth="1"/>
    <col min="37" max="37" width="15.26953125" style="3" customWidth="1"/>
    <col min="38" max="38" width="23.26953125" style="3" customWidth="1"/>
    <col min="39" max="39" width="12.54296875" style="1" customWidth="1"/>
    <col min="40" max="40" width="29.7265625" style="3" customWidth="1"/>
    <col min="41" max="41" width="16.81640625" style="3" customWidth="1"/>
    <col min="42" max="43" width="13.26953125" style="1" customWidth="1"/>
    <col min="44" max="44" width="12.7265625" style="3" customWidth="1"/>
    <col min="45" max="45" width="12.1796875" style="3" customWidth="1"/>
    <col min="46" max="46" width="12.26953125" style="3" customWidth="1"/>
    <col min="47" max="47" width="17.26953125" style="3" customWidth="1"/>
    <col min="48" max="48" width="17" style="3" customWidth="1"/>
    <col min="49" max="49" width="21.26953125" style="3" customWidth="1"/>
    <col min="50" max="50" width="14.453125" style="3" customWidth="1"/>
    <col min="51" max="51" width="24.1796875" style="3" customWidth="1"/>
    <col min="52" max="52" width="14.1796875" style="1" customWidth="1"/>
    <col min="53" max="53" width="20.26953125" style="3" customWidth="1"/>
    <col min="54" max="54" width="12.1796875" style="3" customWidth="1"/>
    <col min="55" max="55" width="12" style="3" customWidth="1"/>
    <col min="56" max="56" width="11.453125" style="3" customWidth="1"/>
    <col min="57" max="57" width="14.26953125" style="3" customWidth="1"/>
    <col min="58" max="58" width="13.54296875" style="3" customWidth="1"/>
    <col min="59" max="59" width="19.453125" style="3" customWidth="1"/>
    <col min="60" max="60" width="11" style="1" customWidth="1"/>
    <col min="61" max="61" width="12" style="1" customWidth="1"/>
    <col min="62" max="62" width="14.1796875" style="1" customWidth="1"/>
    <col min="63" max="63" width="22" style="3" customWidth="1"/>
    <col min="64" max="64" width="21.54296875" style="3" customWidth="1"/>
    <col min="65" max="65" width="9.1796875" style="1"/>
    <col min="66" max="66" width="14.453125" style="1" customWidth="1"/>
    <col min="67" max="67" width="9.1796875" style="1"/>
    <col min="68" max="68" width="16.1796875" style="3" customWidth="1"/>
    <col min="69" max="69" width="23" style="3" customWidth="1"/>
    <col min="70" max="70" width="21.7265625" style="3" customWidth="1"/>
    <col min="71" max="71" width="9.1796875" style="1"/>
    <col min="72" max="72" width="29.1796875" style="3" customWidth="1"/>
    <col min="73" max="73" width="13" style="1" customWidth="1"/>
    <col min="74" max="74" width="11.7265625" style="1" bestFit="1" customWidth="1"/>
    <col min="75" max="75" width="10.453125" style="1" bestFit="1" customWidth="1"/>
    <col min="76" max="76" width="13.1796875" style="1" bestFit="1" customWidth="1"/>
    <col min="77" max="77" width="12.1796875" style="1" customWidth="1"/>
    <col min="78" max="78" width="9.81640625" style="1" customWidth="1"/>
    <col min="79" max="79" width="6.81640625" style="1" customWidth="1"/>
    <col min="80" max="80" width="9.1796875" style="1"/>
    <col min="81" max="81" width="8.453125" style="1" customWidth="1"/>
    <col min="82" max="82" width="5.453125" style="1" customWidth="1"/>
    <col min="83" max="83" width="6.81640625" style="1" customWidth="1"/>
    <col min="84" max="84" width="7.453125" style="1" customWidth="1"/>
    <col min="85" max="85" width="8.26953125" style="1" customWidth="1"/>
    <col min="86" max="86" width="9.1796875" style="1"/>
    <col min="87" max="87" width="11.453125" style="1" customWidth="1"/>
    <col min="89" max="90" width="8.453125" style="1" customWidth="1"/>
    <col min="91" max="91" width="7.26953125" style="1" customWidth="1"/>
    <col min="92" max="92" width="7.7265625" style="1" customWidth="1"/>
    <col min="93" max="93" width="11.26953125" style="1" customWidth="1"/>
    <col min="94" max="94" width="12.7265625" style="1" customWidth="1"/>
    <col min="95" max="95" width="14.7265625" style="3" customWidth="1"/>
    <col min="96" max="96" width="9.1796875" style="1"/>
    <col min="97" max="97" width="10.7265625" style="1" customWidth="1"/>
    <col min="98" max="98" width="9.1796875" style="1"/>
    <col min="99" max="99" width="7.1796875" style="1" customWidth="1"/>
    <col min="100" max="100" width="11.54296875" style="1" customWidth="1"/>
    <col min="101" max="101" width="7.81640625" style="1" customWidth="1"/>
    <col min="102" max="102" width="10.81640625" style="1" customWidth="1"/>
    <col min="103" max="103" width="5.54296875" style="1" customWidth="1"/>
    <col min="104" max="105" width="9.1796875" style="1"/>
    <col min="106" max="106" width="12.7265625" style="1" customWidth="1"/>
    <col min="107" max="108" width="9.1796875" style="1"/>
    <col min="109" max="109" width="11.1796875" style="1" customWidth="1"/>
    <col min="110" max="112" width="9.1796875" style="1"/>
    <col min="113" max="113" width="13" style="1" customWidth="1"/>
    <col min="114" max="117" width="9.1796875" style="1"/>
    <col min="118" max="118" width="11.54296875" style="1" bestFit="1" customWidth="1"/>
    <col min="119" max="119" width="9.1796875" style="1"/>
    <col min="120" max="120" width="10.1796875" style="1" customWidth="1"/>
    <col min="121" max="121" width="19.453125" style="1" bestFit="1" customWidth="1"/>
    <col min="122" max="122" width="9.1796875" style="1"/>
    <col min="123" max="123" width="13.54296875" style="1" customWidth="1"/>
    <col min="124" max="124" width="10.1796875" style="1" customWidth="1"/>
    <col min="125" max="125" width="15.7265625" style="1" customWidth="1"/>
    <col min="126" max="126" width="16.26953125" style="1" customWidth="1"/>
    <col min="127" max="127" width="13.54296875" style="1" customWidth="1"/>
    <col min="128" max="16384" width="9.1796875" style="1"/>
  </cols>
  <sheetData>
    <row r="1" spans="1:121" x14ac:dyDescent="0.35">
      <c r="C1" s="3" t="s">
        <v>56</v>
      </c>
      <c r="J1" s="3" t="s">
        <v>44</v>
      </c>
      <c r="Y1" s="1" t="s">
        <v>45</v>
      </c>
      <c r="BJ1" s="1" t="s">
        <v>47</v>
      </c>
      <c r="BN1" s="1">
        <v>5</v>
      </c>
      <c r="BV1" s="1" t="s">
        <v>106</v>
      </c>
    </row>
    <row r="2" spans="1:121" ht="16.5" customHeight="1" x14ac:dyDescent="0.35">
      <c r="E2" s="1" t="s">
        <v>67</v>
      </c>
      <c r="F2" s="1" t="s">
        <v>55</v>
      </c>
      <c r="G2" s="1" t="s">
        <v>63</v>
      </c>
      <c r="H2" s="1" t="s">
        <v>55</v>
      </c>
      <c r="I2" s="1" t="s">
        <v>67</v>
      </c>
      <c r="K2" s="1">
        <v>1</v>
      </c>
      <c r="L2" s="1">
        <v>3</v>
      </c>
      <c r="M2" s="1">
        <v>4</v>
      </c>
      <c r="N2" s="1">
        <v>5</v>
      </c>
      <c r="O2" s="1">
        <v>7</v>
      </c>
      <c r="Q2" s="1">
        <v>0</v>
      </c>
      <c r="R2" s="1">
        <v>1</v>
      </c>
      <c r="T2" s="1" t="s">
        <v>110</v>
      </c>
      <c r="U2" s="1" t="s">
        <v>111</v>
      </c>
      <c r="W2" s="1" t="s">
        <v>110</v>
      </c>
      <c r="X2" s="1" t="s">
        <v>111</v>
      </c>
      <c r="Y2" s="1" t="s">
        <v>54</v>
      </c>
      <c r="Z2" s="3" t="s">
        <v>154</v>
      </c>
      <c r="AA2" s="3">
        <v>2</v>
      </c>
      <c r="AB2" s="3">
        <v>2</v>
      </c>
      <c r="AC2" s="3">
        <v>2</v>
      </c>
      <c r="AD2" s="3">
        <v>2</v>
      </c>
      <c r="AE2" s="3">
        <v>2</v>
      </c>
      <c r="AF2" s="3">
        <v>2</v>
      </c>
      <c r="AG2" s="3">
        <v>2</v>
      </c>
      <c r="AH2" s="3">
        <v>2</v>
      </c>
      <c r="AI2" s="3">
        <v>2</v>
      </c>
      <c r="AJ2" s="3">
        <v>2</v>
      </c>
      <c r="AK2" s="3">
        <v>2</v>
      </c>
      <c r="AL2" s="3">
        <v>2</v>
      </c>
      <c r="AM2" s="1" t="s">
        <v>116</v>
      </c>
      <c r="AN2" s="3" t="s">
        <v>155</v>
      </c>
      <c r="AO2" s="3">
        <v>4</v>
      </c>
      <c r="AP2" s="1" t="s">
        <v>128</v>
      </c>
      <c r="AQ2" s="1" t="s">
        <v>129</v>
      </c>
      <c r="AR2" s="3" t="s">
        <v>130</v>
      </c>
      <c r="AS2" s="3">
        <v>6</v>
      </c>
      <c r="AT2" s="3">
        <v>6</v>
      </c>
      <c r="AU2" s="3">
        <v>6</v>
      </c>
      <c r="AV2" s="3">
        <v>6</v>
      </c>
      <c r="AW2" s="3">
        <v>6</v>
      </c>
      <c r="AX2" s="3">
        <v>6</v>
      </c>
      <c r="AY2" s="3">
        <v>6</v>
      </c>
      <c r="AZ2" s="1" t="s">
        <v>133</v>
      </c>
      <c r="BA2" s="3" t="s">
        <v>132</v>
      </c>
      <c r="BB2" s="3" t="s">
        <v>156</v>
      </c>
      <c r="BC2" s="3">
        <v>9</v>
      </c>
      <c r="BD2" s="3">
        <v>9</v>
      </c>
      <c r="BE2" s="3">
        <v>9</v>
      </c>
      <c r="BF2" s="3">
        <v>9</v>
      </c>
      <c r="BG2" s="3">
        <v>9</v>
      </c>
      <c r="BH2" s="1" t="s">
        <v>131</v>
      </c>
      <c r="BI2" s="1" t="s">
        <v>105</v>
      </c>
      <c r="BJ2" s="1" t="s">
        <v>157</v>
      </c>
      <c r="BK2" s="3">
        <v>5</v>
      </c>
      <c r="BL2" s="3" t="s">
        <v>135</v>
      </c>
      <c r="BM2" s="1" t="s">
        <v>136</v>
      </c>
      <c r="BN2" s="1" t="s">
        <v>137</v>
      </c>
      <c r="BO2" s="1" t="s">
        <v>145</v>
      </c>
      <c r="BP2" s="3" t="s">
        <v>138</v>
      </c>
      <c r="BQ2" s="3">
        <v>7</v>
      </c>
      <c r="BR2" s="3">
        <v>7</v>
      </c>
      <c r="BS2" s="1" t="s">
        <v>139</v>
      </c>
      <c r="BT2" s="3" t="s">
        <v>140</v>
      </c>
      <c r="BU2" s="1" t="s">
        <v>158</v>
      </c>
      <c r="CA2" s="1" t="s">
        <v>45</v>
      </c>
      <c r="CK2"/>
      <c r="CL2" s="1" t="s">
        <v>47</v>
      </c>
      <c r="CQ2" s="3" t="s">
        <v>114</v>
      </c>
    </row>
    <row r="3" spans="1:121" s="6" customFormat="1" ht="49.5" customHeight="1" x14ac:dyDescent="0.35">
      <c r="A3" s="6" t="s">
        <v>0</v>
      </c>
      <c r="B3" s="7" t="s">
        <v>1</v>
      </c>
      <c r="C3" s="7"/>
      <c r="D3" s="7" t="s">
        <v>2</v>
      </c>
      <c r="E3" s="6" t="s">
        <v>58</v>
      </c>
      <c r="F3" s="6" t="s">
        <v>59</v>
      </c>
      <c r="G3" s="6" t="s">
        <v>60</v>
      </c>
      <c r="H3" s="6" t="s">
        <v>209</v>
      </c>
      <c r="I3" s="6" t="s">
        <v>62</v>
      </c>
      <c r="J3" s="7" t="s">
        <v>3</v>
      </c>
      <c r="K3" s="6" t="s">
        <v>64</v>
      </c>
      <c r="L3" s="6" t="s">
        <v>65</v>
      </c>
      <c r="M3" s="6" t="s">
        <v>66</v>
      </c>
      <c r="N3" s="13" t="s">
        <v>208</v>
      </c>
      <c r="O3" s="6" t="s">
        <v>126</v>
      </c>
      <c r="P3" s="7" t="s">
        <v>42</v>
      </c>
      <c r="Q3" s="6" t="s">
        <v>62</v>
      </c>
      <c r="R3" s="6" t="s">
        <v>68</v>
      </c>
      <c r="S3" s="7" t="s">
        <v>216</v>
      </c>
      <c r="V3" s="7" t="s">
        <v>43</v>
      </c>
      <c r="W3" s="6" t="s">
        <v>112</v>
      </c>
      <c r="X3" s="6" t="s">
        <v>113</v>
      </c>
      <c r="Y3" s="6" t="s">
        <v>115</v>
      </c>
      <c r="Z3" s="7" t="s">
        <v>159</v>
      </c>
      <c r="AA3" s="7" t="s">
        <v>151</v>
      </c>
      <c r="AB3" s="7" t="s">
        <v>160</v>
      </c>
      <c r="AC3" s="7" t="s">
        <v>161</v>
      </c>
      <c r="AD3" s="7" t="s">
        <v>162</v>
      </c>
      <c r="AE3" s="7" t="s">
        <v>163</v>
      </c>
      <c r="AF3" s="7" t="s">
        <v>120</v>
      </c>
      <c r="AG3" s="7" t="s">
        <v>164</v>
      </c>
      <c r="AH3" s="7" t="s">
        <v>121</v>
      </c>
      <c r="AI3" s="7" t="s">
        <v>165</v>
      </c>
      <c r="AJ3" s="7" t="s">
        <v>210</v>
      </c>
      <c r="AK3" s="7" t="s">
        <v>152</v>
      </c>
      <c r="AL3" s="7" t="s">
        <v>153</v>
      </c>
      <c r="AN3" s="7" t="s">
        <v>167</v>
      </c>
      <c r="AO3" s="7" t="s">
        <v>168</v>
      </c>
      <c r="AQ3" s="6" t="s">
        <v>117</v>
      </c>
      <c r="AR3" s="7" t="s">
        <v>122</v>
      </c>
      <c r="AS3" s="7" t="s">
        <v>211</v>
      </c>
      <c r="AT3" s="7" t="s">
        <v>124</v>
      </c>
      <c r="AU3" s="7" t="s">
        <v>169</v>
      </c>
      <c r="AV3" s="7" t="s">
        <v>212</v>
      </c>
      <c r="AW3" s="7" t="s">
        <v>171</v>
      </c>
      <c r="AX3" s="7" t="s">
        <v>172</v>
      </c>
      <c r="AY3" s="7" t="s">
        <v>213</v>
      </c>
      <c r="BA3" s="7" t="s">
        <v>173</v>
      </c>
      <c r="BB3" s="7" t="s">
        <v>174</v>
      </c>
      <c r="BC3" s="7" t="s">
        <v>205</v>
      </c>
      <c r="BD3" s="7" t="s">
        <v>175</v>
      </c>
      <c r="BE3" s="7" t="s">
        <v>176</v>
      </c>
      <c r="BF3" s="7" t="s">
        <v>177</v>
      </c>
      <c r="BG3" s="7" t="s">
        <v>178</v>
      </c>
      <c r="BJ3" s="6" t="s">
        <v>46</v>
      </c>
      <c r="BK3" s="7" t="s">
        <v>51</v>
      </c>
      <c r="BL3" s="7" t="s">
        <v>52</v>
      </c>
      <c r="BP3" s="7" t="s">
        <v>48</v>
      </c>
      <c r="BQ3" s="7" t="s">
        <v>49</v>
      </c>
      <c r="BR3" s="7" t="s">
        <v>50</v>
      </c>
      <c r="BT3" s="7" t="s">
        <v>53</v>
      </c>
      <c r="BV3" s="6" t="s">
        <v>206</v>
      </c>
      <c r="BW3" s="6" t="s">
        <v>3</v>
      </c>
      <c r="BX3" s="6" t="s">
        <v>42</v>
      </c>
      <c r="BY3" s="6" t="s">
        <v>207</v>
      </c>
      <c r="BZ3" s="6" t="str">
        <f>V3</f>
        <v xml:space="preserve">resistivity </v>
      </c>
      <c r="CA3" s="6">
        <v>1</v>
      </c>
      <c r="CB3" s="6">
        <v>2</v>
      </c>
      <c r="CC3" s="6">
        <v>4</v>
      </c>
      <c r="CD3" s="6">
        <v>5</v>
      </c>
      <c r="CE3" s="6">
        <v>6</v>
      </c>
      <c r="CF3" s="6">
        <v>7</v>
      </c>
      <c r="CG3" s="6">
        <v>9</v>
      </c>
      <c r="CH3" s="6" t="s">
        <v>146</v>
      </c>
      <c r="CI3" s="6" t="s">
        <v>179</v>
      </c>
      <c r="CJ3" s="6" t="s">
        <v>215</v>
      </c>
      <c r="CK3" s="6" t="s">
        <v>134</v>
      </c>
      <c r="CL3" s="6" t="s">
        <v>141</v>
      </c>
      <c r="CM3" s="6" t="s">
        <v>142</v>
      </c>
      <c r="CN3" s="6" t="s">
        <v>143</v>
      </c>
      <c r="CO3" s="6" t="s">
        <v>146</v>
      </c>
      <c r="CP3" s="6" t="s">
        <v>179</v>
      </c>
      <c r="CQ3" s="7" t="s">
        <v>200</v>
      </c>
      <c r="CR3" s="6" t="s">
        <v>118</v>
      </c>
      <c r="CS3" s="6" t="s">
        <v>119</v>
      </c>
      <c r="CT3" s="6" t="s">
        <v>144</v>
      </c>
      <c r="CV3" s="6" t="s">
        <v>148</v>
      </c>
      <c r="CW3" s="6" t="s">
        <v>2</v>
      </c>
      <c r="CX3" s="6" t="s">
        <v>146</v>
      </c>
      <c r="CZ3" s="6" t="s">
        <v>186</v>
      </c>
      <c r="DA3" s="6" t="s">
        <v>187</v>
      </c>
      <c r="DB3" s="6" t="s">
        <v>188</v>
      </c>
      <c r="DC3" s="6" t="s">
        <v>146</v>
      </c>
      <c r="DE3" s="2" t="s">
        <v>189</v>
      </c>
      <c r="DF3" s="6" t="s">
        <v>190</v>
      </c>
      <c r="DG3" s="6" t="s">
        <v>191</v>
      </c>
      <c r="DH3" s="6" t="s">
        <v>192</v>
      </c>
      <c r="DI3" s="2" t="s">
        <v>193</v>
      </c>
      <c r="DJ3" s="8" t="s">
        <v>194</v>
      </c>
      <c r="DK3" s="6" t="s">
        <v>196</v>
      </c>
      <c r="DL3" s="6" t="s">
        <v>195</v>
      </c>
      <c r="DM3" s="6" t="s">
        <v>197</v>
      </c>
      <c r="DN3" s="8" t="s">
        <v>198</v>
      </c>
      <c r="DO3" s="12" t="s">
        <v>110</v>
      </c>
      <c r="DP3" s="6" t="s">
        <v>199</v>
      </c>
    </row>
    <row r="4" spans="1:121" x14ac:dyDescent="0.35">
      <c r="A4" s="1" t="s">
        <v>4</v>
      </c>
      <c r="B4" s="3" t="s">
        <v>5</v>
      </c>
      <c r="C4" s="3" t="s">
        <v>57</v>
      </c>
      <c r="D4" s="3">
        <v>177</v>
      </c>
      <c r="E4" s="1">
        <f>IF(D4&lt;50,7,0)</f>
        <v>0</v>
      </c>
      <c r="F4" s="1">
        <f>IF(AND(D4&gt;=50,D4&lt;=69),5,0)</f>
        <v>0</v>
      </c>
      <c r="G4" s="1">
        <f>IF(AND(D4&gt;=70,D4&lt;=139),3,0)</f>
        <v>0</v>
      </c>
      <c r="H4" s="1">
        <f>IF(AND(D4&gt;=140,D4&lt;=200),5,0)</f>
        <v>5</v>
      </c>
      <c r="I4" s="1">
        <f>IF(D4&gt;200,7,0)</f>
        <v>0</v>
      </c>
      <c r="J4" s="3">
        <v>47</v>
      </c>
      <c r="K4" s="1">
        <f>IF(J4&gt;60,1,0)</f>
        <v>0</v>
      </c>
      <c r="L4" s="1">
        <f>IF(AND(J4&gt;=24,J4&lt;=60),3,0)</f>
        <v>3</v>
      </c>
      <c r="M4" s="1">
        <f>IF(AND(J4&gt;=0,J4&lt;=23),4,0)</f>
        <v>0</v>
      </c>
      <c r="N4" s="1">
        <f>IF(AND(J4&gt;=-20,J4&lt;0),5,0)</f>
        <v>0</v>
      </c>
      <c r="O4" s="1">
        <f>IF(J4&lt;-20,7,0)</f>
        <v>0</v>
      </c>
      <c r="P4" s="3">
        <v>436</v>
      </c>
      <c r="Q4" s="1">
        <f>IF(P4&gt;200,0,0)</f>
        <v>0</v>
      </c>
      <c r="R4" s="1">
        <f>IF(P4&lt;200,1,0)</f>
        <v>0</v>
      </c>
      <c r="S4" s="3" t="s">
        <v>201</v>
      </c>
      <c r="T4" s="1">
        <f>IF(S4="n",0,0)</f>
        <v>0</v>
      </c>
      <c r="U4" s="1">
        <f>IF(S4="y",1,0)</f>
        <v>0</v>
      </c>
      <c r="V4" s="3" t="s">
        <v>202</v>
      </c>
      <c r="W4" s="1">
        <f>IF(V4="n",0,0)</f>
        <v>0</v>
      </c>
      <c r="X4" s="1">
        <f>IF(V4="y",1,0)</f>
        <v>1</v>
      </c>
      <c r="Y4" s="1">
        <f t="shared" ref="Y4:Y41" si="0">IF(CS4=1,1,0)</f>
        <v>0</v>
      </c>
      <c r="AA4" s="3">
        <v>1</v>
      </c>
      <c r="AC4" s="3">
        <v>1</v>
      </c>
      <c r="AE4" s="3">
        <v>1</v>
      </c>
      <c r="AG4" s="3">
        <v>1</v>
      </c>
      <c r="AM4" s="1">
        <f>SUM(Z4:AL4)</f>
        <v>4</v>
      </c>
      <c r="AP4" s="1">
        <f>SUM(AN4:AO4)</f>
        <v>0</v>
      </c>
      <c r="AQ4" s="1">
        <f t="shared" ref="AQ4:AQ41" si="1">IF(CR4=0,1,0)</f>
        <v>1</v>
      </c>
      <c r="AZ4" s="1">
        <f>SUM(AR4:AY4)</f>
        <v>0</v>
      </c>
      <c r="BH4" s="1">
        <f>SUM(BB4:BG4)</f>
        <v>0</v>
      </c>
      <c r="BI4" s="1">
        <f>(AM4+AP4+AZ4+BA4)</f>
        <v>4</v>
      </c>
      <c r="BJ4" s="1">
        <f t="shared" ref="BJ4:BJ41" si="2">IF(CT4=1,1,0)</f>
        <v>0</v>
      </c>
      <c r="BM4" s="1">
        <f>SUM(BK4:BL4)</f>
        <v>0</v>
      </c>
      <c r="BN4" s="1">
        <f t="shared" ref="BN4:BN41" si="3">IF(CS4=0,1,0)</f>
        <v>0</v>
      </c>
      <c r="BO4" s="1">
        <f t="shared" ref="BO4:BO15" si="4">BM4+BN4</f>
        <v>0</v>
      </c>
      <c r="BS4" s="1">
        <f>SUM(BP4:BR4)</f>
        <v>0</v>
      </c>
      <c r="BU4" s="1">
        <f>BM4+BS4+BT4</f>
        <v>0</v>
      </c>
      <c r="BV4" s="1">
        <f t="shared" ref="BV4:BV15" si="5">SUM(E4:I4)</f>
        <v>5</v>
      </c>
      <c r="BW4" s="1">
        <f t="shared" ref="BW4:BW15" si="6">SUM(K4:O4)</f>
        <v>3</v>
      </c>
      <c r="BX4" s="1">
        <f t="shared" ref="BX4:BX15" si="7">SUM(Q4:R4)</f>
        <v>0</v>
      </c>
      <c r="BY4" s="1">
        <f t="shared" ref="BY4:BY15" si="8">SUM(T4:U4)</f>
        <v>0</v>
      </c>
      <c r="BZ4" s="1">
        <f t="shared" ref="BZ4:BZ15" si="9">SUM(W4:X4)</f>
        <v>1</v>
      </c>
      <c r="CA4" s="1">
        <f t="shared" ref="CA4:CA15" si="10">IF(Y4&gt;0,1,0)</f>
        <v>0</v>
      </c>
      <c r="CB4" s="1">
        <f t="shared" ref="CB4:CB15" si="11">IF(AM4&gt;0,2,0)</f>
        <v>2</v>
      </c>
      <c r="CC4" s="1">
        <f t="shared" ref="CC4:CC15" si="12">IF(AP4&gt;0,4,0)</f>
        <v>0</v>
      </c>
      <c r="CD4" s="1">
        <f>IF(AQ4&gt;0,5,0)</f>
        <v>5</v>
      </c>
      <c r="CE4" s="1">
        <f t="shared" ref="CE4:CE15" si="13">IF(AZ4&gt;0,6,0)</f>
        <v>0</v>
      </c>
      <c r="CF4" s="1">
        <f t="shared" ref="CF4:CF15" si="14">IF(BA4&gt;0,7,0)</f>
        <v>0</v>
      </c>
      <c r="CG4" s="1">
        <f t="shared" ref="CG4:CG15" si="15">IF(BH4&gt;0,9,0)</f>
        <v>0</v>
      </c>
      <c r="CH4" s="1">
        <f>MAX(CA4:CG4)</f>
        <v>5</v>
      </c>
      <c r="CI4" s="1">
        <f>IF(CD4=5,5,CH4)</f>
        <v>5</v>
      </c>
      <c r="CJ4">
        <f>CI4+IF(D4&gt;=85,0,1)</f>
        <v>5</v>
      </c>
      <c r="CK4" s="1">
        <f t="shared" ref="CK4:CK41" si="16">IF(BJ4&gt;0,3,0)</f>
        <v>0</v>
      </c>
      <c r="CL4" s="1">
        <f t="shared" ref="CL4:CL41" si="17">IF(BO4&gt;0,5,0)</f>
        <v>0</v>
      </c>
      <c r="CM4" s="1">
        <f t="shared" ref="CM4:CM41" si="18">IF(BS4&gt;0,7,0)</f>
        <v>0</v>
      </c>
      <c r="CN4" s="1">
        <f t="shared" ref="CN4:CN41" si="19">IF(BT4&gt;0,10,0)</f>
        <v>0</v>
      </c>
      <c r="CO4" s="1">
        <f>MAX(CK4:CN4)</f>
        <v>0</v>
      </c>
      <c r="CP4" s="1">
        <f t="shared" ref="CP4:CP41" si="20">IF(CR4=0,5,CO4)</f>
        <v>5</v>
      </c>
      <c r="CQ4" s="3" t="s">
        <v>201</v>
      </c>
      <c r="CR4" s="1">
        <f t="shared" ref="CR4:CR35" si="21">IF(CQ4="y",1,0)</f>
        <v>0</v>
      </c>
      <c r="CS4" s="1">
        <f t="shared" ref="CS4:CS41" si="22">BI4+CR4</f>
        <v>4</v>
      </c>
      <c r="CT4" s="1">
        <f t="shared" ref="CT4:CT41" si="23">CR4+(BU4*2)</f>
        <v>0</v>
      </c>
      <c r="CV4" s="1">
        <f t="shared" ref="CV4:CV41" si="24">CP4</f>
        <v>5</v>
      </c>
      <c r="CW4" s="1">
        <f t="shared" ref="CW4:CW41" si="25">SUM(E4:I4)</f>
        <v>5</v>
      </c>
      <c r="CX4" s="1">
        <f>MAX(CV4:CW4)</f>
        <v>5</v>
      </c>
      <c r="CZ4" s="1">
        <f t="shared" ref="CZ4:CZ41" si="26">SUM(BW4:BZ4)</f>
        <v>4</v>
      </c>
      <c r="DA4" s="1">
        <f>CJ4</f>
        <v>5</v>
      </c>
      <c r="DB4" s="1">
        <f>CX4</f>
        <v>5</v>
      </c>
      <c r="DC4" s="1">
        <f>MAX(CZ4:DB4)</f>
        <v>5</v>
      </c>
      <c r="DE4" s="1">
        <f t="shared" ref="DE4:DE41" si="27">IF(DC4&gt;7.9,1,0)</f>
        <v>0</v>
      </c>
      <c r="DF4" s="1">
        <f>IF(CZ4&gt;6,1,0)</f>
        <v>0</v>
      </c>
      <c r="DG4" s="1">
        <f t="shared" ref="DG4:DH4" si="28">IF(DA4&gt;6,1,0)</f>
        <v>0</v>
      </c>
      <c r="DH4" s="1">
        <f t="shared" si="28"/>
        <v>0</v>
      </c>
      <c r="DI4" s="1">
        <f>IF(SUM(DF4:DH4)&gt;1,1,0)</f>
        <v>0</v>
      </c>
      <c r="DJ4" s="1">
        <f>IF(DC4=7,1,0)</f>
        <v>0</v>
      </c>
      <c r="DK4" s="1">
        <f>IF(AND(CZ4&gt;3,CZ4&lt;7),1,0)</f>
        <v>1</v>
      </c>
      <c r="DL4" s="1">
        <f>IF(AND(DA4&gt;3,DA4&lt;7),1,0)</f>
        <v>1</v>
      </c>
      <c r="DM4" s="1">
        <f>IF(AND(DB4&gt;3,DB4&lt;7),1,0)</f>
        <v>1</v>
      </c>
      <c r="DN4" s="1">
        <f>IF(SUM(DK4:DM4)&gt;1,1,0)</f>
        <v>1</v>
      </c>
      <c r="DO4" s="1">
        <f>IF((DN4+DJ4+DI4+DE4)=0,1,0)</f>
        <v>0</v>
      </c>
      <c r="DP4" s="1">
        <f>IF(DE4=1,3,IF(DI4=1,3,IF(DJ4=1,2,IF(DN4=1,2,IF(DO4=1,1,0)))))</f>
        <v>2</v>
      </c>
      <c r="DQ4" s="1" t="str">
        <f>IF(DP4=3,"Hazardous",IF(DP4=2,"Problematic",IF(DP4=1,"Recommended",0)))</f>
        <v>Problematic</v>
      </c>
    </row>
    <row r="5" spans="1:121" x14ac:dyDescent="0.35">
      <c r="B5" s="3" t="s">
        <v>6</v>
      </c>
      <c r="C5" s="3" t="s">
        <v>71</v>
      </c>
      <c r="D5" s="3">
        <v>160</v>
      </c>
      <c r="E5" s="1">
        <f t="shared" ref="E5:E16" si="29">IF(D5&lt;50,7,0)</f>
        <v>0</v>
      </c>
      <c r="F5" s="1">
        <f t="shared" ref="F5:F16" si="30">IF(AND(D5&gt;=50,D5&lt;=69),5,0)</f>
        <v>0</v>
      </c>
      <c r="G5" s="1">
        <f t="shared" ref="G5:G16" si="31">IF(AND(D5&gt;=70,D5&lt;=139),3,0)</f>
        <v>0</v>
      </c>
      <c r="H5" s="1">
        <f t="shared" ref="H5:H41" si="32">IF(AND(D5&gt;=140,D5&lt;=200),5,0)</f>
        <v>5</v>
      </c>
      <c r="I5" s="1">
        <f t="shared" ref="I5:I16" si="33">IF(D5&gt;200,7,0)</f>
        <v>0</v>
      </c>
      <c r="J5" s="3">
        <v>35</v>
      </c>
      <c r="K5" s="1">
        <f t="shared" ref="K5:K16" si="34">IF(J5&gt;60,1,0)</f>
        <v>0</v>
      </c>
      <c r="L5" s="1">
        <f t="shared" ref="L5:L16" si="35">IF(AND(J5&gt;=24,J5&lt;=60),3,0)</f>
        <v>3</v>
      </c>
      <c r="M5" s="1">
        <f t="shared" ref="M5:M16" si="36">IF(AND(J5&gt;=0,J5&lt;=23),4,0)</f>
        <v>0</v>
      </c>
      <c r="N5" s="1">
        <f t="shared" ref="N5:N16" si="37">IF(AND(J5&gt;=-20,J5&lt;0),5,0)</f>
        <v>0</v>
      </c>
      <c r="O5" s="1">
        <f t="shared" ref="O5:O16" si="38">IF(J5&lt;-20,7,0)</f>
        <v>0</v>
      </c>
      <c r="P5" s="3">
        <v>253</v>
      </c>
      <c r="Q5" s="1">
        <f t="shared" ref="Q5:Q16" si="39">IF(P5&gt;200,0,0)</f>
        <v>0</v>
      </c>
      <c r="R5" s="1">
        <f t="shared" ref="R5:R16" si="40">IF(P5&lt;200,1,0)</f>
        <v>0</v>
      </c>
      <c r="S5" s="3" t="s">
        <v>201</v>
      </c>
      <c r="T5" s="1">
        <f t="shared" ref="T5:T41" si="41">IF(S5="n",0,0)</f>
        <v>0</v>
      </c>
      <c r="U5" s="1">
        <f t="shared" ref="U5:U41" si="42">IF(S5="y",1,0)</f>
        <v>0</v>
      </c>
      <c r="V5" s="3" t="s">
        <v>202</v>
      </c>
      <c r="W5" s="1">
        <f t="shared" ref="W5:W41" si="43">IF(V5="n",0,0)</f>
        <v>0</v>
      </c>
      <c r="X5" s="1">
        <f t="shared" ref="X5:X42" si="44">IF(V5="y",1,0)</f>
        <v>1</v>
      </c>
      <c r="Y5" s="1">
        <f t="shared" si="0"/>
        <v>0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M5" s="1">
        <f t="shared" ref="AM5:AM31" si="45">SUM(Z5:AL5)</f>
        <v>7</v>
      </c>
      <c r="AP5" s="1">
        <f t="shared" ref="AP5:AP16" si="46">SUM(AN5:AO5)</f>
        <v>0</v>
      </c>
      <c r="AQ5" s="1">
        <f t="shared" si="1"/>
        <v>0</v>
      </c>
      <c r="AZ5" s="1">
        <f t="shared" ref="AZ5:AZ16" si="47">SUM(AR5:AY5)</f>
        <v>0</v>
      </c>
      <c r="BH5" s="1">
        <f t="shared" ref="BH5:BH15" si="48">SUM(BB5:BG5)</f>
        <v>0</v>
      </c>
      <c r="BI5" s="1">
        <f t="shared" ref="BI5:BI15" si="49">(AM5+AP5+AZ5+BA5+BH5)</f>
        <v>7</v>
      </c>
      <c r="BJ5" s="1">
        <f t="shared" si="2"/>
        <v>0</v>
      </c>
      <c r="BM5" s="1">
        <f t="shared" ref="BM5:BM15" si="50">SUM(BK5:BL5)</f>
        <v>0</v>
      </c>
      <c r="BN5" s="1">
        <f t="shared" si="3"/>
        <v>0</v>
      </c>
      <c r="BO5" s="1">
        <f t="shared" si="4"/>
        <v>0</v>
      </c>
      <c r="BR5" s="3">
        <v>1</v>
      </c>
      <c r="BS5" s="1">
        <f t="shared" ref="BS5:BS15" si="51">SUM(BP5:BR5)</f>
        <v>1</v>
      </c>
      <c r="BU5" s="1">
        <f t="shared" ref="BU5:BU15" si="52">BM5+BS5+BT5</f>
        <v>1</v>
      </c>
      <c r="BV5" s="1">
        <f t="shared" si="5"/>
        <v>5</v>
      </c>
      <c r="BW5" s="1">
        <f t="shared" si="6"/>
        <v>3</v>
      </c>
      <c r="BX5" s="1">
        <f t="shared" si="7"/>
        <v>0</v>
      </c>
      <c r="BY5" s="1">
        <f t="shared" si="8"/>
        <v>0</v>
      </c>
      <c r="BZ5" s="1">
        <f t="shared" si="9"/>
        <v>1</v>
      </c>
      <c r="CA5" s="1">
        <f t="shared" si="10"/>
        <v>0</v>
      </c>
      <c r="CB5" s="1">
        <f t="shared" si="11"/>
        <v>2</v>
      </c>
      <c r="CC5" s="1">
        <f t="shared" si="12"/>
        <v>0</v>
      </c>
      <c r="CD5" s="1">
        <f t="shared" ref="CD5:CD15" si="53">IF(AQ5&gt;0,5,0)</f>
        <v>0</v>
      </c>
      <c r="CE5" s="1">
        <f t="shared" si="13"/>
        <v>0</v>
      </c>
      <c r="CF5" s="1">
        <f t="shared" si="14"/>
        <v>0</v>
      </c>
      <c r="CG5" s="1">
        <f t="shared" si="15"/>
        <v>0</v>
      </c>
      <c r="CH5" s="1">
        <f t="shared" ref="CH5:CH15" si="54">MAX(CA5:CG5)</f>
        <v>2</v>
      </c>
      <c r="CI5" s="1">
        <f t="shared" ref="CI5:CI15" si="55">IF(CD5=5,5,CH5)</f>
        <v>2</v>
      </c>
      <c r="CJ5">
        <f t="shared" ref="CJ5:CJ53" si="56">CI5+IF(D5&gt;=85,0,1)</f>
        <v>2</v>
      </c>
      <c r="CK5" s="1">
        <f t="shared" si="16"/>
        <v>0</v>
      </c>
      <c r="CL5" s="1">
        <f t="shared" si="17"/>
        <v>0</v>
      </c>
      <c r="CM5" s="1">
        <f t="shared" si="18"/>
        <v>7</v>
      </c>
      <c r="CN5" s="1">
        <f t="shared" si="19"/>
        <v>0</v>
      </c>
      <c r="CO5" s="1">
        <f t="shared" ref="CO5:CO15" si="57">MAX(CK5:CN5)</f>
        <v>7</v>
      </c>
      <c r="CP5" s="1">
        <f t="shared" si="20"/>
        <v>7</v>
      </c>
      <c r="CQ5" s="3" t="s">
        <v>202</v>
      </c>
      <c r="CR5" s="1">
        <f t="shared" si="21"/>
        <v>1</v>
      </c>
      <c r="CS5" s="1">
        <f t="shared" si="22"/>
        <v>8</v>
      </c>
      <c r="CT5" s="1">
        <f t="shared" si="23"/>
        <v>3</v>
      </c>
      <c r="CV5" s="1">
        <f t="shared" si="24"/>
        <v>7</v>
      </c>
      <c r="CW5" s="1">
        <f t="shared" si="25"/>
        <v>5</v>
      </c>
      <c r="CX5" s="1">
        <f t="shared" ref="CX5:CX15" si="58">MAX(CV5:CW5)</f>
        <v>7</v>
      </c>
      <c r="CZ5" s="1">
        <f t="shared" si="26"/>
        <v>4</v>
      </c>
      <c r="DA5" s="1">
        <f t="shared" ref="DA5:DA53" si="59">CJ5</f>
        <v>2</v>
      </c>
      <c r="DB5" s="1">
        <f t="shared" ref="DB5:DB41" si="60">CX5</f>
        <v>7</v>
      </c>
      <c r="DC5" s="1">
        <f t="shared" ref="DC5:DC41" si="61">MAX(CZ5:DB5)</f>
        <v>7</v>
      </c>
      <c r="DE5" s="1">
        <f t="shared" si="27"/>
        <v>0</v>
      </c>
      <c r="DF5" s="1">
        <f t="shared" ref="DF5:DF41" si="62">IF(CZ5&gt;6,1,0)</f>
        <v>0</v>
      </c>
      <c r="DG5" s="1">
        <f t="shared" ref="DG5:DG41" si="63">IF(DA5&gt;6,1,0)</f>
        <v>0</v>
      </c>
      <c r="DH5" s="1">
        <f t="shared" ref="DH5:DH41" si="64">IF(DB5&gt;6,1,0)</f>
        <v>1</v>
      </c>
      <c r="DI5" s="1">
        <f t="shared" ref="DI5:DI41" si="65">IF(SUM(DF5:DH5)&gt;1,1,0)</f>
        <v>0</v>
      </c>
      <c r="DJ5" s="1">
        <f t="shared" ref="DJ5:DJ41" si="66">IF(DC5=7,1,0)</f>
        <v>1</v>
      </c>
      <c r="DK5" s="1">
        <f t="shared" ref="DK5:DK41" si="67">IF(AND(CZ5&gt;3,CZ5&lt;7),1,0)</f>
        <v>1</v>
      </c>
      <c r="DL5" s="1">
        <f t="shared" ref="DL5:DL41" si="68">IF(AND(DA5&gt;3,DA5&lt;7),1,0)</f>
        <v>0</v>
      </c>
      <c r="DM5" s="1">
        <f t="shared" ref="DM5:DM41" si="69">IF(AND(DB5&gt;3,DB5&lt;7),1,0)</f>
        <v>0</v>
      </c>
      <c r="DN5" s="1">
        <f t="shared" ref="DN5:DN41" si="70">IF(SUM(DK5:DM5)&gt;1,1,0)</f>
        <v>0</v>
      </c>
      <c r="DO5" s="1">
        <f t="shared" ref="DO5:DO41" si="71">IF((DN5+DJ5+DI5+DE5)=0,1,0)</f>
        <v>0</v>
      </c>
      <c r="DP5" s="1">
        <f t="shared" ref="DP5:DP41" si="72">IF(DE5=1,3,IF(DI5=1,3,IF(DJ5=1,2,IF(DN5=1,2,IF(DO5=1,1,0)))))</f>
        <v>2</v>
      </c>
      <c r="DQ5" s="1" t="str">
        <f t="shared" ref="DQ5:DQ41" si="73">IF(DP5=3,"Hazardous",IF(DP5=2,"Problematic",IF(DP5=1,"Recommended",0)))</f>
        <v>Problematic</v>
      </c>
    </row>
    <row r="6" spans="1:121" x14ac:dyDescent="0.35">
      <c r="B6" s="3" t="s">
        <v>7</v>
      </c>
      <c r="C6" s="3" t="s">
        <v>69</v>
      </c>
      <c r="D6" s="3">
        <v>175</v>
      </c>
      <c r="E6" s="1">
        <f t="shared" si="29"/>
        <v>0</v>
      </c>
      <c r="F6" s="1">
        <f t="shared" si="30"/>
        <v>0</v>
      </c>
      <c r="G6" s="1">
        <f t="shared" si="31"/>
        <v>0</v>
      </c>
      <c r="H6" s="1">
        <f t="shared" si="32"/>
        <v>5</v>
      </c>
      <c r="I6" s="1">
        <f t="shared" si="33"/>
        <v>0</v>
      </c>
      <c r="J6" s="3">
        <v>48</v>
      </c>
      <c r="K6" s="1">
        <f t="shared" si="34"/>
        <v>0</v>
      </c>
      <c r="L6" s="1">
        <f t="shared" si="35"/>
        <v>3</v>
      </c>
      <c r="M6" s="1">
        <f t="shared" si="36"/>
        <v>0</v>
      </c>
      <c r="N6" s="1">
        <f t="shared" si="37"/>
        <v>0</v>
      </c>
      <c r="O6" s="1">
        <f t="shared" si="38"/>
        <v>0</v>
      </c>
      <c r="P6" s="3">
        <v>255</v>
      </c>
      <c r="Q6" s="1">
        <f t="shared" si="39"/>
        <v>0</v>
      </c>
      <c r="R6" s="1">
        <f t="shared" si="40"/>
        <v>0</v>
      </c>
      <c r="S6" s="3" t="s">
        <v>201</v>
      </c>
      <c r="T6" s="1">
        <f t="shared" si="41"/>
        <v>0</v>
      </c>
      <c r="U6" s="1">
        <f t="shared" si="42"/>
        <v>0</v>
      </c>
      <c r="V6" s="3" t="s">
        <v>202</v>
      </c>
      <c r="W6" s="1">
        <f t="shared" si="43"/>
        <v>0</v>
      </c>
      <c r="X6" s="1">
        <f t="shared" si="44"/>
        <v>1</v>
      </c>
      <c r="Y6" s="1">
        <f t="shared" si="0"/>
        <v>0</v>
      </c>
      <c r="AA6" s="3">
        <v>1</v>
      </c>
      <c r="AC6" s="3">
        <v>1</v>
      </c>
      <c r="AD6" s="3">
        <v>1</v>
      </c>
      <c r="AM6" s="1">
        <f t="shared" si="45"/>
        <v>3</v>
      </c>
      <c r="AP6" s="1">
        <f t="shared" si="46"/>
        <v>0</v>
      </c>
      <c r="AQ6" s="1">
        <f t="shared" si="1"/>
        <v>0</v>
      </c>
      <c r="AR6" s="3">
        <v>1</v>
      </c>
      <c r="AS6" s="3">
        <v>1</v>
      </c>
      <c r="AT6" s="3">
        <v>1</v>
      </c>
      <c r="AX6" s="3">
        <v>1</v>
      </c>
      <c r="AZ6" s="1">
        <f t="shared" si="47"/>
        <v>4</v>
      </c>
      <c r="BH6" s="1">
        <f t="shared" si="48"/>
        <v>0</v>
      </c>
      <c r="BI6" s="1">
        <f t="shared" si="49"/>
        <v>7</v>
      </c>
      <c r="BJ6" s="1">
        <f t="shared" si="2"/>
        <v>0</v>
      </c>
      <c r="BM6" s="1">
        <f t="shared" si="50"/>
        <v>0</v>
      </c>
      <c r="BN6" s="1">
        <f t="shared" si="3"/>
        <v>0</v>
      </c>
      <c r="BO6" s="1">
        <f t="shared" si="4"/>
        <v>0</v>
      </c>
      <c r="BP6" s="3">
        <v>1</v>
      </c>
      <c r="BQ6" s="3">
        <v>1</v>
      </c>
      <c r="BS6" s="1">
        <f t="shared" si="51"/>
        <v>2</v>
      </c>
      <c r="BU6" s="1">
        <f t="shared" si="52"/>
        <v>2</v>
      </c>
      <c r="BV6" s="1">
        <f t="shared" si="5"/>
        <v>5</v>
      </c>
      <c r="BW6" s="1">
        <f t="shared" si="6"/>
        <v>3</v>
      </c>
      <c r="BX6" s="1">
        <f t="shared" si="7"/>
        <v>0</v>
      </c>
      <c r="BY6" s="1">
        <f t="shared" si="8"/>
        <v>0</v>
      </c>
      <c r="BZ6" s="1">
        <f t="shared" si="9"/>
        <v>1</v>
      </c>
      <c r="CA6" s="1">
        <f t="shared" si="10"/>
        <v>0</v>
      </c>
      <c r="CB6" s="1">
        <f t="shared" si="11"/>
        <v>2</v>
      </c>
      <c r="CC6" s="1">
        <f t="shared" si="12"/>
        <v>0</v>
      </c>
      <c r="CD6" s="1">
        <f t="shared" si="53"/>
        <v>0</v>
      </c>
      <c r="CE6" s="1">
        <f t="shared" si="13"/>
        <v>6</v>
      </c>
      <c r="CF6" s="1">
        <f t="shared" si="14"/>
        <v>0</v>
      </c>
      <c r="CG6" s="1">
        <f t="shared" si="15"/>
        <v>0</v>
      </c>
      <c r="CH6" s="1">
        <f t="shared" si="54"/>
        <v>6</v>
      </c>
      <c r="CI6" s="1">
        <f t="shared" si="55"/>
        <v>6</v>
      </c>
      <c r="CJ6">
        <f t="shared" si="56"/>
        <v>6</v>
      </c>
      <c r="CK6" s="1">
        <f t="shared" si="16"/>
        <v>0</v>
      </c>
      <c r="CL6" s="1">
        <f t="shared" si="17"/>
        <v>0</v>
      </c>
      <c r="CM6" s="1">
        <f t="shared" si="18"/>
        <v>7</v>
      </c>
      <c r="CN6" s="1">
        <f t="shared" si="19"/>
        <v>0</v>
      </c>
      <c r="CO6" s="1">
        <f t="shared" si="57"/>
        <v>7</v>
      </c>
      <c r="CP6" s="1">
        <f t="shared" si="20"/>
        <v>7</v>
      </c>
      <c r="CQ6" s="3" t="s">
        <v>202</v>
      </c>
      <c r="CR6" s="1">
        <f t="shared" si="21"/>
        <v>1</v>
      </c>
      <c r="CS6" s="1">
        <f t="shared" si="22"/>
        <v>8</v>
      </c>
      <c r="CT6" s="1">
        <f t="shared" si="23"/>
        <v>5</v>
      </c>
      <c r="CV6" s="1">
        <f t="shared" si="24"/>
        <v>7</v>
      </c>
      <c r="CW6" s="1">
        <f t="shared" si="25"/>
        <v>5</v>
      </c>
      <c r="CX6" s="1">
        <f t="shared" si="58"/>
        <v>7</v>
      </c>
      <c r="CZ6" s="1">
        <f t="shared" si="26"/>
        <v>4</v>
      </c>
      <c r="DA6" s="1">
        <f t="shared" si="59"/>
        <v>6</v>
      </c>
      <c r="DB6" s="1">
        <f t="shared" si="60"/>
        <v>7</v>
      </c>
      <c r="DC6" s="1">
        <f t="shared" si="61"/>
        <v>7</v>
      </c>
      <c r="DE6" s="1">
        <f t="shared" si="27"/>
        <v>0</v>
      </c>
      <c r="DF6" s="1">
        <f t="shared" si="62"/>
        <v>0</v>
      </c>
      <c r="DG6" s="1">
        <f t="shared" si="63"/>
        <v>0</v>
      </c>
      <c r="DH6" s="1">
        <f t="shared" si="64"/>
        <v>1</v>
      </c>
      <c r="DI6" s="1">
        <f t="shared" si="65"/>
        <v>0</v>
      </c>
      <c r="DJ6" s="1">
        <f t="shared" si="66"/>
        <v>1</v>
      </c>
      <c r="DK6" s="1">
        <f t="shared" si="67"/>
        <v>1</v>
      </c>
      <c r="DL6" s="1">
        <f t="shared" si="68"/>
        <v>1</v>
      </c>
      <c r="DM6" s="1">
        <f t="shared" si="69"/>
        <v>0</v>
      </c>
      <c r="DN6" s="1">
        <f t="shared" si="70"/>
        <v>1</v>
      </c>
      <c r="DO6" s="1">
        <f t="shared" si="71"/>
        <v>0</v>
      </c>
      <c r="DP6" s="1">
        <f t="shared" si="72"/>
        <v>2</v>
      </c>
      <c r="DQ6" s="1" t="str">
        <f t="shared" si="73"/>
        <v>Problematic</v>
      </c>
    </row>
    <row r="7" spans="1:121" x14ac:dyDescent="0.35">
      <c r="A7" s="1" t="s">
        <v>8</v>
      </c>
      <c r="B7" s="3" t="s">
        <v>9</v>
      </c>
      <c r="C7" s="3" t="s">
        <v>70</v>
      </c>
      <c r="D7" s="3">
        <v>78</v>
      </c>
      <c r="E7" s="1">
        <f t="shared" si="29"/>
        <v>0</v>
      </c>
      <c r="F7" s="1">
        <f t="shared" si="30"/>
        <v>0</v>
      </c>
      <c r="G7" s="1">
        <f t="shared" si="31"/>
        <v>3</v>
      </c>
      <c r="H7" s="1">
        <f t="shared" si="32"/>
        <v>0</v>
      </c>
      <c r="I7" s="1">
        <f t="shared" si="33"/>
        <v>0</v>
      </c>
      <c r="J7" s="3">
        <v>12</v>
      </c>
      <c r="K7" s="1">
        <f t="shared" si="34"/>
        <v>0</v>
      </c>
      <c r="L7" s="1">
        <f t="shared" si="35"/>
        <v>0</v>
      </c>
      <c r="M7" s="1">
        <f t="shared" si="36"/>
        <v>4</v>
      </c>
      <c r="N7" s="1">
        <f t="shared" si="37"/>
        <v>0</v>
      </c>
      <c r="O7" s="1">
        <f t="shared" si="38"/>
        <v>0</v>
      </c>
      <c r="P7" s="3">
        <v>363</v>
      </c>
      <c r="Q7" s="1">
        <f t="shared" si="39"/>
        <v>0</v>
      </c>
      <c r="R7" s="1">
        <f t="shared" si="40"/>
        <v>0</v>
      </c>
      <c r="S7" s="3" t="s">
        <v>201</v>
      </c>
      <c r="T7" s="1">
        <f t="shared" si="41"/>
        <v>0</v>
      </c>
      <c r="U7" s="1">
        <f t="shared" si="42"/>
        <v>0</v>
      </c>
      <c r="V7" s="3" t="s">
        <v>201</v>
      </c>
      <c r="W7" s="1">
        <f t="shared" si="43"/>
        <v>0</v>
      </c>
      <c r="X7" s="1">
        <f t="shared" si="44"/>
        <v>0</v>
      </c>
      <c r="Y7" s="1">
        <f t="shared" si="0"/>
        <v>0</v>
      </c>
      <c r="AE7" s="3">
        <v>1</v>
      </c>
      <c r="AM7" s="1">
        <f t="shared" si="45"/>
        <v>1</v>
      </c>
      <c r="AP7" s="1">
        <f t="shared" si="46"/>
        <v>0</v>
      </c>
      <c r="AQ7" s="1">
        <f t="shared" si="1"/>
        <v>0</v>
      </c>
      <c r="AZ7" s="1">
        <f t="shared" si="47"/>
        <v>0</v>
      </c>
      <c r="BH7" s="1">
        <f t="shared" si="48"/>
        <v>0</v>
      </c>
      <c r="BI7" s="1">
        <f t="shared" si="49"/>
        <v>1</v>
      </c>
      <c r="BJ7" s="1">
        <f t="shared" si="2"/>
        <v>1</v>
      </c>
      <c r="BM7" s="1">
        <f t="shared" si="50"/>
        <v>0</v>
      </c>
      <c r="BN7" s="1">
        <f t="shared" si="3"/>
        <v>0</v>
      </c>
      <c r="BO7" s="1">
        <f t="shared" si="4"/>
        <v>0</v>
      </c>
      <c r="BS7" s="1">
        <f t="shared" si="51"/>
        <v>0</v>
      </c>
      <c r="BU7" s="1">
        <f t="shared" si="52"/>
        <v>0</v>
      </c>
      <c r="BV7" s="1">
        <f t="shared" si="5"/>
        <v>3</v>
      </c>
      <c r="BW7" s="1">
        <f t="shared" si="6"/>
        <v>4</v>
      </c>
      <c r="BX7" s="1">
        <f t="shared" si="7"/>
        <v>0</v>
      </c>
      <c r="BY7" s="1">
        <f t="shared" si="8"/>
        <v>0</v>
      </c>
      <c r="BZ7" s="1">
        <f t="shared" si="9"/>
        <v>0</v>
      </c>
      <c r="CA7" s="1">
        <f t="shared" si="10"/>
        <v>0</v>
      </c>
      <c r="CB7" s="1">
        <f t="shared" si="11"/>
        <v>2</v>
      </c>
      <c r="CC7" s="1">
        <f t="shared" si="12"/>
        <v>0</v>
      </c>
      <c r="CD7" s="1">
        <f t="shared" si="53"/>
        <v>0</v>
      </c>
      <c r="CE7" s="1">
        <f t="shared" si="13"/>
        <v>0</v>
      </c>
      <c r="CF7" s="1">
        <f t="shared" si="14"/>
        <v>0</v>
      </c>
      <c r="CG7" s="1">
        <f t="shared" si="15"/>
        <v>0</v>
      </c>
      <c r="CH7" s="1">
        <f t="shared" si="54"/>
        <v>2</v>
      </c>
      <c r="CI7" s="1">
        <f t="shared" si="55"/>
        <v>2</v>
      </c>
      <c r="CJ7">
        <f t="shared" si="56"/>
        <v>3</v>
      </c>
      <c r="CK7" s="1">
        <f t="shared" si="16"/>
        <v>3</v>
      </c>
      <c r="CL7" s="1">
        <f t="shared" si="17"/>
        <v>0</v>
      </c>
      <c r="CM7" s="1">
        <f t="shared" si="18"/>
        <v>0</v>
      </c>
      <c r="CN7" s="1">
        <f t="shared" si="19"/>
        <v>0</v>
      </c>
      <c r="CO7" s="1">
        <f t="shared" si="57"/>
        <v>3</v>
      </c>
      <c r="CP7" s="1">
        <f t="shared" si="20"/>
        <v>3</v>
      </c>
      <c r="CQ7" s="3" t="s">
        <v>202</v>
      </c>
      <c r="CR7" s="1">
        <f t="shared" si="21"/>
        <v>1</v>
      </c>
      <c r="CS7" s="1">
        <f t="shared" si="22"/>
        <v>2</v>
      </c>
      <c r="CT7" s="1">
        <f t="shared" si="23"/>
        <v>1</v>
      </c>
      <c r="CV7" s="1">
        <f t="shared" si="24"/>
        <v>3</v>
      </c>
      <c r="CW7" s="1">
        <f t="shared" si="25"/>
        <v>3</v>
      </c>
      <c r="CX7" s="1">
        <f t="shared" si="58"/>
        <v>3</v>
      </c>
      <c r="CZ7" s="1">
        <f t="shared" si="26"/>
        <v>4</v>
      </c>
      <c r="DA7" s="1">
        <f t="shared" si="59"/>
        <v>3</v>
      </c>
      <c r="DB7" s="1">
        <f t="shared" si="60"/>
        <v>3</v>
      </c>
      <c r="DC7" s="1">
        <f t="shared" si="61"/>
        <v>4</v>
      </c>
      <c r="DE7" s="1">
        <f t="shared" si="27"/>
        <v>0</v>
      </c>
      <c r="DF7" s="1">
        <f t="shared" si="62"/>
        <v>0</v>
      </c>
      <c r="DG7" s="1">
        <f t="shared" si="63"/>
        <v>0</v>
      </c>
      <c r="DH7" s="1">
        <f t="shared" si="64"/>
        <v>0</v>
      </c>
      <c r="DI7" s="1">
        <f t="shared" si="65"/>
        <v>0</v>
      </c>
      <c r="DJ7" s="1">
        <f t="shared" si="66"/>
        <v>0</v>
      </c>
      <c r="DK7" s="1">
        <f t="shared" si="67"/>
        <v>1</v>
      </c>
      <c r="DL7" s="1">
        <f t="shared" si="68"/>
        <v>0</v>
      </c>
      <c r="DM7" s="1">
        <f t="shared" si="69"/>
        <v>0</v>
      </c>
      <c r="DN7" s="1">
        <f t="shared" si="70"/>
        <v>0</v>
      </c>
      <c r="DO7" s="1">
        <f t="shared" si="71"/>
        <v>1</v>
      </c>
      <c r="DP7" s="1">
        <f t="shared" si="72"/>
        <v>1</v>
      </c>
      <c r="DQ7" s="1" t="str">
        <f t="shared" si="73"/>
        <v>Recommended</v>
      </c>
    </row>
    <row r="8" spans="1:121" x14ac:dyDescent="0.35">
      <c r="B8" s="3" t="s">
        <v>10</v>
      </c>
      <c r="C8" s="3" t="s">
        <v>72</v>
      </c>
      <c r="D8" s="3">
        <v>118</v>
      </c>
      <c r="E8" s="1">
        <f t="shared" si="29"/>
        <v>0</v>
      </c>
      <c r="F8" s="1">
        <f t="shared" si="30"/>
        <v>0</v>
      </c>
      <c r="G8" s="1">
        <f t="shared" si="31"/>
        <v>3</v>
      </c>
      <c r="H8" s="1">
        <f t="shared" si="32"/>
        <v>0</v>
      </c>
      <c r="I8" s="1">
        <f t="shared" si="33"/>
        <v>0</v>
      </c>
      <c r="J8" s="3">
        <v>37</v>
      </c>
      <c r="K8" s="1">
        <f t="shared" si="34"/>
        <v>0</v>
      </c>
      <c r="L8" s="1">
        <f t="shared" si="35"/>
        <v>3</v>
      </c>
      <c r="M8" s="1">
        <f t="shared" si="36"/>
        <v>0</v>
      </c>
      <c r="N8" s="1">
        <f t="shared" si="37"/>
        <v>0</v>
      </c>
      <c r="O8" s="1">
        <f t="shared" si="38"/>
        <v>0</v>
      </c>
      <c r="P8" s="3">
        <v>343</v>
      </c>
      <c r="Q8" s="1">
        <f t="shared" si="39"/>
        <v>0</v>
      </c>
      <c r="R8" s="1">
        <f t="shared" si="40"/>
        <v>0</v>
      </c>
      <c r="S8" s="3" t="s">
        <v>201</v>
      </c>
      <c r="T8" s="1">
        <f t="shared" si="41"/>
        <v>0</v>
      </c>
      <c r="U8" s="1">
        <f t="shared" si="42"/>
        <v>0</v>
      </c>
      <c r="V8" s="3" t="s">
        <v>201</v>
      </c>
      <c r="W8" s="1">
        <f t="shared" si="43"/>
        <v>0</v>
      </c>
      <c r="X8" s="1">
        <f t="shared" si="44"/>
        <v>0</v>
      </c>
      <c r="Y8" s="1">
        <f t="shared" si="0"/>
        <v>0</v>
      </c>
      <c r="Z8" s="3">
        <v>1</v>
      </c>
      <c r="AC8" s="3">
        <v>1</v>
      </c>
      <c r="AG8" s="3">
        <v>1</v>
      </c>
      <c r="AH8" s="3">
        <v>1</v>
      </c>
      <c r="AM8" s="1">
        <f t="shared" si="45"/>
        <v>4</v>
      </c>
      <c r="AO8" s="3">
        <v>1</v>
      </c>
      <c r="AP8" s="1">
        <f t="shared" si="46"/>
        <v>1</v>
      </c>
      <c r="AQ8" s="1">
        <f t="shared" si="1"/>
        <v>0</v>
      </c>
      <c r="AZ8" s="1">
        <f t="shared" si="47"/>
        <v>0</v>
      </c>
      <c r="BH8" s="1">
        <f t="shared" si="48"/>
        <v>0</v>
      </c>
      <c r="BI8" s="1">
        <f t="shared" si="49"/>
        <v>5</v>
      </c>
      <c r="BJ8" s="1">
        <f t="shared" si="2"/>
        <v>1</v>
      </c>
      <c r="BM8" s="1">
        <f t="shared" si="50"/>
        <v>0</v>
      </c>
      <c r="BN8" s="1">
        <f t="shared" si="3"/>
        <v>0</v>
      </c>
      <c r="BO8" s="1">
        <f t="shared" si="4"/>
        <v>0</v>
      </c>
      <c r="BS8" s="1">
        <f t="shared" si="51"/>
        <v>0</v>
      </c>
      <c r="BU8" s="1">
        <f t="shared" si="52"/>
        <v>0</v>
      </c>
      <c r="BV8" s="1">
        <f t="shared" si="5"/>
        <v>3</v>
      </c>
      <c r="BW8" s="1">
        <f t="shared" si="6"/>
        <v>3</v>
      </c>
      <c r="BX8" s="1">
        <f t="shared" si="7"/>
        <v>0</v>
      </c>
      <c r="BY8" s="1">
        <f t="shared" si="8"/>
        <v>0</v>
      </c>
      <c r="BZ8" s="1">
        <f t="shared" si="9"/>
        <v>0</v>
      </c>
      <c r="CA8" s="1">
        <f t="shared" si="10"/>
        <v>0</v>
      </c>
      <c r="CB8" s="1">
        <f t="shared" si="11"/>
        <v>2</v>
      </c>
      <c r="CC8" s="1">
        <f t="shared" si="12"/>
        <v>4</v>
      </c>
      <c r="CD8" s="1">
        <f t="shared" si="53"/>
        <v>0</v>
      </c>
      <c r="CE8" s="1">
        <f t="shared" si="13"/>
        <v>0</v>
      </c>
      <c r="CF8" s="1">
        <f t="shared" si="14"/>
        <v>0</v>
      </c>
      <c r="CG8" s="1">
        <f t="shared" si="15"/>
        <v>0</v>
      </c>
      <c r="CH8" s="1">
        <f t="shared" si="54"/>
        <v>4</v>
      </c>
      <c r="CI8" s="1">
        <f t="shared" si="55"/>
        <v>4</v>
      </c>
      <c r="CJ8">
        <f t="shared" si="56"/>
        <v>4</v>
      </c>
      <c r="CK8" s="1">
        <f t="shared" si="16"/>
        <v>3</v>
      </c>
      <c r="CL8" s="1">
        <f t="shared" si="17"/>
        <v>0</v>
      </c>
      <c r="CM8" s="1">
        <f t="shared" si="18"/>
        <v>0</v>
      </c>
      <c r="CN8" s="1">
        <f t="shared" si="19"/>
        <v>0</v>
      </c>
      <c r="CO8" s="1">
        <f t="shared" si="57"/>
        <v>3</v>
      </c>
      <c r="CP8" s="1">
        <f t="shared" si="20"/>
        <v>3</v>
      </c>
      <c r="CQ8" s="3" t="s">
        <v>202</v>
      </c>
      <c r="CR8" s="1">
        <f t="shared" si="21"/>
        <v>1</v>
      </c>
      <c r="CS8" s="1">
        <f t="shared" si="22"/>
        <v>6</v>
      </c>
      <c r="CT8" s="1">
        <f t="shared" si="23"/>
        <v>1</v>
      </c>
      <c r="CV8" s="1">
        <f t="shared" si="24"/>
        <v>3</v>
      </c>
      <c r="CW8" s="1">
        <f t="shared" si="25"/>
        <v>3</v>
      </c>
      <c r="CX8" s="1">
        <f t="shared" si="58"/>
        <v>3</v>
      </c>
      <c r="CZ8" s="1">
        <f t="shared" si="26"/>
        <v>3</v>
      </c>
      <c r="DA8" s="1">
        <f t="shared" si="59"/>
        <v>4</v>
      </c>
      <c r="DB8" s="1">
        <f t="shared" si="60"/>
        <v>3</v>
      </c>
      <c r="DC8" s="1">
        <f t="shared" si="61"/>
        <v>4</v>
      </c>
      <c r="DE8" s="1">
        <f t="shared" si="27"/>
        <v>0</v>
      </c>
      <c r="DF8" s="1">
        <f t="shared" si="62"/>
        <v>0</v>
      </c>
      <c r="DG8" s="1">
        <f t="shared" si="63"/>
        <v>0</v>
      </c>
      <c r="DH8" s="1">
        <f t="shared" si="64"/>
        <v>0</v>
      </c>
      <c r="DI8" s="1">
        <f t="shared" si="65"/>
        <v>0</v>
      </c>
      <c r="DJ8" s="1">
        <f t="shared" si="66"/>
        <v>0</v>
      </c>
      <c r="DK8" s="1">
        <f t="shared" si="67"/>
        <v>0</v>
      </c>
      <c r="DL8" s="1">
        <f t="shared" si="68"/>
        <v>1</v>
      </c>
      <c r="DM8" s="1">
        <f t="shared" si="69"/>
        <v>0</v>
      </c>
      <c r="DN8" s="1">
        <f t="shared" si="70"/>
        <v>0</v>
      </c>
      <c r="DO8" s="1">
        <f t="shared" si="71"/>
        <v>1</v>
      </c>
      <c r="DP8" s="1">
        <f t="shared" si="72"/>
        <v>1</v>
      </c>
      <c r="DQ8" s="1" t="str">
        <f t="shared" si="73"/>
        <v>Recommended</v>
      </c>
    </row>
    <row r="9" spans="1:121" x14ac:dyDescent="0.35">
      <c r="B9" s="3" t="s">
        <v>11</v>
      </c>
      <c r="C9" s="3" t="s">
        <v>181</v>
      </c>
      <c r="D9" s="3">
        <v>107</v>
      </c>
      <c r="E9" s="1">
        <f t="shared" si="29"/>
        <v>0</v>
      </c>
      <c r="F9" s="1">
        <f t="shared" si="30"/>
        <v>0</v>
      </c>
      <c r="G9" s="1">
        <f t="shared" si="31"/>
        <v>3</v>
      </c>
      <c r="H9" s="1">
        <f t="shared" si="32"/>
        <v>0</v>
      </c>
      <c r="I9" s="1">
        <f t="shared" si="33"/>
        <v>0</v>
      </c>
      <c r="J9" s="3">
        <v>28</v>
      </c>
      <c r="K9" s="1">
        <f t="shared" si="34"/>
        <v>0</v>
      </c>
      <c r="L9" s="1">
        <f t="shared" si="35"/>
        <v>3</v>
      </c>
      <c r="M9" s="1">
        <f t="shared" si="36"/>
        <v>0</v>
      </c>
      <c r="N9" s="1">
        <f t="shared" si="37"/>
        <v>0</v>
      </c>
      <c r="O9" s="1">
        <f t="shared" si="38"/>
        <v>0</v>
      </c>
      <c r="P9" s="3">
        <v>405</v>
      </c>
      <c r="Q9" s="1">
        <f t="shared" si="39"/>
        <v>0</v>
      </c>
      <c r="R9" s="1">
        <f t="shared" si="40"/>
        <v>0</v>
      </c>
      <c r="S9" s="3" t="s">
        <v>201</v>
      </c>
      <c r="T9" s="1">
        <f t="shared" si="41"/>
        <v>0</v>
      </c>
      <c r="U9" s="1">
        <f t="shared" si="42"/>
        <v>0</v>
      </c>
      <c r="V9" s="3" t="s">
        <v>201</v>
      </c>
      <c r="W9" s="1">
        <f t="shared" si="43"/>
        <v>0</v>
      </c>
      <c r="X9" s="1">
        <f t="shared" si="44"/>
        <v>0</v>
      </c>
      <c r="Y9" s="1">
        <f t="shared" si="0"/>
        <v>0</v>
      </c>
      <c r="AC9" s="3">
        <v>1</v>
      </c>
      <c r="AG9" s="3">
        <v>1</v>
      </c>
      <c r="AH9" s="3">
        <v>1</v>
      </c>
      <c r="AM9" s="1">
        <f t="shared" si="45"/>
        <v>3</v>
      </c>
      <c r="AO9" s="3">
        <v>1</v>
      </c>
      <c r="AP9" s="1">
        <f t="shared" si="46"/>
        <v>1</v>
      </c>
      <c r="AQ9" s="1">
        <f t="shared" si="1"/>
        <v>0</v>
      </c>
      <c r="AZ9" s="1">
        <f t="shared" si="47"/>
        <v>0</v>
      </c>
      <c r="BH9" s="1">
        <f t="shared" si="48"/>
        <v>0</v>
      </c>
      <c r="BI9" s="1">
        <f t="shared" si="49"/>
        <v>4</v>
      </c>
      <c r="BJ9" s="1">
        <f t="shared" si="2"/>
        <v>1</v>
      </c>
      <c r="BM9" s="1">
        <f t="shared" si="50"/>
        <v>0</v>
      </c>
      <c r="BN9" s="1">
        <f t="shared" si="3"/>
        <v>0</v>
      </c>
      <c r="BO9" s="1">
        <f t="shared" si="4"/>
        <v>0</v>
      </c>
      <c r="BS9" s="1">
        <f t="shared" si="51"/>
        <v>0</v>
      </c>
      <c r="BU9" s="1">
        <f t="shared" si="52"/>
        <v>0</v>
      </c>
      <c r="BV9" s="1">
        <f t="shared" si="5"/>
        <v>3</v>
      </c>
      <c r="BW9" s="1">
        <f t="shared" si="6"/>
        <v>3</v>
      </c>
      <c r="BX9" s="1">
        <f t="shared" si="7"/>
        <v>0</v>
      </c>
      <c r="BY9" s="1">
        <f t="shared" si="8"/>
        <v>0</v>
      </c>
      <c r="BZ9" s="1">
        <f t="shared" si="9"/>
        <v>0</v>
      </c>
      <c r="CA9" s="1">
        <f t="shared" si="10"/>
        <v>0</v>
      </c>
      <c r="CB9" s="1">
        <f t="shared" si="11"/>
        <v>2</v>
      </c>
      <c r="CC9" s="1">
        <f t="shared" si="12"/>
        <v>4</v>
      </c>
      <c r="CD9" s="1">
        <f t="shared" si="53"/>
        <v>0</v>
      </c>
      <c r="CE9" s="1">
        <f t="shared" si="13"/>
        <v>0</v>
      </c>
      <c r="CF9" s="1">
        <f t="shared" si="14"/>
        <v>0</v>
      </c>
      <c r="CG9" s="1">
        <f t="shared" si="15"/>
        <v>0</v>
      </c>
      <c r="CH9" s="1">
        <f t="shared" si="54"/>
        <v>4</v>
      </c>
      <c r="CI9" s="1">
        <f t="shared" si="55"/>
        <v>4</v>
      </c>
      <c r="CJ9">
        <f t="shared" si="56"/>
        <v>4</v>
      </c>
      <c r="CK9" s="1">
        <f t="shared" si="16"/>
        <v>3</v>
      </c>
      <c r="CL9" s="1">
        <f t="shared" si="17"/>
        <v>0</v>
      </c>
      <c r="CM9" s="1">
        <f t="shared" si="18"/>
        <v>0</v>
      </c>
      <c r="CN9" s="1">
        <f t="shared" si="19"/>
        <v>0</v>
      </c>
      <c r="CO9" s="1">
        <f t="shared" si="57"/>
        <v>3</v>
      </c>
      <c r="CP9" s="1">
        <f t="shared" si="20"/>
        <v>3</v>
      </c>
      <c r="CQ9" s="3" t="s">
        <v>202</v>
      </c>
      <c r="CR9" s="1">
        <f t="shared" si="21"/>
        <v>1</v>
      </c>
      <c r="CS9" s="1">
        <f t="shared" si="22"/>
        <v>5</v>
      </c>
      <c r="CT9" s="1">
        <f t="shared" si="23"/>
        <v>1</v>
      </c>
      <c r="CV9" s="1">
        <f t="shared" si="24"/>
        <v>3</v>
      </c>
      <c r="CW9" s="1">
        <f t="shared" si="25"/>
        <v>3</v>
      </c>
      <c r="CX9" s="1">
        <f t="shared" si="58"/>
        <v>3</v>
      </c>
      <c r="CZ9" s="1">
        <f t="shared" si="26"/>
        <v>3</v>
      </c>
      <c r="DA9" s="1">
        <f t="shared" si="59"/>
        <v>4</v>
      </c>
      <c r="DB9" s="1">
        <f t="shared" si="60"/>
        <v>3</v>
      </c>
      <c r="DC9" s="1">
        <f t="shared" si="61"/>
        <v>4</v>
      </c>
      <c r="DE9" s="1">
        <f t="shared" si="27"/>
        <v>0</v>
      </c>
      <c r="DF9" s="1">
        <f t="shared" si="62"/>
        <v>0</v>
      </c>
      <c r="DG9" s="1">
        <f t="shared" si="63"/>
        <v>0</v>
      </c>
      <c r="DH9" s="1">
        <f t="shared" si="64"/>
        <v>0</v>
      </c>
      <c r="DI9" s="1">
        <f t="shared" si="65"/>
        <v>0</v>
      </c>
      <c r="DJ9" s="1">
        <f t="shared" si="66"/>
        <v>0</v>
      </c>
      <c r="DK9" s="1">
        <f t="shared" si="67"/>
        <v>0</v>
      </c>
      <c r="DL9" s="1">
        <f t="shared" si="68"/>
        <v>1</v>
      </c>
      <c r="DM9" s="1">
        <f t="shared" si="69"/>
        <v>0</v>
      </c>
      <c r="DN9" s="1">
        <f t="shared" si="70"/>
        <v>0</v>
      </c>
      <c r="DO9" s="1">
        <f t="shared" si="71"/>
        <v>1</v>
      </c>
      <c r="DP9" s="1">
        <f t="shared" si="72"/>
        <v>1</v>
      </c>
      <c r="DQ9" s="1" t="str">
        <f t="shared" si="73"/>
        <v>Recommended</v>
      </c>
    </row>
    <row r="10" spans="1:121" x14ac:dyDescent="0.35">
      <c r="B10" s="3" t="s">
        <v>73</v>
      </c>
      <c r="C10" s="3" t="s">
        <v>74</v>
      </c>
      <c r="D10" s="3" t="s">
        <v>108</v>
      </c>
      <c r="E10" s="1">
        <f t="shared" si="29"/>
        <v>0</v>
      </c>
      <c r="F10" s="1">
        <f t="shared" si="30"/>
        <v>0</v>
      </c>
      <c r="G10" s="1">
        <f t="shared" si="31"/>
        <v>0</v>
      </c>
      <c r="H10" s="1">
        <f t="shared" si="32"/>
        <v>0</v>
      </c>
      <c r="I10" s="1">
        <f t="shared" si="33"/>
        <v>7</v>
      </c>
      <c r="J10" s="3">
        <v>227</v>
      </c>
      <c r="K10" s="1">
        <f t="shared" si="34"/>
        <v>1</v>
      </c>
      <c r="L10" s="1">
        <f t="shared" si="35"/>
        <v>0</v>
      </c>
      <c r="M10" s="1">
        <f t="shared" si="36"/>
        <v>0</v>
      </c>
      <c r="N10" s="1">
        <f t="shared" si="37"/>
        <v>0</v>
      </c>
      <c r="O10" s="1">
        <f t="shared" si="38"/>
        <v>0</v>
      </c>
      <c r="P10" s="3">
        <v>305</v>
      </c>
      <c r="Q10" s="1">
        <f t="shared" si="39"/>
        <v>0</v>
      </c>
      <c r="R10" s="1">
        <f t="shared" si="40"/>
        <v>0</v>
      </c>
      <c r="S10" s="3" t="s">
        <v>202</v>
      </c>
      <c r="T10" s="1">
        <f t="shared" si="41"/>
        <v>0</v>
      </c>
      <c r="U10" s="1">
        <f t="shared" si="42"/>
        <v>1</v>
      </c>
      <c r="V10" s="3" t="s">
        <v>201</v>
      </c>
      <c r="W10" s="1">
        <f t="shared" si="43"/>
        <v>0</v>
      </c>
      <c r="X10" s="1">
        <f t="shared" si="44"/>
        <v>0</v>
      </c>
      <c r="Y10" s="1">
        <f t="shared" si="0"/>
        <v>0</v>
      </c>
      <c r="AG10" s="3">
        <v>1</v>
      </c>
      <c r="AM10" s="1">
        <f t="shared" si="45"/>
        <v>1</v>
      </c>
      <c r="AP10" s="1">
        <f t="shared" si="46"/>
        <v>0</v>
      </c>
      <c r="AQ10" s="1">
        <f t="shared" si="1"/>
        <v>0</v>
      </c>
      <c r="AZ10" s="1">
        <f t="shared" si="47"/>
        <v>0</v>
      </c>
      <c r="BH10" s="1">
        <f t="shared" si="48"/>
        <v>0</v>
      </c>
      <c r="BI10" s="1">
        <f t="shared" si="49"/>
        <v>1</v>
      </c>
      <c r="BJ10" s="1">
        <f t="shared" si="2"/>
        <v>1</v>
      </c>
      <c r="BM10" s="1">
        <f t="shared" si="50"/>
        <v>0</v>
      </c>
      <c r="BN10" s="1">
        <f t="shared" si="3"/>
        <v>0</v>
      </c>
      <c r="BO10" s="1">
        <f t="shared" si="4"/>
        <v>0</v>
      </c>
      <c r="BS10" s="1">
        <f t="shared" si="51"/>
        <v>0</v>
      </c>
      <c r="BU10" s="1">
        <f t="shared" si="52"/>
        <v>0</v>
      </c>
      <c r="BV10" s="1">
        <f t="shared" si="5"/>
        <v>7</v>
      </c>
      <c r="BW10" s="1">
        <f t="shared" si="6"/>
        <v>1</v>
      </c>
      <c r="BX10" s="1">
        <f t="shared" si="7"/>
        <v>0</v>
      </c>
      <c r="BY10" s="1">
        <f t="shared" si="8"/>
        <v>1</v>
      </c>
      <c r="BZ10" s="1">
        <f t="shared" si="9"/>
        <v>0</v>
      </c>
      <c r="CA10" s="1">
        <f t="shared" si="10"/>
        <v>0</v>
      </c>
      <c r="CB10" s="1">
        <f t="shared" si="11"/>
        <v>2</v>
      </c>
      <c r="CC10" s="1">
        <f t="shared" si="12"/>
        <v>0</v>
      </c>
      <c r="CD10" s="1">
        <f t="shared" si="53"/>
        <v>0</v>
      </c>
      <c r="CE10" s="1">
        <f t="shared" si="13"/>
        <v>0</v>
      </c>
      <c r="CF10" s="1">
        <f t="shared" si="14"/>
        <v>0</v>
      </c>
      <c r="CG10" s="1">
        <f t="shared" si="15"/>
        <v>0</v>
      </c>
      <c r="CH10" s="1">
        <f t="shared" si="54"/>
        <v>2</v>
      </c>
      <c r="CI10" s="1">
        <f t="shared" si="55"/>
        <v>2</v>
      </c>
      <c r="CJ10">
        <f t="shared" si="56"/>
        <v>2</v>
      </c>
      <c r="CK10" s="1">
        <f t="shared" si="16"/>
        <v>3</v>
      </c>
      <c r="CL10" s="1">
        <f t="shared" si="17"/>
        <v>0</v>
      </c>
      <c r="CM10" s="1">
        <f t="shared" si="18"/>
        <v>0</v>
      </c>
      <c r="CN10" s="1">
        <f t="shared" si="19"/>
        <v>0</v>
      </c>
      <c r="CO10" s="1">
        <f t="shared" si="57"/>
        <v>3</v>
      </c>
      <c r="CP10" s="1">
        <f t="shared" si="20"/>
        <v>3</v>
      </c>
      <c r="CQ10" s="3" t="s">
        <v>202</v>
      </c>
      <c r="CR10" s="1">
        <f t="shared" si="21"/>
        <v>1</v>
      </c>
      <c r="CS10" s="1">
        <f t="shared" si="22"/>
        <v>2</v>
      </c>
      <c r="CT10" s="1">
        <f t="shared" si="23"/>
        <v>1</v>
      </c>
      <c r="CV10" s="1">
        <f t="shared" si="24"/>
        <v>3</v>
      </c>
      <c r="CW10" s="1">
        <f t="shared" si="25"/>
        <v>7</v>
      </c>
      <c r="CX10" s="1">
        <f t="shared" si="58"/>
        <v>7</v>
      </c>
      <c r="CZ10" s="1">
        <f t="shared" si="26"/>
        <v>2</v>
      </c>
      <c r="DA10" s="1">
        <f t="shared" si="59"/>
        <v>2</v>
      </c>
      <c r="DB10" s="1">
        <f t="shared" si="60"/>
        <v>7</v>
      </c>
      <c r="DC10" s="1">
        <f t="shared" si="61"/>
        <v>7</v>
      </c>
      <c r="DE10" s="1">
        <f t="shared" si="27"/>
        <v>0</v>
      </c>
      <c r="DF10" s="1">
        <f t="shared" si="62"/>
        <v>0</v>
      </c>
      <c r="DG10" s="1">
        <f t="shared" si="63"/>
        <v>0</v>
      </c>
      <c r="DH10" s="1">
        <f t="shared" si="64"/>
        <v>1</v>
      </c>
      <c r="DI10" s="1">
        <f t="shared" si="65"/>
        <v>0</v>
      </c>
      <c r="DJ10" s="1">
        <f t="shared" si="66"/>
        <v>1</v>
      </c>
      <c r="DK10" s="1">
        <f t="shared" si="67"/>
        <v>0</v>
      </c>
      <c r="DL10" s="1">
        <f t="shared" si="68"/>
        <v>0</v>
      </c>
      <c r="DM10" s="1">
        <f t="shared" si="69"/>
        <v>0</v>
      </c>
      <c r="DN10" s="1">
        <f t="shared" si="70"/>
        <v>0</v>
      </c>
      <c r="DO10" s="1">
        <f t="shared" si="71"/>
        <v>0</v>
      </c>
      <c r="DP10" s="1">
        <f t="shared" si="72"/>
        <v>2</v>
      </c>
      <c r="DQ10" s="1" t="str">
        <f t="shared" si="73"/>
        <v>Problematic</v>
      </c>
    </row>
    <row r="11" spans="1:121" x14ac:dyDescent="0.35">
      <c r="B11" s="3" t="s">
        <v>109</v>
      </c>
      <c r="C11" s="10" t="s">
        <v>107</v>
      </c>
      <c r="D11" s="3" t="s">
        <v>108</v>
      </c>
      <c r="E11" s="1">
        <f t="shared" si="29"/>
        <v>0</v>
      </c>
      <c r="F11" s="1">
        <f t="shared" si="30"/>
        <v>0</v>
      </c>
      <c r="G11" s="1">
        <f t="shared" si="31"/>
        <v>0</v>
      </c>
      <c r="H11" s="1">
        <f t="shared" si="32"/>
        <v>0</v>
      </c>
      <c r="I11" s="1">
        <f t="shared" si="33"/>
        <v>7</v>
      </c>
      <c r="J11" s="3">
        <v>113</v>
      </c>
      <c r="K11" s="1">
        <f t="shared" si="34"/>
        <v>1</v>
      </c>
      <c r="L11" s="1">
        <f t="shared" si="35"/>
        <v>0</v>
      </c>
      <c r="M11" s="1">
        <f t="shared" si="36"/>
        <v>0</v>
      </c>
      <c r="N11" s="1">
        <f t="shared" si="37"/>
        <v>0</v>
      </c>
      <c r="O11" s="1">
        <f t="shared" si="38"/>
        <v>0</v>
      </c>
      <c r="P11" s="3" t="s">
        <v>75</v>
      </c>
      <c r="Q11" s="1">
        <f t="shared" si="39"/>
        <v>0</v>
      </c>
      <c r="R11" s="1">
        <f t="shared" si="40"/>
        <v>0</v>
      </c>
      <c r="S11" s="3" t="s">
        <v>202</v>
      </c>
      <c r="T11" s="1">
        <f t="shared" si="41"/>
        <v>0</v>
      </c>
      <c r="U11" s="1">
        <f t="shared" si="42"/>
        <v>1</v>
      </c>
      <c r="V11" s="3" t="s">
        <v>201</v>
      </c>
      <c r="W11" s="1">
        <f t="shared" si="43"/>
        <v>0</v>
      </c>
      <c r="X11" s="1">
        <f t="shared" si="44"/>
        <v>0</v>
      </c>
      <c r="Y11" s="1">
        <f t="shared" si="0"/>
        <v>1</v>
      </c>
      <c r="AM11" s="1">
        <f t="shared" si="45"/>
        <v>0</v>
      </c>
      <c r="AP11" s="1">
        <f t="shared" si="46"/>
        <v>0</v>
      </c>
      <c r="AQ11" s="1">
        <f t="shared" si="1"/>
        <v>0</v>
      </c>
      <c r="AZ11" s="1">
        <f t="shared" si="47"/>
        <v>0</v>
      </c>
      <c r="BH11" s="1">
        <f t="shared" si="48"/>
        <v>0</v>
      </c>
      <c r="BI11" s="1">
        <f t="shared" si="49"/>
        <v>0</v>
      </c>
      <c r="BJ11" s="1">
        <f t="shared" si="2"/>
        <v>1</v>
      </c>
      <c r="BM11" s="1">
        <f t="shared" si="50"/>
        <v>0</v>
      </c>
      <c r="BN11" s="1">
        <f t="shared" si="3"/>
        <v>0</v>
      </c>
      <c r="BO11" s="1">
        <f t="shared" si="4"/>
        <v>0</v>
      </c>
      <c r="BS11" s="1">
        <f t="shared" si="51"/>
        <v>0</v>
      </c>
      <c r="BU11" s="1">
        <f t="shared" si="52"/>
        <v>0</v>
      </c>
      <c r="BV11" s="1">
        <f t="shared" si="5"/>
        <v>7</v>
      </c>
      <c r="BW11" s="1">
        <f t="shared" si="6"/>
        <v>1</v>
      </c>
      <c r="BX11" s="1">
        <f t="shared" si="7"/>
        <v>0</v>
      </c>
      <c r="BY11" s="1">
        <f t="shared" si="8"/>
        <v>1</v>
      </c>
      <c r="BZ11" s="1">
        <f t="shared" si="9"/>
        <v>0</v>
      </c>
      <c r="CA11" s="1">
        <f t="shared" si="10"/>
        <v>1</v>
      </c>
      <c r="CB11" s="1">
        <f t="shared" si="11"/>
        <v>0</v>
      </c>
      <c r="CC11" s="1">
        <f t="shared" si="12"/>
        <v>0</v>
      </c>
      <c r="CD11" s="1">
        <f t="shared" si="53"/>
        <v>0</v>
      </c>
      <c r="CE11" s="1">
        <f t="shared" si="13"/>
        <v>0</v>
      </c>
      <c r="CF11" s="1">
        <f t="shared" si="14"/>
        <v>0</v>
      </c>
      <c r="CG11" s="1">
        <f t="shared" si="15"/>
        <v>0</v>
      </c>
      <c r="CH11" s="1">
        <f t="shared" si="54"/>
        <v>1</v>
      </c>
      <c r="CI11" s="1">
        <f t="shared" si="55"/>
        <v>1</v>
      </c>
      <c r="CJ11">
        <f t="shared" si="56"/>
        <v>1</v>
      </c>
      <c r="CK11" s="1">
        <f t="shared" si="16"/>
        <v>3</v>
      </c>
      <c r="CL11" s="1">
        <f t="shared" si="17"/>
        <v>0</v>
      </c>
      <c r="CM11" s="1">
        <f t="shared" si="18"/>
        <v>0</v>
      </c>
      <c r="CN11" s="1">
        <f t="shared" si="19"/>
        <v>0</v>
      </c>
      <c r="CO11" s="1">
        <f t="shared" si="57"/>
        <v>3</v>
      </c>
      <c r="CP11" s="1">
        <f t="shared" si="20"/>
        <v>3</v>
      </c>
      <c r="CQ11" s="3" t="s">
        <v>202</v>
      </c>
      <c r="CR11" s="1">
        <f t="shared" si="21"/>
        <v>1</v>
      </c>
      <c r="CS11" s="1">
        <f t="shared" si="22"/>
        <v>1</v>
      </c>
      <c r="CT11" s="1">
        <f t="shared" si="23"/>
        <v>1</v>
      </c>
      <c r="CV11" s="1">
        <f t="shared" si="24"/>
        <v>3</v>
      </c>
      <c r="CW11" s="1">
        <f t="shared" si="25"/>
        <v>7</v>
      </c>
      <c r="CX11" s="1">
        <f t="shared" si="58"/>
        <v>7</v>
      </c>
      <c r="CZ11" s="1">
        <f t="shared" si="26"/>
        <v>2</v>
      </c>
      <c r="DA11" s="1">
        <f t="shared" si="59"/>
        <v>1</v>
      </c>
      <c r="DB11" s="1">
        <f t="shared" si="60"/>
        <v>7</v>
      </c>
      <c r="DC11" s="1">
        <f t="shared" si="61"/>
        <v>7</v>
      </c>
      <c r="DE11" s="1">
        <f t="shared" si="27"/>
        <v>0</v>
      </c>
      <c r="DF11" s="1">
        <f t="shared" si="62"/>
        <v>0</v>
      </c>
      <c r="DG11" s="1">
        <f t="shared" si="63"/>
        <v>0</v>
      </c>
      <c r="DH11" s="1">
        <f t="shared" si="64"/>
        <v>1</v>
      </c>
      <c r="DI11" s="1">
        <f t="shared" si="65"/>
        <v>0</v>
      </c>
      <c r="DJ11" s="1">
        <f t="shared" si="66"/>
        <v>1</v>
      </c>
      <c r="DK11" s="1">
        <f t="shared" si="67"/>
        <v>0</v>
      </c>
      <c r="DL11" s="1">
        <f t="shared" si="68"/>
        <v>0</v>
      </c>
      <c r="DM11" s="1">
        <f t="shared" si="69"/>
        <v>0</v>
      </c>
      <c r="DN11" s="1">
        <f t="shared" si="70"/>
        <v>0</v>
      </c>
      <c r="DO11" s="1">
        <f t="shared" si="71"/>
        <v>0</v>
      </c>
      <c r="DP11" s="1">
        <f t="shared" si="72"/>
        <v>2</v>
      </c>
      <c r="DQ11" s="1" t="str">
        <f t="shared" si="73"/>
        <v>Problematic</v>
      </c>
    </row>
    <row r="12" spans="1:121" x14ac:dyDescent="0.35">
      <c r="B12" s="3" t="s">
        <v>12</v>
      </c>
      <c r="C12" s="3" t="s">
        <v>76</v>
      </c>
      <c r="D12" s="3">
        <v>290</v>
      </c>
      <c r="E12" s="1">
        <f t="shared" si="29"/>
        <v>0</v>
      </c>
      <c r="F12" s="1">
        <f t="shared" si="30"/>
        <v>0</v>
      </c>
      <c r="G12" s="1">
        <f t="shared" si="31"/>
        <v>0</v>
      </c>
      <c r="H12" s="1">
        <f t="shared" si="32"/>
        <v>0</v>
      </c>
      <c r="I12" s="1">
        <f t="shared" si="33"/>
        <v>7</v>
      </c>
      <c r="J12" s="3">
        <v>177</v>
      </c>
      <c r="K12" s="1">
        <f t="shared" si="34"/>
        <v>1</v>
      </c>
      <c r="L12" s="1">
        <f t="shared" si="35"/>
        <v>0</v>
      </c>
      <c r="M12" s="1">
        <f t="shared" si="36"/>
        <v>0</v>
      </c>
      <c r="N12" s="1">
        <f t="shared" si="37"/>
        <v>0</v>
      </c>
      <c r="O12" s="1">
        <f t="shared" si="38"/>
        <v>0</v>
      </c>
      <c r="P12" s="3">
        <v>370</v>
      </c>
      <c r="Q12" s="1">
        <f t="shared" si="39"/>
        <v>0</v>
      </c>
      <c r="R12" s="1">
        <f t="shared" si="40"/>
        <v>0</v>
      </c>
      <c r="S12" s="3" t="s">
        <v>201</v>
      </c>
      <c r="T12" s="1">
        <f t="shared" si="41"/>
        <v>0</v>
      </c>
      <c r="U12" s="1">
        <f t="shared" si="42"/>
        <v>0</v>
      </c>
      <c r="V12" s="3" t="s">
        <v>201</v>
      </c>
      <c r="W12" s="1">
        <f t="shared" si="43"/>
        <v>0</v>
      </c>
      <c r="X12" s="1">
        <f t="shared" si="44"/>
        <v>0</v>
      </c>
      <c r="Y12" s="1">
        <f t="shared" si="0"/>
        <v>1</v>
      </c>
      <c r="AM12" s="1">
        <f t="shared" si="45"/>
        <v>0</v>
      </c>
      <c r="AP12" s="1">
        <f t="shared" si="46"/>
        <v>0</v>
      </c>
      <c r="AQ12" s="1">
        <f t="shared" si="1"/>
        <v>0</v>
      </c>
      <c r="AZ12" s="1">
        <f t="shared" si="47"/>
        <v>0</v>
      </c>
      <c r="BH12" s="1">
        <f t="shared" si="48"/>
        <v>0</v>
      </c>
      <c r="BI12" s="1">
        <f t="shared" si="49"/>
        <v>0</v>
      </c>
      <c r="BJ12" s="1">
        <f t="shared" si="2"/>
        <v>1</v>
      </c>
      <c r="BM12" s="1">
        <f t="shared" si="50"/>
        <v>0</v>
      </c>
      <c r="BN12" s="1">
        <f t="shared" si="3"/>
        <v>0</v>
      </c>
      <c r="BO12" s="1">
        <f t="shared" si="4"/>
        <v>0</v>
      </c>
      <c r="BS12" s="1">
        <f t="shared" si="51"/>
        <v>0</v>
      </c>
      <c r="BU12" s="1">
        <f t="shared" si="52"/>
        <v>0</v>
      </c>
      <c r="BV12" s="1">
        <f t="shared" si="5"/>
        <v>7</v>
      </c>
      <c r="BW12" s="1">
        <f t="shared" si="6"/>
        <v>1</v>
      </c>
      <c r="BX12" s="1">
        <f t="shared" si="7"/>
        <v>0</v>
      </c>
      <c r="BY12" s="1">
        <f t="shared" si="8"/>
        <v>0</v>
      </c>
      <c r="BZ12" s="1">
        <f t="shared" si="9"/>
        <v>0</v>
      </c>
      <c r="CA12" s="1">
        <f t="shared" si="10"/>
        <v>1</v>
      </c>
      <c r="CB12" s="1">
        <f t="shared" si="11"/>
        <v>0</v>
      </c>
      <c r="CC12" s="1">
        <f t="shared" si="12"/>
        <v>0</v>
      </c>
      <c r="CD12" s="1">
        <f t="shared" si="53"/>
        <v>0</v>
      </c>
      <c r="CE12" s="1">
        <f t="shared" si="13"/>
        <v>0</v>
      </c>
      <c r="CF12" s="1">
        <f t="shared" si="14"/>
        <v>0</v>
      </c>
      <c r="CG12" s="1">
        <f t="shared" si="15"/>
        <v>0</v>
      </c>
      <c r="CH12" s="1">
        <f t="shared" si="54"/>
        <v>1</v>
      </c>
      <c r="CI12" s="1">
        <f t="shared" si="55"/>
        <v>1</v>
      </c>
      <c r="CJ12">
        <f t="shared" si="56"/>
        <v>1</v>
      </c>
      <c r="CK12" s="1">
        <f t="shared" si="16"/>
        <v>3</v>
      </c>
      <c r="CL12" s="1">
        <f t="shared" si="17"/>
        <v>0</v>
      </c>
      <c r="CM12" s="1">
        <f t="shared" si="18"/>
        <v>0</v>
      </c>
      <c r="CN12" s="1">
        <f t="shared" si="19"/>
        <v>0</v>
      </c>
      <c r="CO12" s="1">
        <f t="shared" si="57"/>
        <v>3</v>
      </c>
      <c r="CP12" s="1">
        <f t="shared" si="20"/>
        <v>3</v>
      </c>
      <c r="CQ12" s="3" t="s">
        <v>202</v>
      </c>
      <c r="CR12" s="1">
        <f t="shared" si="21"/>
        <v>1</v>
      </c>
      <c r="CS12" s="1">
        <f t="shared" si="22"/>
        <v>1</v>
      </c>
      <c r="CT12" s="1">
        <f t="shared" si="23"/>
        <v>1</v>
      </c>
      <c r="CV12" s="1">
        <f t="shared" si="24"/>
        <v>3</v>
      </c>
      <c r="CW12" s="1">
        <f t="shared" si="25"/>
        <v>7</v>
      </c>
      <c r="CX12" s="1">
        <f t="shared" si="58"/>
        <v>7</v>
      </c>
      <c r="CZ12" s="1">
        <f t="shared" si="26"/>
        <v>1</v>
      </c>
      <c r="DA12" s="1">
        <f t="shared" si="59"/>
        <v>1</v>
      </c>
      <c r="DB12" s="1">
        <f t="shared" si="60"/>
        <v>7</v>
      </c>
      <c r="DC12" s="1">
        <f t="shared" si="61"/>
        <v>7</v>
      </c>
      <c r="DE12" s="1">
        <f t="shared" si="27"/>
        <v>0</v>
      </c>
      <c r="DF12" s="1">
        <f t="shared" si="62"/>
        <v>0</v>
      </c>
      <c r="DG12" s="1">
        <f t="shared" si="63"/>
        <v>0</v>
      </c>
      <c r="DH12" s="1">
        <f t="shared" si="64"/>
        <v>1</v>
      </c>
      <c r="DI12" s="1">
        <f t="shared" si="65"/>
        <v>0</v>
      </c>
      <c r="DJ12" s="1">
        <f t="shared" si="66"/>
        <v>1</v>
      </c>
      <c r="DK12" s="1">
        <f t="shared" si="67"/>
        <v>0</v>
      </c>
      <c r="DL12" s="1">
        <f t="shared" si="68"/>
        <v>0</v>
      </c>
      <c r="DM12" s="1">
        <f t="shared" si="69"/>
        <v>0</v>
      </c>
      <c r="DN12" s="1">
        <f t="shared" si="70"/>
        <v>0</v>
      </c>
      <c r="DO12" s="1">
        <f t="shared" si="71"/>
        <v>0</v>
      </c>
      <c r="DP12" s="1">
        <f t="shared" si="72"/>
        <v>2</v>
      </c>
      <c r="DQ12" s="1" t="str">
        <f t="shared" si="73"/>
        <v>Problematic</v>
      </c>
    </row>
    <row r="13" spans="1:121" x14ac:dyDescent="0.35">
      <c r="B13" s="3" t="s">
        <v>77</v>
      </c>
      <c r="C13" s="3" t="s">
        <v>78</v>
      </c>
      <c r="D13" s="3">
        <v>214</v>
      </c>
      <c r="E13" s="1">
        <f t="shared" si="29"/>
        <v>0</v>
      </c>
      <c r="F13" s="1">
        <f t="shared" si="30"/>
        <v>0</v>
      </c>
      <c r="G13" s="1">
        <f t="shared" si="31"/>
        <v>0</v>
      </c>
      <c r="H13" s="1">
        <f t="shared" si="32"/>
        <v>0</v>
      </c>
      <c r="I13" s="1">
        <f t="shared" si="33"/>
        <v>7</v>
      </c>
      <c r="J13" s="3">
        <v>140</v>
      </c>
      <c r="K13" s="1">
        <f t="shared" si="34"/>
        <v>1</v>
      </c>
      <c r="L13" s="1">
        <f t="shared" si="35"/>
        <v>0</v>
      </c>
      <c r="M13" s="1">
        <f t="shared" si="36"/>
        <v>0</v>
      </c>
      <c r="N13" s="1">
        <f t="shared" si="37"/>
        <v>0</v>
      </c>
      <c r="O13" s="1">
        <f t="shared" si="38"/>
        <v>0</v>
      </c>
      <c r="P13" s="3">
        <v>400</v>
      </c>
      <c r="Q13" s="1">
        <f t="shared" si="39"/>
        <v>0</v>
      </c>
      <c r="R13" s="1">
        <f t="shared" si="40"/>
        <v>0</v>
      </c>
      <c r="S13" s="3" t="s">
        <v>201</v>
      </c>
      <c r="T13" s="1">
        <f t="shared" si="41"/>
        <v>0</v>
      </c>
      <c r="U13" s="1">
        <f t="shared" si="42"/>
        <v>0</v>
      </c>
      <c r="V13" s="3" t="s">
        <v>201</v>
      </c>
      <c r="W13" s="1">
        <f t="shared" si="43"/>
        <v>0</v>
      </c>
      <c r="X13" s="1">
        <f t="shared" si="44"/>
        <v>0</v>
      </c>
      <c r="Y13" s="1">
        <f t="shared" si="0"/>
        <v>1</v>
      </c>
      <c r="AM13" s="1">
        <f t="shared" si="45"/>
        <v>0</v>
      </c>
      <c r="AP13" s="1">
        <f t="shared" si="46"/>
        <v>0</v>
      </c>
      <c r="AQ13" s="1">
        <f t="shared" si="1"/>
        <v>0</v>
      </c>
      <c r="AZ13" s="1">
        <f t="shared" si="47"/>
        <v>0</v>
      </c>
      <c r="BH13" s="1">
        <f t="shared" si="48"/>
        <v>0</v>
      </c>
      <c r="BI13" s="1">
        <f t="shared" si="49"/>
        <v>0</v>
      </c>
      <c r="BJ13" s="1">
        <f t="shared" si="2"/>
        <v>1</v>
      </c>
      <c r="BM13" s="1">
        <f t="shared" si="50"/>
        <v>0</v>
      </c>
      <c r="BN13" s="1">
        <f t="shared" si="3"/>
        <v>0</v>
      </c>
      <c r="BO13" s="1">
        <f t="shared" si="4"/>
        <v>0</v>
      </c>
      <c r="BS13" s="1">
        <f t="shared" si="51"/>
        <v>0</v>
      </c>
      <c r="BU13" s="1">
        <f t="shared" si="52"/>
        <v>0</v>
      </c>
      <c r="BV13" s="1">
        <f t="shared" si="5"/>
        <v>7</v>
      </c>
      <c r="BW13" s="1">
        <f t="shared" si="6"/>
        <v>1</v>
      </c>
      <c r="BX13" s="1">
        <f t="shared" si="7"/>
        <v>0</v>
      </c>
      <c r="BY13" s="1">
        <f t="shared" si="8"/>
        <v>0</v>
      </c>
      <c r="BZ13" s="1">
        <f t="shared" si="9"/>
        <v>0</v>
      </c>
      <c r="CA13" s="1">
        <f t="shared" si="10"/>
        <v>1</v>
      </c>
      <c r="CB13" s="1">
        <f t="shared" si="11"/>
        <v>0</v>
      </c>
      <c r="CC13" s="1">
        <f t="shared" si="12"/>
        <v>0</v>
      </c>
      <c r="CD13" s="1">
        <f t="shared" si="53"/>
        <v>0</v>
      </c>
      <c r="CE13" s="1">
        <f t="shared" si="13"/>
        <v>0</v>
      </c>
      <c r="CF13" s="1">
        <f t="shared" si="14"/>
        <v>0</v>
      </c>
      <c r="CG13" s="1">
        <f t="shared" si="15"/>
        <v>0</v>
      </c>
      <c r="CH13" s="1">
        <f t="shared" si="54"/>
        <v>1</v>
      </c>
      <c r="CI13" s="1">
        <f t="shared" si="55"/>
        <v>1</v>
      </c>
      <c r="CJ13">
        <f t="shared" si="56"/>
        <v>1</v>
      </c>
      <c r="CK13" s="1">
        <f t="shared" si="16"/>
        <v>3</v>
      </c>
      <c r="CL13" s="1">
        <f t="shared" si="17"/>
        <v>0</v>
      </c>
      <c r="CM13" s="1">
        <f t="shared" si="18"/>
        <v>0</v>
      </c>
      <c r="CN13" s="1">
        <f t="shared" si="19"/>
        <v>0</v>
      </c>
      <c r="CO13" s="1">
        <f t="shared" si="57"/>
        <v>3</v>
      </c>
      <c r="CP13" s="1">
        <f t="shared" si="20"/>
        <v>3</v>
      </c>
      <c r="CQ13" s="3" t="s">
        <v>202</v>
      </c>
      <c r="CR13" s="1">
        <f t="shared" si="21"/>
        <v>1</v>
      </c>
      <c r="CS13" s="1">
        <f t="shared" si="22"/>
        <v>1</v>
      </c>
      <c r="CT13" s="1">
        <f t="shared" si="23"/>
        <v>1</v>
      </c>
      <c r="CV13" s="1">
        <f t="shared" si="24"/>
        <v>3</v>
      </c>
      <c r="CW13" s="1">
        <f t="shared" si="25"/>
        <v>7</v>
      </c>
      <c r="CX13" s="1">
        <f t="shared" si="58"/>
        <v>7</v>
      </c>
      <c r="CZ13" s="1">
        <f t="shared" si="26"/>
        <v>1</v>
      </c>
      <c r="DA13" s="1">
        <f t="shared" si="59"/>
        <v>1</v>
      </c>
      <c r="DB13" s="1">
        <f t="shared" si="60"/>
        <v>7</v>
      </c>
      <c r="DC13" s="1">
        <f t="shared" si="61"/>
        <v>7</v>
      </c>
      <c r="DE13" s="1">
        <f t="shared" si="27"/>
        <v>0</v>
      </c>
      <c r="DF13" s="1">
        <f t="shared" si="62"/>
        <v>0</v>
      </c>
      <c r="DG13" s="1">
        <f t="shared" si="63"/>
        <v>0</v>
      </c>
      <c r="DH13" s="1">
        <f t="shared" si="64"/>
        <v>1</v>
      </c>
      <c r="DI13" s="1">
        <f t="shared" si="65"/>
        <v>0</v>
      </c>
      <c r="DJ13" s="1">
        <f t="shared" si="66"/>
        <v>1</v>
      </c>
      <c r="DK13" s="1">
        <f t="shared" si="67"/>
        <v>0</v>
      </c>
      <c r="DL13" s="1">
        <f t="shared" si="68"/>
        <v>0</v>
      </c>
      <c r="DM13" s="1">
        <f t="shared" si="69"/>
        <v>0</v>
      </c>
      <c r="DN13" s="1">
        <f t="shared" si="70"/>
        <v>0</v>
      </c>
      <c r="DO13" s="1">
        <f t="shared" si="71"/>
        <v>0</v>
      </c>
      <c r="DP13" s="1">
        <f t="shared" si="72"/>
        <v>2</v>
      </c>
      <c r="DQ13" s="1" t="str">
        <f t="shared" si="73"/>
        <v>Problematic</v>
      </c>
    </row>
    <row r="14" spans="1:121" x14ac:dyDescent="0.35">
      <c r="A14" s="1" t="s">
        <v>13</v>
      </c>
      <c r="B14" s="3" t="s">
        <v>14</v>
      </c>
      <c r="C14" s="3" t="s">
        <v>79</v>
      </c>
      <c r="D14" s="3">
        <v>56</v>
      </c>
      <c r="E14" s="1">
        <f t="shared" si="29"/>
        <v>0</v>
      </c>
      <c r="F14" s="1">
        <f t="shared" si="30"/>
        <v>5</v>
      </c>
      <c r="G14" s="1">
        <f t="shared" si="31"/>
        <v>0</v>
      </c>
      <c r="H14" s="1">
        <f t="shared" si="32"/>
        <v>0</v>
      </c>
      <c r="I14" s="1">
        <f t="shared" si="33"/>
        <v>0</v>
      </c>
      <c r="J14" s="3">
        <v>-18</v>
      </c>
      <c r="K14" s="1">
        <f t="shared" si="34"/>
        <v>0</v>
      </c>
      <c r="L14" s="1">
        <f t="shared" si="35"/>
        <v>0</v>
      </c>
      <c r="M14" s="1">
        <f t="shared" si="36"/>
        <v>0</v>
      </c>
      <c r="N14" s="1">
        <f t="shared" si="37"/>
        <v>5</v>
      </c>
      <c r="O14" s="1">
        <f t="shared" si="38"/>
        <v>0</v>
      </c>
      <c r="P14" s="3">
        <v>525</v>
      </c>
      <c r="Q14" s="1">
        <f t="shared" si="39"/>
        <v>0</v>
      </c>
      <c r="R14" s="1">
        <f t="shared" si="40"/>
        <v>0</v>
      </c>
      <c r="S14" s="3" t="s">
        <v>201</v>
      </c>
      <c r="T14" s="1">
        <f t="shared" si="41"/>
        <v>0</v>
      </c>
      <c r="U14" s="1">
        <f t="shared" si="42"/>
        <v>0</v>
      </c>
      <c r="V14" s="3" t="s">
        <v>201</v>
      </c>
      <c r="W14" s="1">
        <f t="shared" si="43"/>
        <v>0</v>
      </c>
      <c r="X14" s="1">
        <f t="shared" si="44"/>
        <v>0</v>
      </c>
      <c r="Y14" s="1">
        <f t="shared" si="0"/>
        <v>0</v>
      </c>
      <c r="AE14" s="3">
        <v>1</v>
      </c>
      <c r="AH14" s="3">
        <v>1</v>
      </c>
      <c r="AL14" s="3">
        <v>1</v>
      </c>
      <c r="AM14" s="1">
        <f t="shared" si="45"/>
        <v>3</v>
      </c>
      <c r="AP14" s="1">
        <f t="shared" si="46"/>
        <v>0</v>
      </c>
      <c r="AQ14" s="1">
        <f t="shared" si="1"/>
        <v>0</v>
      </c>
      <c r="AZ14" s="1">
        <f t="shared" si="47"/>
        <v>0</v>
      </c>
      <c r="BH14" s="1">
        <f t="shared" si="48"/>
        <v>0</v>
      </c>
      <c r="BI14" s="1">
        <f t="shared" si="49"/>
        <v>3</v>
      </c>
      <c r="BJ14" s="1">
        <f t="shared" si="2"/>
        <v>1</v>
      </c>
      <c r="BM14" s="1">
        <f t="shared" si="50"/>
        <v>0</v>
      </c>
      <c r="BN14" s="1">
        <f t="shared" si="3"/>
        <v>0</v>
      </c>
      <c r="BO14" s="1">
        <f t="shared" si="4"/>
        <v>0</v>
      </c>
      <c r="BS14" s="1">
        <f t="shared" si="51"/>
        <v>0</v>
      </c>
      <c r="BU14" s="1">
        <f t="shared" si="52"/>
        <v>0</v>
      </c>
      <c r="BV14" s="1">
        <f t="shared" si="5"/>
        <v>5</v>
      </c>
      <c r="BW14" s="1">
        <f t="shared" si="6"/>
        <v>5</v>
      </c>
      <c r="BX14" s="1">
        <f t="shared" si="7"/>
        <v>0</v>
      </c>
      <c r="BY14" s="1">
        <f t="shared" si="8"/>
        <v>0</v>
      </c>
      <c r="BZ14" s="1">
        <f t="shared" si="9"/>
        <v>0</v>
      </c>
      <c r="CA14" s="1">
        <f t="shared" si="10"/>
        <v>0</v>
      </c>
      <c r="CB14" s="1">
        <f t="shared" si="11"/>
        <v>2</v>
      </c>
      <c r="CC14" s="1">
        <f t="shared" si="12"/>
        <v>0</v>
      </c>
      <c r="CD14" s="1">
        <f t="shared" si="53"/>
        <v>0</v>
      </c>
      <c r="CE14" s="1">
        <f t="shared" si="13"/>
        <v>0</v>
      </c>
      <c r="CF14" s="1">
        <f t="shared" si="14"/>
        <v>0</v>
      </c>
      <c r="CG14" s="1">
        <f t="shared" si="15"/>
        <v>0</v>
      </c>
      <c r="CH14" s="1">
        <f t="shared" si="54"/>
        <v>2</v>
      </c>
      <c r="CI14" s="1">
        <f t="shared" si="55"/>
        <v>2</v>
      </c>
      <c r="CJ14">
        <f t="shared" si="56"/>
        <v>3</v>
      </c>
      <c r="CK14" s="1">
        <f t="shared" si="16"/>
        <v>3</v>
      </c>
      <c r="CL14" s="1">
        <f t="shared" si="17"/>
        <v>0</v>
      </c>
      <c r="CM14" s="1">
        <f t="shared" si="18"/>
        <v>0</v>
      </c>
      <c r="CN14" s="1">
        <f t="shared" si="19"/>
        <v>0</v>
      </c>
      <c r="CO14" s="1">
        <f t="shared" si="57"/>
        <v>3</v>
      </c>
      <c r="CP14" s="1">
        <f t="shared" si="20"/>
        <v>3</v>
      </c>
      <c r="CQ14" s="3" t="s">
        <v>202</v>
      </c>
      <c r="CR14" s="1">
        <f t="shared" si="21"/>
        <v>1</v>
      </c>
      <c r="CS14" s="1">
        <f t="shared" si="22"/>
        <v>4</v>
      </c>
      <c r="CT14" s="1">
        <f t="shared" si="23"/>
        <v>1</v>
      </c>
      <c r="CV14" s="1">
        <f t="shared" si="24"/>
        <v>3</v>
      </c>
      <c r="CW14" s="1">
        <f t="shared" si="25"/>
        <v>5</v>
      </c>
      <c r="CX14" s="1">
        <f t="shared" si="58"/>
        <v>5</v>
      </c>
      <c r="CZ14" s="1">
        <f t="shared" si="26"/>
        <v>5</v>
      </c>
      <c r="DA14" s="1">
        <f t="shared" si="59"/>
        <v>3</v>
      </c>
      <c r="DB14" s="1">
        <f t="shared" si="60"/>
        <v>5</v>
      </c>
      <c r="DC14" s="1">
        <f t="shared" si="61"/>
        <v>5</v>
      </c>
      <c r="DE14" s="1">
        <f t="shared" si="27"/>
        <v>0</v>
      </c>
      <c r="DF14" s="1">
        <f t="shared" si="62"/>
        <v>0</v>
      </c>
      <c r="DG14" s="1">
        <f t="shared" si="63"/>
        <v>0</v>
      </c>
      <c r="DH14" s="1">
        <f t="shared" si="64"/>
        <v>0</v>
      </c>
      <c r="DI14" s="1">
        <f t="shared" si="65"/>
        <v>0</v>
      </c>
      <c r="DJ14" s="1">
        <f t="shared" si="66"/>
        <v>0</v>
      </c>
      <c r="DK14" s="1">
        <f t="shared" si="67"/>
        <v>1</v>
      </c>
      <c r="DL14" s="1">
        <f t="shared" si="68"/>
        <v>0</v>
      </c>
      <c r="DM14" s="1">
        <f t="shared" si="69"/>
        <v>1</v>
      </c>
      <c r="DN14" s="1">
        <f t="shared" si="70"/>
        <v>1</v>
      </c>
      <c r="DO14" s="1">
        <f t="shared" si="71"/>
        <v>0</v>
      </c>
      <c r="DP14" s="1">
        <f t="shared" si="72"/>
        <v>2</v>
      </c>
      <c r="DQ14" s="1" t="str">
        <f t="shared" si="73"/>
        <v>Problematic</v>
      </c>
    </row>
    <row r="15" spans="1:121" x14ac:dyDescent="0.35">
      <c r="B15" s="3" t="s">
        <v>15</v>
      </c>
      <c r="C15" s="3" t="s">
        <v>80</v>
      </c>
      <c r="D15" s="3">
        <v>80</v>
      </c>
      <c r="E15" s="1">
        <f t="shared" si="29"/>
        <v>0</v>
      </c>
      <c r="F15" s="1">
        <f t="shared" si="30"/>
        <v>0</v>
      </c>
      <c r="G15" s="1">
        <f t="shared" si="31"/>
        <v>3</v>
      </c>
      <c r="H15" s="1">
        <f t="shared" si="32"/>
        <v>0</v>
      </c>
      <c r="I15" s="1">
        <f t="shared" si="33"/>
        <v>0</v>
      </c>
      <c r="J15" s="3">
        <v>-2</v>
      </c>
      <c r="K15" s="1">
        <f t="shared" si="34"/>
        <v>0</v>
      </c>
      <c r="L15" s="1">
        <f t="shared" si="35"/>
        <v>0</v>
      </c>
      <c r="M15" s="1">
        <f t="shared" si="36"/>
        <v>0</v>
      </c>
      <c r="N15" s="1">
        <f t="shared" si="37"/>
        <v>5</v>
      </c>
      <c r="O15" s="1">
        <f t="shared" si="38"/>
        <v>0</v>
      </c>
      <c r="P15" s="3">
        <v>404</v>
      </c>
      <c r="Q15" s="1">
        <f t="shared" si="39"/>
        <v>0</v>
      </c>
      <c r="R15" s="1">
        <f t="shared" si="40"/>
        <v>0</v>
      </c>
      <c r="S15" s="3" t="s">
        <v>201</v>
      </c>
      <c r="T15" s="1">
        <f t="shared" si="41"/>
        <v>0</v>
      </c>
      <c r="U15" s="1">
        <f t="shared" si="42"/>
        <v>0</v>
      </c>
      <c r="V15" s="3" t="s">
        <v>201</v>
      </c>
      <c r="W15" s="1">
        <f t="shared" si="43"/>
        <v>0</v>
      </c>
      <c r="X15" s="1">
        <f t="shared" si="44"/>
        <v>0</v>
      </c>
      <c r="Y15" s="1">
        <f t="shared" si="0"/>
        <v>0</v>
      </c>
      <c r="AE15" s="3">
        <v>1</v>
      </c>
      <c r="AH15" s="3">
        <v>1</v>
      </c>
      <c r="AL15" s="3">
        <v>1</v>
      </c>
      <c r="AM15" s="1">
        <f t="shared" si="45"/>
        <v>3</v>
      </c>
      <c r="AP15" s="1">
        <f t="shared" si="46"/>
        <v>0</v>
      </c>
      <c r="AQ15" s="1">
        <f t="shared" si="1"/>
        <v>0</v>
      </c>
      <c r="AZ15" s="1">
        <f t="shared" si="47"/>
        <v>0</v>
      </c>
      <c r="BH15" s="1">
        <f t="shared" si="48"/>
        <v>0</v>
      </c>
      <c r="BI15" s="1">
        <f t="shared" si="49"/>
        <v>3</v>
      </c>
      <c r="BJ15" s="1">
        <f t="shared" si="2"/>
        <v>1</v>
      </c>
      <c r="BM15" s="1">
        <f t="shared" si="50"/>
        <v>0</v>
      </c>
      <c r="BN15" s="1">
        <f t="shared" si="3"/>
        <v>0</v>
      </c>
      <c r="BO15" s="1">
        <f t="shared" si="4"/>
        <v>0</v>
      </c>
      <c r="BS15" s="1">
        <f t="shared" si="51"/>
        <v>0</v>
      </c>
      <c r="BU15" s="1">
        <f t="shared" si="52"/>
        <v>0</v>
      </c>
      <c r="BV15" s="1">
        <f t="shared" si="5"/>
        <v>3</v>
      </c>
      <c r="BW15" s="1">
        <f t="shared" si="6"/>
        <v>5</v>
      </c>
      <c r="BX15" s="1">
        <f t="shared" si="7"/>
        <v>0</v>
      </c>
      <c r="BY15" s="1">
        <f t="shared" si="8"/>
        <v>0</v>
      </c>
      <c r="BZ15" s="1">
        <f t="shared" si="9"/>
        <v>0</v>
      </c>
      <c r="CA15" s="1">
        <f t="shared" si="10"/>
        <v>0</v>
      </c>
      <c r="CB15" s="1">
        <f t="shared" si="11"/>
        <v>2</v>
      </c>
      <c r="CC15" s="1">
        <f t="shared" si="12"/>
        <v>0</v>
      </c>
      <c r="CD15" s="1">
        <f t="shared" si="53"/>
        <v>0</v>
      </c>
      <c r="CE15" s="1">
        <f t="shared" si="13"/>
        <v>0</v>
      </c>
      <c r="CF15" s="1">
        <f t="shared" si="14"/>
        <v>0</v>
      </c>
      <c r="CG15" s="1">
        <f t="shared" si="15"/>
        <v>0</v>
      </c>
      <c r="CH15" s="1">
        <f t="shared" si="54"/>
        <v>2</v>
      </c>
      <c r="CI15" s="1">
        <f t="shared" si="55"/>
        <v>2</v>
      </c>
      <c r="CJ15">
        <f t="shared" si="56"/>
        <v>3</v>
      </c>
      <c r="CK15" s="1">
        <f t="shared" si="16"/>
        <v>3</v>
      </c>
      <c r="CL15" s="1">
        <f t="shared" si="17"/>
        <v>0</v>
      </c>
      <c r="CM15" s="1">
        <f t="shared" si="18"/>
        <v>0</v>
      </c>
      <c r="CN15" s="1">
        <f t="shared" si="19"/>
        <v>0</v>
      </c>
      <c r="CO15" s="1">
        <f t="shared" si="57"/>
        <v>3</v>
      </c>
      <c r="CP15" s="1">
        <f t="shared" si="20"/>
        <v>3</v>
      </c>
      <c r="CQ15" s="3" t="s">
        <v>202</v>
      </c>
      <c r="CR15" s="1">
        <f t="shared" si="21"/>
        <v>1</v>
      </c>
      <c r="CS15" s="1">
        <f t="shared" si="22"/>
        <v>4</v>
      </c>
      <c r="CT15" s="1">
        <f t="shared" si="23"/>
        <v>1</v>
      </c>
      <c r="CV15" s="1">
        <f t="shared" si="24"/>
        <v>3</v>
      </c>
      <c r="CW15" s="1">
        <f t="shared" si="25"/>
        <v>3</v>
      </c>
      <c r="CX15" s="1">
        <f t="shared" si="58"/>
        <v>3</v>
      </c>
      <c r="CZ15" s="1">
        <f t="shared" si="26"/>
        <v>5</v>
      </c>
      <c r="DA15" s="1">
        <f t="shared" si="59"/>
        <v>3</v>
      </c>
      <c r="DB15" s="1">
        <f t="shared" si="60"/>
        <v>3</v>
      </c>
      <c r="DC15" s="1">
        <f t="shared" si="61"/>
        <v>5</v>
      </c>
      <c r="DE15" s="1">
        <f t="shared" si="27"/>
        <v>0</v>
      </c>
      <c r="DF15" s="1">
        <f t="shared" si="62"/>
        <v>0</v>
      </c>
      <c r="DG15" s="1">
        <f t="shared" si="63"/>
        <v>0</v>
      </c>
      <c r="DH15" s="1">
        <f t="shared" si="64"/>
        <v>0</v>
      </c>
      <c r="DI15" s="1">
        <f t="shared" si="65"/>
        <v>0</v>
      </c>
      <c r="DJ15" s="1">
        <f t="shared" si="66"/>
        <v>0</v>
      </c>
      <c r="DK15" s="1">
        <f t="shared" si="67"/>
        <v>1</v>
      </c>
      <c r="DL15" s="1">
        <f t="shared" si="68"/>
        <v>0</v>
      </c>
      <c r="DM15" s="1">
        <f t="shared" si="69"/>
        <v>0</v>
      </c>
      <c r="DN15" s="1">
        <f t="shared" si="70"/>
        <v>0</v>
      </c>
      <c r="DO15" s="1">
        <f t="shared" si="71"/>
        <v>1</v>
      </c>
      <c r="DP15" s="1">
        <f t="shared" si="72"/>
        <v>1</v>
      </c>
      <c r="DQ15" s="1" t="str">
        <f t="shared" si="73"/>
        <v>Recommended</v>
      </c>
    </row>
    <row r="16" spans="1:121" ht="14.25" customHeight="1" x14ac:dyDescent="0.35">
      <c r="B16" s="3" t="s">
        <v>183</v>
      </c>
      <c r="C16" s="3" t="s">
        <v>182</v>
      </c>
      <c r="D16" s="3">
        <v>131</v>
      </c>
      <c r="E16" s="1">
        <f t="shared" si="29"/>
        <v>0</v>
      </c>
      <c r="F16" s="1">
        <f t="shared" si="30"/>
        <v>0</v>
      </c>
      <c r="G16" s="1">
        <f t="shared" si="31"/>
        <v>3</v>
      </c>
      <c r="H16" s="1">
        <f t="shared" si="32"/>
        <v>0</v>
      </c>
      <c r="I16" s="1">
        <f t="shared" si="33"/>
        <v>0</v>
      </c>
      <c r="J16" s="3">
        <v>43</v>
      </c>
      <c r="K16" s="1">
        <f t="shared" si="34"/>
        <v>0</v>
      </c>
      <c r="L16" s="1">
        <f t="shared" si="35"/>
        <v>3</v>
      </c>
      <c r="M16" s="1">
        <f t="shared" si="36"/>
        <v>0</v>
      </c>
      <c r="N16" s="1">
        <f t="shared" si="37"/>
        <v>0</v>
      </c>
      <c r="O16" s="1">
        <f t="shared" si="38"/>
        <v>0</v>
      </c>
      <c r="P16" s="3">
        <v>335</v>
      </c>
      <c r="Q16" s="1">
        <f t="shared" si="39"/>
        <v>0</v>
      </c>
      <c r="R16" s="1">
        <f t="shared" si="40"/>
        <v>0</v>
      </c>
      <c r="S16" s="3" t="s">
        <v>201</v>
      </c>
      <c r="T16" s="1">
        <f t="shared" si="41"/>
        <v>0</v>
      </c>
      <c r="U16" s="1">
        <f t="shared" si="42"/>
        <v>0</v>
      </c>
      <c r="V16" s="3" t="s">
        <v>201</v>
      </c>
      <c r="W16" s="1">
        <f t="shared" si="43"/>
        <v>0</v>
      </c>
      <c r="X16" s="1">
        <f t="shared" si="44"/>
        <v>0</v>
      </c>
      <c r="Y16" s="1">
        <f t="shared" si="0"/>
        <v>0</v>
      </c>
      <c r="AC16" s="3">
        <v>1</v>
      </c>
      <c r="AE16" s="3">
        <v>1</v>
      </c>
      <c r="AF16" s="3">
        <v>1</v>
      </c>
      <c r="AG16" s="3">
        <v>1</v>
      </c>
      <c r="AL16" s="3">
        <v>1</v>
      </c>
      <c r="AM16" s="1">
        <f t="shared" si="45"/>
        <v>5</v>
      </c>
      <c r="AP16" s="1">
        <f t="shared" si="46"/>
        <v>0</v>
      </c>
      <c r="AQ16" s="1">
        <f t="shared" si="1"/>
        <v>0</v>
      </c>
      <c r="AZ16" s="1">
        <f t="shared" si="47"/>
        <v>0</v>
      </c>
      <c r="BH16" s="1">
        <f t="shared" ref="BH16" si="74">SUM(BB16:BG16)</f>
        <v>0</v>
      </c>
      <c r="BI16" s="1">
        <f t="shared" ref="BI16" si="75">(AM16+AP16+AZ16+BA16+BH16)</f>
        <v>5</v>
      </c>
      <c r="BJ16" s="1">
        <f t="shared" si="2"/>
        <v>1</v>
      </c>
      <c r="BM16" s="1">
        <f t="shared" ref="BM16" si="76">SUM(BK16:BL16)</f>
        <v>0</v>
      </c>
      <c r="BN16" s="1">
        <f t="shared" si="3"/>
        <v>0</v>
      </c>
      <c r="BO16" s="1">
        <f t="shared" ref="BO16" si="77">BM16+BN16</f>
        <v>0</v>
      </c>
      <c r="BU16" s="1">
        <f t="shared" ref="BU16" si="78">BM16+BS16+BT16</f>
        <v>0</v>
      </c>
      <c r="BV16" s="1">
        <f t="shared" ref="BV16" si="79">SUM(E16:I16)</f>
        <v>3</v>
      </c>
      <c r="BW16" s="1">
        <f t="shared" ref="BW16" si="80">SUM(K16:O16)</f>
        <v>3</v>
      </c>
      <c r="BX16" s="1">
        <f t="shared" ref="BX16" si="81">SUM(Q16:R16)</f>
        <v>0</v>
      </c>
      <c r="BY16" s="1">
        <f t="shared" ref="BY16" si="82">SUM(T16:U16)</f>
        <v>0</v>
      </c>
      <c r="BZ16" s="1">
        <f t="shared" ref="BZ16" si="83">SUM(W16:X16)</f>
        <v>0</v>
      </c>
      <c r="CA16" s="1">
        <f t="shared" ref="CA16" si="84">IF(Y16&gt;0,1,0)</f>
        <v>0</v>
      </c>
      <c r="CB16" s="1">
        <f t="shared" ref="CB16" si="85">IF(AM16&gt;0,2,0)</f>
        <v>2</v>
      </c>
      <c r="CC16" s="1">
        <f t="shared" ref="CC16" si="86">IF(AP16&gt;0,4,0)</f>
        <v>0</v>
      </c>
      <c r="CD16" s="1">
        <f t="shared" ref="CD16" si="87">IF(AQ16&gt;0,5,0)</f>
        <v>0</v>
      </c>
      <c r="CE16" s="1">
        <f t="shared" ref="CE16" si="88">IF(AZ16&gt;0,6,0)</f>
        <v>0</v>
      </c>
      <c r="CF16" s="1">
        <f t="shared" ref="CF16" si="89">IF(BA16&gt;0,7,0)</f>
        <v>0</v>
      </c>
      <c r="CG16" s="1">
        <f t="shared" ref="CG16" si="90">IF(BH16&gt;0,9,0)</f>
        <v>0</v>
      </c>
      <c r="CH16" s="1">
        <f t="shared" ref="CH16" si="91">MAX(CA16:CG16)</f>
        <v>2</v>
      </c>
      <c r="CI16" s="1">
        <f t="shared" ref="CI16" si="92">IF(CD16=5,5,CH16)</f>
        <v>2</v>
      </c>
      <c r="CJ16">
        <f t="shared" si="56"/>
        <v>2</v>
      </c>
      <c r="CK16" s="1">
        <f t="shared" si="16"/>
        <v>3</v>
      </c>
      <c r="CL16" s="1">
        <f t="shared" si="17"/>
        <v>0</v>
      </c>
      <c r="CM16" s="1">
        <f t="shared" si="18"/>
        <v>0</v>
      </c>
      <c r="CN16" s="1">
        <f t="shared" si="19"/>
        <v>0</v>
      </c>
      <c r="CO16" s="1">
        <f t="shared" ref="CO16" si="93">MAX(CK16:CN16)</f>
        <v>3</v>
      </c>
      <c r="CP16" s="1">
        <f t="shared" si="20"/>
        <v>3</v>
      </c>
      <c r="CQ16" s="3" t="s">
        <v>202</v>
      </c>
      <c r="CR16" s="1">
        <f t="shared" si="21"/>
        <v>1</v>
      </c>
      <c r="CS16" s="1">
        <f t="shared" si="22"/>
        <v>6</v>
      </c>
      <c r="CT16" s="1">
        <f t="shared" si="23"/>
        <v>1</v>
      </c>
      <c r="CV16" s="1">
        <f t="shared" si="24"/>
        <v>3</v>
      </c>
      <c r="CW16" s="1">
        <f t="shared" si="25"/>
        <v>3</v>
      </c>
      <c r="CX16" s="1">
        <f t="shared" ref="CX16" si="94">MAX(CV16:CW16)</f>
        <v>3</v>
      </c>
      <c r="CZ16" s="1">
        <f t="shared" si="26"/>
        <v>3</v>
      </c>
      <c r="DA16" s="1">
        <f t="shared" si="59"/>
        <v>2</v>
      </c>
      <c r="DB16" s="1">
        <f t="shared" si="60"/>
        <v>3</v>
      </c>
      <c r="DC16" s="1">
        <f t="shared" si="61"/>
        <v>3</v>
      </c>
      <c r="DE16" s="1">
        <f t="shared" si="27"/>
        <v>0</v>
      </c>
      <c r="DF16" s="1">
        <f t="shared" si="62"/>
        <v>0</v>
      </c>
      <c r="DG16" s="1">
        <f t="shared" si="63"/>
        <v>0</v>
      </c>
      <c r="DH16" s="1">
        <f t="shared" si="64"/>
        <v>0</v>
      </c>
      <c r="DI16" s="1">
        <f t="shared" si="65"/>
        <v>0</v>
      </c>
      <c r="DJ16" s="1">
        <f t="shared" si="66"/>
        <v>0</v>
      </c>
      <c r="DK16" s="1">
        <f t="shared" si="67"/>
        <v>0</v>
      </c>
      <c r="DL16" s="1">
        <f t="shared" si="68"/>
        <v>0</v>
      </c>
      <c r="DM16" s="1">
        <f t="shared" si="69"/>
        <v>0</v>
      </c>
      <c r="DN16" s="1">
        <f t="shared" si="70"/>
        <v>0</v>
      </c>
      <c r="DO16" s="1">
        <f t="shared" si="71"/>
        <v>1</v>
      </c>
      <c r="DP16" s="1">
        <f t="shared" si="72"/>
        <v>1</v>
      </c>
      <c r="DQ16" s="1" t="str">
        <f t="shared" si="73"/>
        <v>Recommended</v>
      </c>
    </row>
    <row r="17" spans="1:121" x14ac:dyDescent="0.35">
      <c r="A17" s="1" t="s">
        <v>16</v>
      </c>
      <c r="B17" s="3" t="s">
        <v>17</v>
      </c>
      <c r="C17" s="3" t="s">
        <v>81</v>
      </c>
      <c r="D17" s="3">
        <v>77</v>
      </c>
      <c r="E17" s="1">
        <f t="shared" ref="E17:E41" si="95">IF(D17&lt;50,7,0)</f>
        <v>0</v>
      </c>
      <c r="F17" s="1">
        <f t="shared" ref="F17:F41" si="96">IF(AND(D17&gt;=50,D17&lt;=69),5,0)</f>
        <v>0</v>
      </c>
      <c r="G17" s="1">
        <f t="shared" ref="G17:G41" si="97">IF(AND(D17&gt;=70,D17&lt;=139),3,0)</f>
        <v>3</v>
      </c>
      <c r="H17" s="1">
        <f t="shared" si="32"/>
        <v>0</v>
      </c>
      <c r="I17" s="1">
        <f t="shared" ref="I17:I41" si="98">IF(D17&gt;200,7,0)</f>
        <v>0</v>
      </c>
      <c r="J17" s="3">
        <v>-4</v>
      </c>
      <c r="K17" s="1">
        <f t="shared" ref="K17:K41" si="99">IF(J17&gt;60,1,0)</f>
        <v>0</v>
      </c>
      <c r="L17" s="1">
        <f t="shared" ref="L17:L41" si="100">IF(AND(J17&gt;=24,J17&lt;=60),3,0)</f>
        <v>0</v>
      </c>
      <c r="M17" s="1">
        <f t="shared" ref="M17:M41" si="101">IF(AND(J17&gt;=0,J17&lt;=23),4,0)</f>
        <v>0</v>
      </c>
      <c r="N17" s="1">
        <f t="shared" ref="N17:N41" si="102">IF(AND(J17&gt;=-20,J17&lt;0),5,0)</f>
        <v>5</v>
      </c>
      <c r="O17" s="1">
        <f t="shared" ref="O17:O41" si="103">IF(J17&lt;-20,7,0)</f>
        <v>0</v>
      </c>
      <c r="P17" s="3">
        <v>427</v>
      </c>
      <c r="Q17" s="1">
        <f t="shared" ref="Q17:Q41" si="104">IF(P17&gt;200,0,0)</f>
        <v>0</v>
      </c>
      <c r="R17" s="1">
        <f t="shared" ref="R17:R41" si="105">IF(P17&lt;200,1,0)</f>
        <v>0</v>
      </c>
      <c r="S17" s="3" t="s">
        <v>201</v>
      </c>
      <c r="T17" s="1">
        <f t="shared" si="41"/>
        <v>0</v>
      </c>
      <c r="U17" s="1">
        <f t="shared" si="42"/>
        <v>0</v>
      </c>
      <c r="V17" s="3" t="s">
        <v>201</v>
      </c>
      <c r="W17" s="1">
        <f t="shared" si="43"/>
        <v>0</v>
      </c>
      <c r="X17" s="1">
        <f t="shared" si="44"/>
        <v>0</v>
      </c>
      <c r="Y17" s="1">
        <f t="shared" si="0"/>
        <v>0</v>
      </c>
      <c r="AE17" s="3">
        <v>1</v>
      </c>
      <c r="AH17" s="3">
        <v>1</v>
      </c>
      <c r="AL17" s="3">
        <v>1</v>
      </c>
      <c r="AM17" s="1">
        <f t="shared" si="45"/>
        <v>3</v>
      </c>
      <c r="AP17" s="1">
        <f t="shared" ref="AP17:AP36" si="106">SUM(AN17:AO17)</f>
        <v>0</v>
      </c>
      <c r="AQ17" s="1">
        <f t="shared" si="1"/>
        <v>0</v>
      </c>
      <c r="AZ17" s="1">
        <f t="shared" ref="AZ17:AZ41" si="107">SUM(AR17:AY17)</f>
        <v>0</v>
      </c>
      <c r="BH17" s="1">
        <f t="shared" ref="BH17:BH36" si="108">SUM(BB17:BG17)</f>
        <v>0</v>
      </c>
      <c r="BI17" s="1">
        <f t="shared" ref="BI17:BI41" si="109">(AM17+AP17+AZ17+BA17+BH17)</f>
        <v>3</v>
      </c>
      <c r="BJ17" s="1">
        <f t="shared" si="2"/>
        <v>1</v>
      </c>
      <c r="BM17" s="1">
        <f t="shared" ref="BM17:BM41" si="110">SUM(BK17:BL17)</f>
        <v>0</v>
      </c>
      <c r="BN17" s="1">
        <f t="shared" si="3"/>
        <v>0</v>
      </c>
      <c r="BO17" s="1">
        <f t="shared" ref="BO17:BO41" si="111">BM17+BN17</f>
        <v>0</v>
      </c>
      <c r="BS17" s="1">
        <f t="shared" ref="BS17:BS41" si="112">SUM(BP17:BR17)</f>
        <v>0</v>
      </c>
      <c r="BU17" s="1">
        <f t="shared" ref="BU17:BU41" si="113">BM17+BS17+BT17</f>
        <v>0</v>
      </c>
      <c r="BV17" s="1">
        <f t="shared" ref="BV17:BV41" si="114">SUM(E17:I17)</f>
        <v>3</v>
      </c>
      <c r="BW17" s="1">
        <f t="shared" ref="BW17:BW41" si="115">SUM(K17:O17)</f>
        <v>5</v>
      </c>
      <c r="BX17" s="1">
        <f t="shared" ref="BX17:BX41" si="116">SUM(Q17:R17)</f>
        <v>0</v>
      </c>
      <c r="BY17" s="1">
        <f t="shared" ref="BY17:BY41" si="117">SUM(T17:U17)</f>
        <v>0</v>
      </c>
      <c r="BZ17" s="1">
        <f t="shared" ref="BZ17:BZ41" si="118">SUM(W17:X17)</f>
        <v>0</v>
      </c>
      <c r="CA17" s="1">
        <f t="shared" ref="CA17:CA41" si="119">IF(Y17&gt;0,1,0)</f>
        <v>0</v>
      </c>
      <c r="CB17" s="1">
        <f t="shared" ref="CB17:CB41" si="120">IF(AM17&gt;0,2,0)</f>
        <v>2</v>
      </c>
      <c r="CC17" s="1">
        <f t="shared" ref="CC17:CC41" si="121">IF(AP17&gt;0,4,0)</f>
        <v>0</v>
      </c>
      <c r="CD17" s="1">
        <f t="shared" ref="CD17:CD41" si="122">IF(AQ17&gt;0,5,0)</f>
        <v>0</v>
      </c>
      <c r="CE17" s="1">
        <f t="shared" ref="CE17:CE41" si="123">IF(AZ17&gt;0,6,0)</f>
        <v>0</v>
      </c>
      <c r="CF17" s="1">
        <f t="shared" ref="CF17:CF41" si="124">IF(BA17&gt;0,7,0)</f>
        <v>0</v>
      </c>
      <c r="CG17" s="1">
        <f t="shared" ref="CG17:CG41" si="125">IF(BH17&gt;0,9,0)</f>
        <v>0</v>
      </c>
      <c r="CH17" s="1">
        <f t="shared" ref="CH17:CH36" si="126">MAX(CA17:CG17)</f>
        <v>2</v>
      </c>
      <c r="CI17" s="1">
        <f t="shared" ref="CI17:CI41" si="127">IF(CD17=5,5,CH17)</f>
        <v>2</v>
      </c>
      <c r="CJ17">
        <f t="shared" si="56"/>
        <v>3</v>
      </c>
      <c r="CK17" s="1">
        <f t="shared" si="16"/>
        <v>3</v>
      </c>
      <c r="CL17" s="1">
        <f t="shared" si="17"/>
        <v>0</v>
      </c>
      <c r="CM17" s="1">
        <f t="shared" si="18"/>
        <v>0</v>
      </c>
      <c r="CN17" s="1">
        <f t="shared" si="19"/>
        <v>0</v>
      </c>
      <c r="CO17" s="1">
        <f t="shared" ref="CO17:CO41" si="128">MAX(CK17:CN17)</f>
        <v>3</v>
      </c>
      <c r="CP17" s="1">
        <f t="shared" si="20"/>
        <v>3</v>
      </c>
      <c r="CQ17" s="3" t="s">
        <v>202</v>
      </c>
      <c r="CR17" s="1">
        <f t="shared" si="21"/>
        <v>1</v>
      </c>
      <c r="CS17" s="1">
        <f t="shared" si="22"/>
        <v>4</v>
      </c>
      <c r="CT17" s="1">
        <f t="shared" si="23"/>
        <v>1</v>
      </c>
      <c r="CV17" s="1">
        <f t="shared" si="24"/>
        <v>3</v>
      </c>
      <c r="CW17" s="1">
        <f t="shared" si="25"/>
        <v>3</v>
      </c>
      <c r="CX17" s="1">
        <f t="shared" ref="CX17:CX41" si="129">MAX(CV17:CW17)</f>
        <v>3</v>
      </c>
      <c r="CZ17" s="1">
        <f t="shared" si="26"/>
        <v>5</v>
      </c>
      <c r="DA17" s="1">
        <f t="shared" si="59"/>
        <v>3</v>
      </c>
      <c r="DB17" s="1">
        <f t="shared" si="60"/>
        <v>3</v>
      </c>
      <c r="DC17" s="1">
        <f t="shared" si="61"/>
        <v>5</v>
      </c>
      <c r="DE17" s="1">
        <f t="shared" si="27"/>
        <v>0</v>
      </c>
      <c r="DF17" s="1">
        <f t="shared" si="62"/>
        <v>0</v>
      </c>
      <c r="DG17" s="1">
        <f t="shared" si="63"/>
        <v>0</v>
      </c>
      <c r="DH17" s="1">
        <f t="shared" si="64"/>
        <v>0</v>
      </c>
      <c r="DI17" s="1">
        <f t="shared" si="65"/>
        <v>0</v>
      </c>
      <c r="DJ17" s="1">
        <f t="shared" si="66"/>
        <v>0</v>
      </c>
      <c r="DK17" s="1">
        <f t="shared" si="67"/>
        <v>1</v>
      </c>
      <c r="DL17" s="1">
        <f t="shared" si="68"/>
        <v>0</v>
      </c>
      <c r="DM17" s="1">
        <f t="shared" si="69"/>
        <v>0</v>
      </c>
      <c r="DN17" s="1">
        <f t="shared" si="70"/>
        <v>0</v>
      </c>
      <c r="DO17" s="1">
        <f t="shared" si="71"/>
        <v>1</v>
      </c>
      <c r="DP17" s="1">
        <f t="shared" si="72"/>
        <v>1</v>
      </c>
      <c r="DQ17" s="1" t="str">
        <f t="shared" si="73"/>
        <v>Recommended</v>
      </c>
    </row>
    <row r="18" spans="1:121" x14ac:dyDescent="0.35">
      <c r="B18" s="3" t="s">
        <v>18</v>
      </c>
      <c r="C18" s="3" t="s">
        <v>82</v>
      </c>
      <c r="D18" s="3">
        <v>126</v>
      </c>
      <c r="E18" s="1">
        <f t="shared" si="95"/>
        <v>0</v>
      </c>
      <c r="F18" s="1">
        <f t="shared" si="96"/>
        <v>0</v>
      </c>
      <c r="G18" s="1">
        <f t="shared" si="97"/>
        <v>3</v>
      </c>
      <c r="H18" s="1">
        <f t="shared" si="32"/>
        <v>0</v>
      </c>
      <c r="I18" s="1">
        <f t="shared" si="98"/>
        <v>0</v>
      </c>
      <c r="J18" s="3">
        <v>22</v>
      </c>
      <c r="K18" s="1">
        <f t="shared" si="99"/>
        <v>0</v>
      </c>
      <c r="L18" s="1">
        <f t="shared" si="100"/>
        <v>0</v>
      </c>
      <c r="M18" s="1">
        <f t="shared" si="101"/>
        <v>4</v>
      </c>
      <c r="N18" s="1">
        <f t="shared" si="102"/>
        <v>0</v>
      </c>
      <c r="O18" s="1">
        <f t="shared" si="103"/>
        <v>0</v>
      </c>
      <c r="P18" s="3">
        <v>420</v>
      </c>
      <c r="Q18" s="1">
        <f t="shared" si="104"/>
        <v>0</v>
      </c>
      <c r="R18" s="1">
        <f t="shared" si="105"/>
        <v>0</v>
      </c>
      <c r="S18" s="3" t="s">
        <v>201</v>
      </c>
      <c r="T18" s="1">
        <f t="shared" si="41"/>
        <v>0</v>
      </c>
      <c r="U18" s="1">
        <f t="shared" si="42"/>
        <v>0</v>
      </c>
      <c r="V18" s="3" t="s">
        <v>201</v>
      </c>
      <c r="W18" s="1">
        <f t="shared" si="43"/>
        <v>0</v>
      </c>
      <c r="X18" s="1">
        <f t="shared" si="44"/>
        <v>0</v>
      </c>
      <c r="Y18" s="1">
        <f t="shared" si="0"/>
        <v>0</v>
      </c>
      <c r="AH18" s="3">
        <v>1</v>
      </c>
      <c r="AL18" s="3">
        <v>1</v>
      </c>
      <c r="AM18" s="1">
        <f t="shared" si="45"/>
        <v>2</v>
      </c>
      <c r="AP18" s="1">
        <f t="shared" si="106"/>
        <v>0</v>
      </c>
      <c r="AQ18" s="1">
        <f t="shared" si="1"/>
        <v>0</v>
      </c>
      <c r="AZ18" s="1">
        <f t="shared" si="107"/>
        <v>0</v>
      </c>
      <c r="BH18" s="1">
        <f t="shared" si="108"/>
        <v>0</v>
      </c>
      <c r="BI18" s="1">
        <f t="shared" si="109"/>
        <v>2</v>
      </c>
      <c r="BJ18" s="1">
        <f t="shared" si="2"/>
        <v>1</v>
      </c>
      <c r="BM18" s="1">
        <f t="shared" si="110"/>
        <v>0</v>
      </c>
      <c r="BN18" s="1">
        <f t="shared" si="3"/>
        <v>0</v>
      </c>
      <c r="BO18" s="1">
        <f t="shared" si="111"/>
        <v>0</v>
      </c>
      <c r="BS18" s="1">
        <f t="shared" si="112"/>
        <v>0</v>
      </c>
      <c r="BU18" s="1">
        <f t="shared" si="113"/>
        <v>0</v>
      </c>
      <c r="BV18" s="1">
        <f t="shared" si="114"/>
        <v>3</v>
      </c>
      <c r="BW18" s="1">
        <f t="shared" si="115"/>
        <v>4</v>
      </c>
      <c r="BX18" s="1">
        <f t="shared" si="116"/>
        <v>0</v>
      </c>
      <c r="BY18" s="1">
        <f t="shared" si="117"/>
        <v>0</v>
      </c>
      <c r="BZ18" s="1">
        <f t="shared" si="118"/>
        <v>0</v>
      </c>
      <c r="CA18" s="1">
        <f t="shared" si="119"/>
        <v>0</v>
      </c>
      <c r="CB18" s="1">
        <f t="shared" si="120"/>
        <v>2</v>
      </c>
      <c r="CC18" s="1">
        <f t="shared" si="121"/>
        <v>0</v>
      </c>
      <c r="CD18" s="1">
        <f t="shared" si="122"/>
        <v>0</v>
      </c>
      <c r="CE18" s="1">
        <f t="shared" si="123"/>
        <v>0</v>
      </c>
      <c r="CF18" s="1">
        <f t="shared" si="124"/>
        <v>0</v>
      </c>
      <c r="CG18" s="1">
        <f t="shared" si="125"/>
        <v>0</v>
      </c>
      <c r="CH18" s="1">
        <f t="shared" si="126"/>
        <v>2</v>
      </c>
      <c r="CI18" s="1">
        <f t="shared" si="127"/>
        <v>2</v>
      </c>
      <c r="CJ18">
        <f t="shared" si="56"/>
        <v>2</v>
      </c>
      <c r="CK18" s="1">
        <f t="shared" si="16"/>
        <v>3</v>
      </c>
      <c r="CL18" s="1">
        <f t="shared" si="17"/>
        <v>0</v>
      </c>
      <c r="CM18" s="1">
        <f t="shared" si="18"/>
        <v>0</v>
      </c>
      <c r="CN18" s="1">
        <f t="shared" si="19"/>
        <v>0</v>
      </c>
      <c r="CO18" s="1">
        <f t="shared" si="128"/>
        <v>3</v>
      </c>
      <c r="CP18" s="1">
        <f t="shared" si="20"/>
        <v>3</v>
      </c>
      <c r="CQ18" s="3" t="s">
        <v>202</v>
      </c>
      <c r="CR18" s="1">
        <f t="shared" si="21"/>
        <v>1</v>
      </c>
      <c r="CS18" s="1">
        <f t="shared" si="22"/>
        <v>3</v>
      </c>
      <c r="CT18" s="1">
        <f t="shared" si="23"/>
        <v>1</v>
      </c>
      <c r="CV18" s="1">
        <f t="shared" si="24"/>
        <v>3</v>
      </c>
      <c r="CW18" s="1">
        <f t="shared" si="25"/>
        <v>3</v>
      </c>
      <c r="CX18" s="1">
        <f t="shared" si="129"/>
        <v>3</v>
      </c>
      <c r="CZ18" s="1">
        <f t="shared" si="26"/>
        <v>4</v>
      </c>
      <c r="DA18" s="1">
        <f t="shared" si="59"/>
        <v>2</v>
      </c>
      <c r="DB18" s="1">
        <f t="shared" si="60"/>
        <v>3</v>
      </c>
      <c r="DC18" s="1">
        <f t="shared" si="61"/>
        <v>4</v>
      </c>
      <c r="DE18" s="1">
        <f t="shared" si="27"/>
        <v>0</v>
      </c>
      <c r="DF18" s="1">
        <f t="shared" si="62"/>
        <v>0</v>
      </c>
      <c r="DG18" s="1">
        <f t="shared" si="63"/>
        <v>0</v>
      </c>
      <c r="DH18" s="1">
        <f t="shared" si="64"/>
        <v>0</v>
      </c>
      <c r="DI18" s="1">
        <f t="shared" si="65"/>
        <v>0</v>
      </c>
      <c r="DJ18" s="1">
        <f t="shared" si="66"/>
        <v>0</v>
      </c>
      <c r="DK18" s="1">
        <f t="shared" si="67"/>
        <v>1</v>
      </c>
      <c r="DL18" s="1">
        <f t="shared" si="68"/>
        <v>0</v>
      </c>
      <c r="DM18" s="1">
        <f t="shared" si="69"/>
        <v>0</v>
      </c>
      <c r="DN18" s="1">
        <f t="shared" si="70"/>
        <v>0</v>
      </c>
      <c r="DO18" s="1">
        <f t="shared" si="71"/>
        <v>1</v>
      </c>
      <c r="DP18" s="1">
        <f t="shared" si="72"/>
        <v>1</v>
      </c>
      <c r="DQ18" s="1" t="str">
        <f t="shared" si="73"/>
        <v>Recommended</v>
      </c>
    </row>
    <row r="19" spans="1:121" x14ac:dyDescent="0.35">
      <c r="B19" s="3" t="s">
        <v>19</v>
      </c>
      <c r="C19" s="3" t="s">
        <v>83</v>
      </c>
      <c r="D19" s="3">
        <v>218</v>
      </c>
      <c r="E19" s="1">
        <f t="shared" si="95"/>
        <v>0</v>
      </c>
      <c r="F19" s="1">
        <f t="shared" si="96"/>
        <v>0</v>
      </c>
      <c r="G19" s="1">
        <f t="shared" si="97"/>
        <v>0</v>
      </c>
      <c r="H19" s="1">
        <f t="shared" si="32"/>
        <v>0</v>
      </c>
      <c r="I19" s="1">
        <f t="shared" si="98"/>
        <v>7</v>
      </c>
      <c r="J19" s="3">
        <v>91</v>
      </c>
      <c r="K19" s="1">
        <f t="shared" si="99"/>
        <v>1</v>
      </c>
      <c r="L19" s="1">
        <f t="shared" si="100"/>
        <v>0</v>
      </c>
      <c r="M19" s="1">
        <f t="shared" si="101"/>
        <v>0</v>
      </c>
      <c r="N19" s="1">
        <f t="shared" si="102"/>
        <v>0</v>
      </c>
      <c r="O19" s="1">
        <f t="shared" si="103"/>
        <v>0</v>
      </c>
      <c r="P19" s="3" t="s">
        <v>75</v>
      </c>
      <c r="Q19" s="1">
        <f t="shared" si="104"/>
        <v>0</v>
      </c>
      <c r="R19" s="1">
        <f t="shared" si="105"/>
        <v>0</v>
      </c>
      <c r="S19" s="3" t="s">
        <v>201</v>
      </c>
      <c r="T19" s="1">
        <f t="shared" si="41"/>
        <v>0</v>
      </c>
      <c r="U19" s="1">
        <f t="shared" si="42"/>
        <v>0</v>
      </c>
      <c r="V19" s="3" t="s">
        <v>201</v>
      </c>
      <c r="W19" s="1">
        <f t="shared" si="43"/>
        <v>0</v>
      </c>
      <c r="X19" s="1">
        <f t="shared" si="44"/>
        <v>0</v>
      </c>
      <c r="Y19" s="1">
        <f t="shared" si="0"/>
        <v>0</v>
      </c>
      <c r="AM19" s="1">
        <f t="shared" si="45"/>
        <v>0</v>
      </c>
      <c r="AP19" s="1">
        <f t="shared" si="106"/>
        <v>0</v>
      </c>
      <c r="AQ19" s="1">
        <f t="shared" si="1"/>
        <v>1</v>
      </c>
      <c r="AZ19" s="1">
        <f t="shared" si="107"/>
        <v>0</v>
      </c>
      <c r="BH19" s="1">
        <f t="shared" si="108"/>
        <v>0</v>
      </c>
      <c r="BI19" s="1">
        <f t="shared" si="109"/>
        <v>0</v>
      </c>
      <c r="BJ19" s="1">
        <f t="shared" si="2"/>
        <v>0</v>
      </c>
      <c r="BM19" s="1">
        <f t="shared" si="110"/>
        <v>0</v>
      </c>
      <c r="BN19" s="1">
        <f t="shared" si="3"/>
        <v>1</v>
      </c>
      <c r="BO19" s="1">
        <f t="shared" si="111"/>
        <v>1</v>
      </c>
      <c r="BS19" s="1">
        <f t="shared" si="112"/>
        <v>0</v>
      </c>
      <c r="BU19" s="1">
        <f t="shared" si="113"/>
        <v>0</v>
      </c>
      <c r="BV19" s="1">
        <f t="shared" si="114"/>
        <v>7</v>
      </c>
      <c r="BW19" s="1">
        <f t="shared" si="115"/>
        <v>1</v>
      </c>
      <c r="BX19" s="1">
        <f t="shared" si="116"/>
        <v>0</v>
      </c>
      <c r="BY19" s="1">
        <f t="shared" si="117"/>
        <v>0</v>
      </c>
      <c r="BZ19" s="1">
        <f t="shared" si="118"/>
        <v>0</v>
      </c>
      <c r="CA19" s="1">
        <f t="shared" si="119"/>
        <v>0</v>
      </c>
      <c r="CB19" s="1">
        <f t="shared" si="120"/>
        <v>0</v>
      </c>
      <c r="CC19" s="1">
        <f t="shared" si="121"/>
        <v>0</v>
      </c>
      <c r="CD19" s="1">
        <f t="shared" si="122"/>
        <v>5</v>
      </c>
      <c r="CE19" s="1">
        <f t="shared" si="123"/>
        <v>0</v>
      </c>
      <c r="CF19" s="1">
        <f t="shared" si="124"/>
        <v>0</v>
      </c>
      <c r="CG19" s="1">
        <f t="shared" si="125"/>
        <v>0</v>
      </c>
      <c r="CH19" s="1">
        <f t="shared" si="126"/>
        <v>5</v>
      </c>
      <c r="CI19" s="1">
        <f t="shared" si="127"/>
        <v>5</v>
      </c>
      <c r="CJ19">
        <f t="shared" si="56"/>
        <v>5</v>
      </c>
      <c r="CK19" s="1">
        <f t="shared" si="16"/>
        <v>0</v>
      </c>
      <c r="CL19" s="1">
        <f t="shared" si="17"/>
        <v>5</v>
      </c>
      <c r="CM19" s="1">
        <f t="shared" si="18"/>
        <v>0</v>
      </c>
      <c r="CN19" s="1">
        <f t="shared" si="19"/>
        <v>0</v>
      </c>
      <c r="CO19" s="1">
        <f t="shared" si="128"/>
        <v>5</v>
      </c>
      <c r="CP19" s="1">
        <f t="shared" si="20"/>
        <v>5</v>
      </c>
      <c r="CQ19" s="3" t="s">
        <v>201</v>
      </c>
      <c r="CR19" s="1">
        <f t="shared" si="21"/>
        <v>0</v>
      </c>
      <c r="CS19" s="1">
        <f t="shared" si="22"/>
        <v>0</v>
      </c>
      <c r="CT19" s="1">
        <f t="shared" si="23"/>
        <v>0</v>
      </c>
      <c r="CV19" s="1">
        <f t="shared" si="24"/>
        <v>5</v>
      </c>
      <c r="CW19" s="1">
        <f t="shared" si="25"/>
        <v>7</v>
      </c>
      <c r="CX19" s="1">
        <f t="shared" si="129"/>
        <v>7</v>
      </c>
      <c r="CZ19" s="1">
        <f t="shared" si="26"/>
        <v>1</v>
      </c>
      <c r="DA19" s="1">
        <f t="shared" si="59"/>
        <v>5</v>
      </c>
      <c r="DB19" s="1">
        <f t="shared" si="60"/>
        <v>7</v>
      </c>
      <c r="DC19" s="1">
        <f t="shared" si="61"/>
        <v>7</v>
      </c>
      <c r="DE19" s="1">
        <f t="shared" si="27"/>
        <v>0</v>
      </c>
      <c r="DF19" s="1">
        <f t="shared" si="62"/>
        <v>0</v>
      </c>
      <c r="DG19" s="1">
        <f t="shared" si="63"/>
        <v>0</v>
      </c>
      <c r="DH19" s="1">
        <f t="shared" si="64"/>
        <v>1</v>
      </c>
      <c r="DI19" s="1">
        <f t="shared" si="65"/>
        <v>0</v>
      </c>
      <c r="DJ19" s="1">
        <f t="shared" si="66"/>
        <v>1</v>
      </c>
      <c r="DK19" s="1">
        <f t="shared" si="67"/>
        <v>0</v>
      </c>
      <c r="DL19" s="1">
        <f t="shared" si="68"/>
        <v>1</v>
      </c>
      <c r="DM19" s="1">
        <f t="shared" si="69"/>
        <v>0</v>
      </c>
      <c r="DN19" s="1">
        <f t="shared" si="70"/>
        <v>0</v>
      </c>
      <c r="DO19" s="1">
        <f t="shared" si="71"/>
        <v>0</v>
      </c>
      <c r="DP19" s="1">
        <f t="shared" si="72"/>
        <v>2</v>
      </c>
      <c r="DQ19" s="1" t="str">
        <f t="shared" si="73"/>
        <v>Problematic</v>
      </c>
    </row>
    <row r="20" spans="1:121" x14ac:dyDescent="0.35">
      <c r="B20" s="3" t="s">
        <v>20</v>
      </c>
      <c r="C20" s="3" t="s">
        <v>84</v>
      </c>
      <c r="D20" s="3">
        <v>207</v>
      </c>
      <c r="E20" s="1">
        <f t="shared" si="95"/>
        <v>0</v>
      </c>
      <c r="F20" s="1">
        <f t="shared" si="96"/>
        <v>0</v>
      </c>
      <c r="G20" s="1">
        <f t="shared" si="97"/>
        <v>0</v>
      </c>
      <c r="H20" s="1">
        <f t="shared" si="32"/>
        <v>0</v>
      </c>
      <c r="I20" s="1">
        <f t="shared" si="98"/>
        <v>7</v>
      </c>
      <c r="J20" s="3">
        <v>96</v>
      </c>
      <c r="K20" s="1">
        <f t="shared" si="99"/>
        <v>1</v>
      </c>
      <c r="L20" s="1">
        <f t="shared" si="100"/>
        <v>0</v>
      </c>
      <c r="M20" s="1">
        <f t="shared" si="101"/>
        <v>0</v>
      </c>
      <c r="N20" s="1">
        <f t="shared" si="102"/>
        <v>0</v>
      </c>
      <c r="O20" s="1">
        <f t="shared" si="103"/>
        <v>0</v>
      </c>
      <c r="P20" s="3" t="s">
        <v>75</v>
      </c>
      <c r="Q20" s="1">
        <f t="shared" si="104"/>
        <v>0</v>
      </c>
      <c r="R20" s="1">
        <f t="shared" si="105"/>
        <v>0</v>
      </c>
      <c r="S20" s="3" t="s">
        <v>201</v>
      </c>
      <c r="T20" s="1">
        <f t="shared" si="41"/>
        <v>0</v>
      </c>
      <c r="U20" s="1">
        <f t="shared" si="42"/>
        <v>0</v>
      </c>
      <c r="V20" s="3" t="s">
        <v>201</v>
      </c>
      <c r="W20" s="1">
        <f t="shared" si="43"/>
        <v>0</v>
      </c>
      <c r="X20" s="1">
        <f t="shared" si="44"/>
        <v>0</v>
      </c>
      <c r="Y20" s="1">
        <f t="shared" si="0"/>
        <v>0</v>
      </c>
      <c r="AM20" s="1">
        <f t="shared" si="45"/>
        <v>0</v>
      </c>
      <c r="AP20" s="1">
        <f t="shared" si="106"/>
        <v>0</v>
      </c>
      <c r="AQ20" s="1">
        <f t="shared" si="1"/>
        <v>1</v>
      </c>
      <c r="AZ20" s="1">
        <f t="shared" si="107"/>
        <v>0</v>
      </c>
      <c r="BH20" s="1">
        <f t="shared" si="108"/>
        <v>0</v>
      </c>
      <c r="BI20" s="1">
        <f t="shared" si="109"/>
        <v>0</v>
      </c>
      <c r="BJ20" s="1">
        <f t="shared" si="2"/>
        <v>0</v>
      </c>
      <c r="BM20" s="1">
        <f t="shared" si="110"/>
        <v>0</v>
      </c>
      <c r="BN20" s="1">
        <f t="shared" si="3"/>
        <v>1</v>
      </c>
      <c r="BO20" s="1">
        <f t="shared" si="111"/>
        <v>1</v>
      </c>
      <c r="BS20" s="1">
        <f t="shared" si="112"/>
        <v>0</v>
      </c>
      <c r="BU20" s="1">
        <f t="shared" si="113"/>
        <v>0</v>
      </c>
      <c r="BV20" s="1">
        <f t="shared" si="114"/>
        <v>7</v>
      </c>
      <c r="BW20" s="1">
        <f t="shared" si="115"/>
        <v>1</v>
      </c>
      <c r="BX20" s="1">
        <f t="shared" si="116"/>
        <v>0</v>
      </c>
      <c r="BY20" s="1">
        <f t="shared" si="117"/>
        <v>0</v>
      </c>
      <c r="BZ20" s="1">
        <f t="shared" si="118"/>
        <v>0</v>
      </c>
      <c r="CA20" s="1">
        <f t="shared" si="119"/>
        <v>0</v>
      </c>
      <c r="CB20" s="1">
        <f t="shared" si="120"/>
        <v>0</v>
      </c>
      <c r="CC20" s="1">
        <f t="shared" si="121"/>
        <v>0</v>
      </c>
      <c r="CD20" s="1">
        <f t="shared" si="122"/>
        <v>5</v>
      </c>
      <c r="CE20" s="1">
        <f t="shared" si="123"/>
        <v>0</v>
      </c>
      <c r="CF20" s="1">
        <f t="shared" si="124"/>
        <v>0</v>
      </c>
      <c r="CG20" s="1">
        <f t="shared" si="125"/>
        <v>0</v>
      </c>
      <c r="CH20" s="1">
        <f t="shared" si="126"/>
        <v>5</v>
      </c>
      <c r="CI20" s="1">
        <f t="shared" si="127"/>
        <v>5</v>
      </c>
      <c r="CJ20">
        <f t="shared" si="56"/>
        <v>5</v>
      </c>
      <c r="CK20" s="1">
        <f t="shared" si="16"/>
        <v>0</v>
      </c>
      <c r="CL20" s="1">
        <f t="shared" si="17"/>
        <v>5</v>
      </c>
      <c r="CM20" s="1">
        <f t="shared" si="18"/>
        <v>0</v>
      </c>
      <c r="CN20" s="1">
        <f t="shared" si="19"/>
        <v>0</v>
      </c>
      <c r="CO20" s="1">
        <f t="shared" si="128"/>
        <v>5</v>
      </c>
      <c r="CP20" s="1">
        <f t="shared" si="20"/>
        <v>5</v>
      </c>
      <c r="CQ20" s="3" t="s">
        <v>201</v>
      </c>
      <c r="CR20" s="1">
        <f t="shared" si="21"/>
        <v>0</v>
      </c>
      <c r="CS20" s="1">
        <f t="shared" si="22"/>
        <v>0</v>
      </c>
      <c r="CT20" s="1">
        <f t="shared" si="23"/>
        <v>0</v>
      </c>
      <c r="CV20" s="1">
        <f t="shared" si="24"/>
        <v>5</v>
      </c>
      <c r="CW20" s="1">
        <f t="shared" si="25"/>
        <v>7</v>
      </c>
      <c r="CX20" s="1">
        <f t="shared" si="129"/>
        <v>7</v>
      </c>
      <c r="CZ20" s="1">
        <f t="shared" si="26"/>
        <v>1</v>
      </c>
      <c r="DA20" s="1">
        <f t="shared" si="59"/>
        <v>5</v>
      </c>
      <c r="DB20" s="1">
        <f t="shared" si="60"/>
        <v>7</v>
      </c>
      <c r="DC20" s="1">
        <f t="shared" si="61"/>
        <v>7</v>
      </c>
      <c r="DE20" s="1">
        <f t="shared" si="27"/>
        <v>0</v>
      </c>
      <c r="DF20" s="1">
        <f t="shared" si="62"/>
        <v>0</v>
      </c>
      <c r="DG20" s="1">
        <f t="shared" si="63"/>
        <v>0</v>
      </c>
      <c r="DH20" s="1">
        <f t="shared" si="64"/>
        <v>1</v>
      </c>
      <c r="DI20" s="1">
        <f t="shared" si="65"/>
        <v>0</v>
      </c>
      <c r="DJ20" s="1">
        <f t="shared" si="66"/>
        <v>1</v>
      </c>
      <c r="DK20" s="1">
        <f t="shared" si="67"/>
        <v>0</v>
      </c>
      <c r="DL20" s="1">
        <f t="shared" si="68"/>
        <v>1</v>
      </c>
      <c r="DM20" s="1">
        <f t="shared" si="69"/>
        <v>0</v>
      </c>
      <c r="DN20" s="1">
        <f t="shared" si="70"/>
        <v>0</v>
      </c>
      <c r="DO20" s="1">
        <f t="shared" si="71"/>
        <v>0</v>
      </c>
      <c r="DP20" s="1">
        <f t="shared" si="72"/>
        <v>2</v>
      </c>
      <c r="DQ20" s="1" t="str">
        <f t="shared" si="73"/>
        <v>Problematic</v>
      </c>
    </row>
    <row r="21" spans="1:121" x14ac:dyDescent="0.35">
      <c r="B21" s="3" t="s">
        <v>85</v>
      </c>
      <c r="C21" s="3" t="s">
        <v>86</v>
      </c>
      <c r="D21" s="3">
        <v>318</v>
      </c>
      <c r="E21" s="1">
        <f t="shared" si="95"/>
        <v>0</v>
      </c>
      <c r="F21" s="1">
        <f t="shared" si="96"/>
        <v>0</v>
      </c>
      <c r="G21" s="1">
        <f t="shared" si="97"/>
        <v>0</v>
      </c>
      <c r="H21" s="1">
        <f t="shared" si="32"/>
        <v>0</v>
      </c>
      <c r="I21" s="1">
        <f t="shared" si="98"/>
        <v>7</v>
      </c>
      <c r="J21" s="3">
        <v>180</v>
      </c>
      <c r="K21" s="1">
        <f t="shared" si="99"/>
        <v>1</v>
      </c>
      <c r="L21" s="1">
        <f t="shared" si="100"/>
        <v>0</v>
      </c>
      <c r="M21" s="1">
        <f t="shared" si="101"/>
        <v>0</v>
      </c>
      <c r="N21" s="1">
        <f t="shared" si="102"/>
        <v>0</v>
      </c>
      <c r="O21" s="1">
        <f t="shared" si="103"/>
        <v>0</v>
      </c>
      <c r="P21" s="3" t="s">
        <v>75</v>
      </c>
      <c r="Q21" s="1">
        <f t="shared" si="104"/>
        <v>0</v>
      </c>
      <c r="R21" s="1">
        <f t="shared" si="105"/>
        <v>0</v>
      </c>
      <c r="S21" s="3" t="s">
        <v>201</v>
      </c>
      <c r="T21" s="1">
        <f t="shared" si="41"/>
        <v>0</v>
      </c>
      <c r="U21" s="1">
        <f t="shared" si="42"/>
        <v>0</v>
      </c>
      <c r="V21" s="3" t="s">
        <v>201</v>
      </c>
      <c r="W21" s="1">
        <f t="shared" si="43"/>
        <v>0</v>
      </c>
      <c r="X21" s="1">
        <f t="shared" si="44"/>
        <v>0</v>
      </c>
      <c r="Y21" s="1">
        <f t="shared" si="0"/>
        <v>0</v>
      </c>
      <c r="AM21" s="1">
        <f t="shared" si="45"/>
        <v>0</v>
      </c>
      <c r="AP21" s="1">
        <f t="shared" si="106"/>
        <v>0</v>
      </c>
      <c r="AQ21" s="1">
        <f t="shared" si="1"/>
        <v>1</v>
      </c>
      <c r="AZ21" s="1">
        <f t="shared" si="107"/>
        <v>0</v>
      </c>
      <c r="BH21" s="1">
        <f t="shared" si="108"/>
        <v>0</v>
      </c>
      <c r="BI21" s="1">
        <f t="shared" si="109"/>
        <v>0</v>
      </c>
      <c r="BJ21" s="1">
        <f t="shared" si="2"/>
        <v>0</v>
      </c>
      <c r="BM21" s="1">
        <f t="shared" si="110"/>
        <v>0</v>
      </c>
      <c r="BN21" s="1">
        <f t="shared" si="3"/>
        <v>1</v>
      </c>
      <c r="BO21" s="1">
        <f t="shared" si="111"/>
        <v>1</v>
      </c>
      <c r="BS21" s="1">
        <f t="shared" si="112"/>
        <v>0</v>
      </c>
      <c r="BU21" s="1">
        <f t="shared" si="113"/>
        <v>0</v>
      </c>
      <c r="BV21" s="1">
        <f t="shared" si="114"/>
        <v>7</v>
      </c>
      <c r="BW21" s="1">
        <f t="shared" si="115"/>
        <v>1</v>
      </c>
      <c r="BX21" s="1">
        <f t="shared" si="116"/>
        <v>0</v>
      </c>
      <c r="BY21" s="1">
        <f t="shared" si="117"/>
        <v>0</v>
      </c>
      <c r="BZ21" s="1">
        <f t="shared" si="118"/>
        <v>0</v>
      </c>
      <c r="CA21" s="1">
        <f t="shared" si="119"/>
        <v>0</v>
      </c>
      <c r="CB21" s="1">
        <f t="shared" si="120"/>
        <v>0</v>
      </c>
      <c r="CC21" s="1">
        <f t="shared" si="121"/>
        <v>0</v>
      </c>
      <c r="CD21" s="1">
        <f t="shared" si="122"/>
        <v>5</v>
      </c>
      <c r="CE21" s="1">
        <f t="shared" si="123"/>
        <v>0</v>
      </c>
      <c r="CF21" s="1">
        <f t="shared" si="124"/>
        <v>0</v>
      </c>
      <c r="CG21" s="1">
        <f t="shared" si="125"/>
        <v>0</v>
      </c>
      <c r="CH21" s="1">
        <f t="shared" si="126"/>
        <v>5</v>
      </c>
      <c r="CI21" s="1">
        <f t="shared" si="127"/>
        <v>5</v>
      </c>
      <c r="CJ21">
        <f t="shared" si="56"/>
        <v>5</v>
      </c>
      <c r="CK21" s="1">
        <f t="shared" si="16"/>
        <v>0</v>
      </c>
      <c r="CL21" s="1">
        <f t="shared" si="17"/>
        <v>5</v>
      </c>
      <c r="CM21" s="1">
        <f t="shared" si="18"/>
        <v>0</v>
      </c>
      <c r="CN21" s="1">
        <f t="shared" si="19"/>
        <v>0</v>
      </c>
      <c r="CO21" s="1">
        <f t="shared" si="128"/>
        <v>5</v>
      </c>
      <c r="CP21" s="1">
        <f t="shared" si="20"/>
        <v>5</v>
      </c>
      <c r="CQ21" s="3" t="s">
        <v>201</v>
      </c>
      <c r="CR21" s="1">
        <f t="shared" si="21"/>
        <v>0</v>
      </c>
      <c r="CS21" s="1">
        <f t="shared" si="22"/>
        <v>0</v>
      </c>
      <c r="CT21" s="1">
        <f t="shared" si="23"/>
        <v>0</v>
      </c>
      <c r="CV21" s="1">
        <f t="shared" si="24"/>
        <v>5</v>
      </c>
      <c r="CW21" s="1">
        <f t="shared" si="25"/>
        <v>7</v>
      </c>
      <c r="CX21" s="1">
        <f t="shared" si="129"/>
        <v>7</v>
      </c>
      <c r="CZ21" s="1">
        <f t="shared" si="26"/>
        <v>1</v>
      </c>
      <c r="DA21" s="1">
        <f t="shared" si="59"/>
        <v>5</v>
      </c>
      <c r="DB21" s="1">
        <f t="shared" si="60"/>
        <v>7</v>
      </c>
      <c r="DC21" s="1">
        <f t="shared" si="61"/>
        <v>7</v>
      </c>
      <c r="DE21" s="1">
        <f t="shared" si="27"/>
        <v>0</v>
      </c>
      <c r="DF21" s="1">
        <f t="shared" si="62"/>
        <v>0</v>
      </c>
      <c r="DG21" s="1">
        <f t="shared" si="63"/>
        <v>0</v>
      </c>
      <c r="DH21" s="1">
        <f t="shared" si="64"/>
        <v>1</v>
      </c>
      <c r="DI21" s="1">
        <f t="shared" si="65"/>
        <v>0</v>
      </c>
      <c r="DJ21" s="1">
        <f t="shared" si="66"/>
        <v>1</v>
      </c>
      <c r="DK21" s="1">
        <f t="shared" si="67"/>
        <v>0</v>
      </c>
      <c r="DL21" s="1">
        <f t="shared" si="68"/>
        <v>1</v>
      </c>
      <c r="DM21" s="1">
        <f t="shared" si="69"/>
        <v>0</v>
      </c>
      <c r="DN21" s="1">
        <f t="shared" si="70"/>
        <v>0</v>
      </c>
      <c r="DO21" s="1">
        <f t="shared" si="71"/>
        <v>0</v>
      </c>
      <c r="DP21" s="1">
        <f t="shared" si="72"/>
        <v>2</v>
      </c>
      <c r="DQ21" s="1" t="str">
        <f t="shared" si="73"/>
        <v>Problematic</v>
      </c>
    </row>
    <row r="22" spans="1:121" x14ac:dyDescent="0.35">
      <c r="B22" s="3" t="s">
        <v>21</v>
      </c>
      <c r="C22" s="11" t="s">
        <v>87</v>
      </c>
      <c r="D22" s="3">
        <v>187</v>
      </c>
      <c r="E22" s="1">
        <f t="shared" si="95"/>
        <v>0</v>
      </c>
      <c r="F22" s="1">
        <f t="shared" si="96"/>
        <v>0</v>
      </c>
      <c r="G22" s="1">
        <f t="shared" si="97"/>
        <v>0</v>
      </c>
      <c r="H22" s="1">
        <f t="shared" si="32"/>
        <v>5</v>
      </c>
      <c r="I22" s="1">
        <f t="shared" si="98"/>
        <v>0</v>
      </c>
      <c r="J22" s="3">
        <v>86</v>
      </c>
      <c r="K22" s="1">
        <f t="shared" si="99"/>
        <v>1</v>
      </c>
      <c r="L22" s="1">
        <f t="shared" si="100"/>
        <v>0</v>
      </c>
      <c r="M22" s="1">
        <f t="shared" si="101"/>
        <v>0</v>
      </c>
      <c r="N22" s="1">
        <f t="shared" si="102"/>
        <v>0</v>
      </c>
      <c r="O22" s="1">
        <f t="shared" si="103"/>
        <v>0</v>
      </c>
      <c r="P22" s="3">
        <v>482</v>
      </c>
      <c r="Q22" s="1">
        <f t="shared" si="104"/>
        <v>0</v>
      </c>
      <c r="R22" s="1">
        <f t="shared" si="105"/>
        <v>0</v>
      </c>
      <c r="S22" s="3" t="s">
        <v>201</v>
      </c>
      <c r="T22" s="1">
        <f t="shared" si="41"/>
        <v>0</v>
      </c>
      <c r="U22" s="1">
        <f t="shared" si="42"/>
        <v>0</v>
      </c>
      <c r="V22" s="3" t="s">
        <v>201</v>
      </c>
      <c r="W22" s="1">
        <f t="shared" si="43"/>
        <v>0</v>
      </c>
      <c r="X22" s="1">
        <f t="shared" si="44"/>
        <v>0</v>
      </c>
      <c r="Y22" s="1">
        <f t="shared" si="0"/>
        <v>1</v>
      </c>
      <c r="AM22" s="1">
        <f t="shared" si="45"/>
        <v>0</v>
      </c>
      <c r="AP22" s="1">
        <f t="shared" si="106"/>
        <v>0</v>
      </c>
      <c r="AQ22" s="1">
        <f t="shared" si="1"/>
        <v>0</v>
      </c>
      <c r="AZ22" s="1">
        <f t="shared" si="107"/>
        <v>0</v>
      </c>
      <c r="BH22" s="1">
        <f t="shared" si="108"/>
        <v>0</v>
      </c>
      <c r="BI22" s="1">
        <f t="shared" si="109"/>
        <v>0</v>
      </c>
      <c r="BJ22" s="1">
        <f t="shared" si="2"/>
        <v>1</v>
      </c>
      <c r="BM22" s="1">
        <f t="shared" si="110"/>
        <v>0</v>
      </c>
      <c r="BN22" s="1">
        <f t="shared" si="3"/>
        <v>0</v>
      </c>
      <c r="BO22" s="1">
        <f t="shared" si="111"/>
        <v>0</v>
      </c>
      <c r="BS22" s="1">
        <f t="shared" si="112"/>
        <v>0</v>
      </c>
      <c r="BU22" s="1">
        <f t="shared" si="113"/>
        <v>0</v>
      </c>
      <c r="BV22" s="1">
        <f t="shared" si="114"/>
        <v>5</v>
      </c>
      <c r="BW22" s="1">
        <f t="shared" si="115"/>
        <v>1</v>
      </c>
      <c r="BX22" s="1">
        <f t="shared" si="116"/>
        <v>0</v>
      </c>
      <c r="BY22" s="1">
        <f t="shared" si="117"/>
        <v>0</v>
      </c>
      <c r="BZ22" s="1">
        <f t="shared" si="118"/>
        <v>0</v>
      </c>
      <c r="CA22" s="1">
        <f t="shared" si="119"/>
        <v>1</v>
      </c>
      <c r="CB22" s="1">
        <f t="shared" si="120"/>
        <v>0</v>
      </c>
      <c r="CC22" s="1">
        <f t="shared" si="121"/>
        <v>0</v>
      </c>
      <c r="CD22" s="1">
        <f t="shared" si="122"/>
        <v>0</v>
      </c>
      <c r="CE22" s="1">
        <f t="shared" si="123"/>
        <v>0</v>
      </c>
      <c r="CF22" s="1">
        <f t="shared" si="124"/>
        <v>0</v>
      </c>
      <c r="CG22" s="1">
        <f t="shared" si="125"/>
        <v>0</v>
      </c>
      <c r="CH22" s="1">
        <f t="shared" si="126"/>
        <v>1</v>
      </c>
      <c r="CI22" s="1">
        <f t="shared" si="127"/>
        <v>1</v>
      </c>
      <c r="CJ22">
        <f t="shared" si="56"/>
        <v>1</v>
      </c>
      <c r="CK22" s="1">
        <f t="shared" si="16"/>
        <v>3</v>
      </c>
      <c r="CL22" s="1">
        <f t="shared" si="17"/>
        <v>0</v>
      </c>
      <c r="CM22" s="1">
        <f t="shared" si="18"/>
        <v>0</v>
      </c>
      <c r="CN22" s="1">
        <f t="shared" si="19"/>
        <v>0</v>
      </c>
      <c r="CO22" s="1">
        <f t="shared" si="128"/>
        <v>3</v>
      </c>
      <c r="CP22" s="1">
        <f t="shared" si="20"/>
        <v>3</v>
      </c>
      <c r="CQ22" s="3" t="s">
        <v>202</v>
      </c>
      <c r="CR22" s="1">
        <f t="shared" si="21"/>
        <v>1</v>
      </c>
      <c r="CS22" s="1">
        <f t="shared" si="22"/>
        <v>1</v>
      </c>
      <c r="CT22" s="1">
        <f t="shared" si="23"/>
        <v>1</v>
      </c>
      <c r="CV22" s="1">
        <f t="shared" si="24"/>
        <v>3</v>
      </c>
      <c r="CW22" s="1">
        <f t="shared" si="25"/>
        <v>5</v>
      </c>
      <c r="CX22" s="1">
        <f t="shared" si="129"/>
        <v>5</v>
      </c>
      <c r="CZ22" s="1">
        <f t="shared" si="26"/>
        <v>1</v>
      </c>
      <c r="DA22" s="1">
        <f t="shared" si="59"/>
        <v>1</v>
      </c>
      <c r="DB22" s="1">
        <f t="shared" si="60"/>
        <v>5</v>
      </c>
      <c r="DC22" s="1">
        <f t="shared" si="61"/>
        <v>5</v>
      </c>
      <c r="DE22" s="1">
        <f t="shared" si="27"/>
        <v>0</v>
      </c>
      <c r="DF22" s="1">
        <f t="shared" si="62"/>
        <v>0</v>
      </c>
      <c r="DG22" s="1">
        <f t="shared" si="63"/>
        <v>0</v>
      </c>
      <c r="DH22" s="1">
        <f t="shared" si="64"/>
        <v>0</v>
      </c>
      <c r="DI22" s="1">
        <f t="shared" si="65"/>
        <v>0</v>
      </c>
      <c r="DJ22" s="1">
        <f t="shared" si="66"/>
        <v>0</v>
      </c>
      <c r="DK22" s="1">
        <f t="shared" si="67"/>
        <v>0</v>
      </c>
      <c r="DL22" s="1">
        <f t="shared" si="68"/>
        <v>0</v>
      </c>
      <c r="DM22" s="1">
        <f t="shared" si="69"/>
        <v>1</v>
      </c>
      <c r="DN22" s="1">
        <f t="shared" si="70"/>
        <v>0</v>
      </c>
      <c r="DO22" s="1">
        <f t="shared" si="71"/>
        <v>1</v>
      </c>
      <c r="DP22" s="1">
        <f t="shared" si="72"/>
        <v>1</v>
      </c>
      <c r="DQ22" s="1" t="str">
        <f t="shared" si="73"/>
        <v>Recommended</v>
      </c>
    </row>
    <row r="23" spans="1:121" x14ac:dyDescent="0.35">
      <c r="B23" s="3" t="s">
        <v>22</v>
      </c>
      <c r="C23" s="3" t="s">
        <v>88</v>
      </c>
      <c r="D23" s="3">
        <v>142</v>
      </c>
      <c r="E23" s="1">
        <f t="shared" si="95"/>
        <v>0</v>
      </c>
      <c r="F23" s="1">
        <f t="shared" si="96"/>
        <v>0</v>
      </c>
      <c r="G23" s="1">
        <f t="shared" si="97"/>
        <v>0</v>
      </c>
      <c r="H23" s="1">
        <f t="shared" si="32"/>
        <v>5</v>
      </c>
      <c r="I23" s="1">
        <f t="shared" si="98"/>
        <v>0</v>
      </c>
      <c r="J23" s="3">
        <v>25</v>
      </c>
      <c r="K23" s="1">
        <f t="shared" si="99"/>
        <v>0</v>
      </c>
      <c r="L23" s="1">
        <f t="shared" si="100"/>
        <v>3</v>
      </c>
      <c r="M23" s="1">
        <f t="shared" si="101"/>
        <v>0</v>
      </c>
      <c r="N23" s="1">
        <f t="shared" si="102"/>
        <v>0</v>
      </c>
      <c r="O23" s="1">
        <f t="shared" si="103"/>
        <v>0</v>
      </c>
      <c r="P23" s="3">
        <v>360</v>
      </c>
      <c r="Q23" s="1">
        <f t="shared" si="104"/>
        <v>0</v>
      </c>
      <c r="R23" s="1">
        <f t="shared" si="105"/>
        <v>0</v>
      </c>
      <c r="S23" s="3" t="s">
        <v>201</v>
      </c>
      <c r="T23" s="1">
        <f t="shared" si="41"/>
        <v>0</v>
      </c>
      <c r="U23" s="1">
        <f t="shared" si="42"/>
        <v>0</v>
      </c>
      <c r="V23" s="3" t="s">
        <v>201</v>
      </c>
      <c r="W23" s="1">
        <f t="shared" si="43"/>
        <v>0</v>
      </c>
      <c r="X23" s="1">
        <f t="shared" si="44"/>
        <v>0</v>
      </c>
      <c r="Y23" s="1">
        <f t="shared" si="0"/>
        <v>0</v>
      </c>
      <c r="AL23" s="3">
        <v>1</v>
      </c>
      <c r="AM23" s="1">
        <f t="shared" si="45"/>
        <v>1</v>
      </c>
      <c r="AP23" s="1">
        <f t="shared" si="106"/>
        <v>0</v>
      </c>
      <c r="AQ23" s="1">
        <f t="shared" si="1"/>
        <v>0</v>
      </c>
      <c r="AZ23" s="1">
        <f t="shared" si="107"/>
        <v>0</v>
      </c>
      <c r="BH23" s="1">
        <f t="shared" si="108"/>
        <v>0</v>
      </c>
      <c r="BI23" s="1">
        <f t="shared" si="109"/>
        <v>1</v>
      </c>
      <c r="BJ23" s="1">
        <f t="shared" si="2"/>
        <v>1</v>
      </c>
      <c r="BM23" s="1">
        <f t="shared" si="110"/>
        <v>0</v>
      </c>
      <c r="BN23" s="1">
        <f t="shared" si="3"/>
        <v>0</v>
      </c>
      <c r="BO23" s="1">
        <f t="shared" si="111"/>
        <v>0</v>
      </c>
      <c r="BS23" s="1">
        <f t="shared" si="112"/>
        <v>0</v>
      </c>
      <c r="BU23" s="1">
        <f t="shared" si="113"/>
        <v>0</v>
      </c>
      <c r="BV23" s="1">
        <f t="shared" si="114"/>
        <v>5</v>
      </c>
      <c r="BW23" s="1">
        <f t="shared" si="115"/>
        <v>3</v>
      </c>
      <c r="BX23" s="1">
        <f t="shared" si="116"/>
        <v>0</v>
      </c>
      <c r="BY23" s="1">
        <f t="shared" si="117"/>
        <v>0</v>
      </c>
      <c r="BZ23" s="1">
        <f t="shared" si="118"/>
        <v>0</v>
      </c>
      <c r="CA23" s="1">
        <f t="shared" si="119"/>
        <v>0</v>
      </c>
      <c r="CB23" s="1">
        <f t="shared" si="120"/>
        <v>2</v>
      </c>
      <c r="CC23" s="1">
        <f t="shared" si="121"/>
        <v>0</v>
      </c>
      <c r="CD23" s="1">
        <f t="shared" si="122"/>
        <v>0</v>
      </c>
      <c r="CE23" s="1">
        <f t="shared" si="123"/>
        <v>0</v>
      </c>
      <c r="CF23" s="1">
        <f t="shared" si="124"/>
        <v>0</v>
      </c>
      <c r="CG23" s="1">
        <f t="shared" si="125"/>
        <v>0</v>
      </c>
      <c r="CH23" s="1">
        <f t="shared" si="126"/>
        <v>2</v>
      </c>
      <c r="CI23" s="1">
        <f t="shared" si="127"/>
        <v>2</v>
      </c>
      <c r="CJ23">
        <f t="shared" si="56"/>
        <v>2</v>
      </c>
      <c r="CK23" s="1">
        <f t="shared" si="16"/>
        <v>3</v>
      </c>
      <c r="CL23" s="1">
        <f t="shared" si="17"/>
        <v>0</v>
      </c>
      <c r="CM23" s="1">
        <f t="shared" si="18"/>
        <v>0</v>
      </c>
      <c r="CN23" s="1">
        <f t="shared" si="19"/>
        <v>0</v>
      </c>
      <c r="CO23" s="1">
        <f t="shared" si="128"/>
        <v>3</v>
      </c>
      <c r="CP23" s="1">
        <f t="shared" si="20"/>
        <v>3</v>
      </c>
      <c r="CQ23" s="3" t="s">
        <v>202</v>
      </c>
      <c r="CR23" s="1">
        <f t="shared" si="21"/>
        <v>1</v>
      </c>
      <c r="CS23" s="1">
        <f t="shared" si="22"/>
        <v>2</v>
      </c>
      <c r="CT23" s="1">
        <f t="shared" si="23"/>
        <v>1</v>
      </c>
      <c r="CV23" s="1">
        <f t="shared" si="24"/>
        <v>3</v>
      </c>
      <c r="CW23" s="1">
        <f t="shared" si="25"/>
        <v>5</v>
      </c>
      <c r="CX23" s="1">
        <f t="shared" si="129"/>
        <v>5</v>
      </c>
      <c r="CZ23" s="1">
        <f t="shared" si="26"/>
        <v>3</v>
      </c>
      <c r="DA23" s="1">
        <f t="shared" si="59"/>
        <v>2</v>
      </c>
      <c r="DB23" s="1">
        <f t="shared" si="60"/>
        <v>5</v>
      </c>
      <c r="DC23" s="1">
        <f t="shared" si="61"/>
        <v>5</v>
      </c>
      <c r="DE23" s="1">
        <f t="shared" si="27"/>
        <v>0</v>
      </c>
      <c r="DF23" s="1">
        <f t="shared" si="62"/>
        <v>0</v>
      </c>
      <c r="DG23" s="1">
        <f t="shared" si="63"/>
        <v>0</v>
      </c>
      <c r="DH23" s="1">
        <f t="shared" si="64"/>
        <v>0</v>
      </c>
      <c r="DI23" s="1">
        <f t="shared" si="65"/>
        <v>0</v>
      </c>
      <c r="DJ23" s="1">
        <f t="shared" si="66"/>
        <v>0</v>
      </c>
      <c r="DK23" s="1">
        <f t="shared" si="67"/>
        <v>0</v>
      </c>
      <c r="DL23" s="1">
        <f t="shared" si="68"/>
        <v>0</v>
      </c>
      <c r="DM23" s="1">
        <f t="shared" si="69"/>
        <v>1</v>
      </c>
      <c r="DN23" s="1">
        <f t="shared" si="70"/>
        <v>0</v>
      </c>
      <c r="DO23" s="1">
        <f t="shared" si="71"/>
        <v>1</v>
      </c>
      <c r="DP23" s="1">
        <f t="shared" si="72"/>
        <v>1</v>
      </c>
      <c r="DQ23" s="1" t="str">
        <f t="shared" si="73"/>
        <v>Recommended</v>
      </c>
    </row>
    <row r="24" spans="1:121" x14ac:dyDescent="0.35">
      <c r="B24" s="3" t="s">
        <v>89</v>
      </c>
      <c r="C24" s="3" t="s">
        <v>90</v>
      </c>
      <c r="D24" s="3">
        <v>278</v>
      </c>
      <c r="E24" s="1">
        <f t="shared" si="95"/>
        <v>0</v>
      </c>
      <c r="F24" s="1">
        <f t="shared" si="96"/>
        <v>0</v>
      </c>
      <c r="G24" s="1">
        <f t="shared" si="97"/>
        <v>0</v>
      </c>
      <c r="H24" s="1">
        <f t="shared" si="32"/>
        <v>0</v>
      </c>
      <c r="I24" s="1">
        <f t="shared" si="98"/>
        <v>7</v>
      </c>
      <c r="J24" s="3">
        <v>135</v>
      </c>
      <c r="K24" s="1">
        <f t="shared" si="99"/>
        <v>1</v>
      </c>
      <c r="L24" s="1">
        <f t="shared" si="100"/>
        <v>0</v>
      </c>
      <c r="M24" s="1">
        <f t="shared" si="101"/>
        <v>0</v>
      </c>
      <c r="N24" s="1">
        <f t="shared" si="102"/>
        <v>0</v>
      </c>
      <c r="O24" s="1">
        <f t="shared" si="103"/>
        <v>0</v>
      </c>
      <c r="P24" s="3" t="s">
        <v>75</v>
      </c>
      <c r="Q24" s="1">
        <f t="shared" si="104"/>
        <v>0</v>
      </c>
      <c r="R24" s="1">
        <f t="shared" si="105"/>
        <v>0</v>
      </c>
      <c r="S24" s="3" t="s">
        <v>201</v>
      </c>
      <c r="T24" s="1">
        <f t="shared" si="41"/>
        <v>0</v>
      </c>
      <c r="U24" s="1">
        <f t="shared" si="42"/>
        <v>0</v>
      </c>
      <c r="V24" s="3" t="s">
        <v>201</v>
      </c>
      <c r="W24" s="1">
        <f t="shared" si="43"/>
        <v>0</v>
      </c>
      <c r="X24" s="1">
        <f t="shared" si="44"/>
        <v>0</v>
      </c>
      <c r="Y24" s="1">
        <f t="shared" si="0"/>
        <v>0</v>
      </c>
      <c r="AM24" s="1">
        <f t="shared" si="45"/>
        <v>0</v>
      </c>
      <c r="AP24" s="1">
        <f t="shared" si="106"/>
        <v>0</v>
      </c>
      <c r="AQ24" s="1">
        <f t="shared" si="1"/>
        <v>1</v>
      </c>
      <c r="AZ24" s="1">
        <f t="shared" si="107"/>
        <v>0</v>
      </c>
      <c r="BH24" s="1">
        <f t="shared" si="108"/>
        <v>0</v>
      </c>
      <c r="BI24" s="1">
        <f t="shared" si="109"/>
        <v>0</v>
      </c>
      <c r="BJ24" s="1">
        <f t="shared" si="2"/>
        <v>0</v>
      </c>
      <c r="BM24" s="1">
        <f t="shared" si="110"/>
        <v>0</v>
      </c>
      <c r="BN24" s="1">
        <f t="shared" si="3"/>
        <v>1</v>
      </c>
      <c r="BO24" s="1">
        <f t="shared" si="111"/>
        <v>1</v>
      </c>
      <c r="BS24" s="1">
        <f t="shared" si="112"/>
        <v>0</v>
      </c>
      <c r="BU24" s="1">
        <f t="shared" si="113"/>
        <v>0</v>
      </c>
      <c r="BV24" s="1">
        <f t="shared" si="114"/>
        <v>7</v>
      </c>
      <c r="BW24" s="1">
        <f t="shared" si="115"/>
        <v>1</v>
      </c>
      <c r="BX24" s="1">
        <f t="shared" si="116"/>
        <v>0</v>
      </c>
      <c r="BY24" s="1">
        <f t="shared" si="117"/>
        <v>0</v>
      </c>
      <c r="BZ24" s="1">
        <f t="shared" si="118"/>
        <v>0</v>
      </c>
      <c r="CA24" s="1">
        <f t="shared" si="119"/>
        <v>0</v>
      </c>
      <c r="CB24" s="1">
        <f t="shared" si="120"/>
        <v>0</v>
      </c>
      <c r="CC24" s="1">
        <f t="shared" si="121"/>
        <v>0</v>
      </c>
      <c r="CD24" s="1">
        <f t="shared" si="122"/>
        <v>5</v>
      </c>
      <c r="CE24" s="1">
        <f t="shared" si="123"/>
        <v>0</v>
      </c>
      <c r="CF24" s="1">
        <f t="shared" si="124"/>
        <v>0</v>
      </c>
      <c r="CG24" s="1">
        <f t="shared" si="125"/>
        <v>0</v>
      </c>
      <c r="CH24" s="1">
        <f t="shared" si="126"/>
        <v>5</v>
      </c>
      <c r="CI24" s="1">
        <f t="shared" si="127"/>
        <v>5</v>
      </c>
      <c r="CJ24">
        <f t="shared" si="56"/>
        <v>5</v>
      </c>
      <c r="CK24" s="1">
        <f t="shared" si="16"/>
        <v>0</v>
      </c>
      <c r="CL24" s="1">
        <f t="shared" si="17"/>
        <v>5</v>
      </c>
      <c r="CM24" s="1">
        <f t="shared" si="18"/>
        <v>0</v>
      </c>
      <c r="CN24" s="1">
        <f t="shared" si="19"/>
        <v>0</v>
      </c>
      <c r="CO24" s="1">
        <f t="shared" si="128"/>
        <v>5</v>
      </c>
      <c r="CP24" s="1">
        <f t="shared" si="20"/>
        <v>5</v>
      </c>
      <c r="CQ24" s="3" t="s">
        <v>201</v>
      </c>
      <c r="CR24" s="1">
        <f t="shared" si="21"/>
        <v>0</v>
      </c>
      <c r="CS24" s="1">
        <f t="shared" si="22"/>
        <v>0</v>
      </c>
      <c r="CT24" s="1">
        <f t="shared" si="23"/>
        <v>0</v>
      </c>
      <c r="CV24" s="1">
        <f t="shared" si="24"/>
        <v>5</v>
      </c>
      <c r="CW24" s="1">
        <f t="shared" si="25"/>
        <v>7</v>
      </c>
      <c r="CX24" s="1">
        <f t="shared" si="129"/>
        <v>7</v>
      </c>
      <c r="CZ24" s="1">
        <f t="shared" si="26"/>
        <v>1</v>
      </c>
      <c r="DA24" s="1">
        <f t="shared" si="59"/>
        <v>5</v>
      </c>
      <c r="DB24" s="1">
        <f t="shared" si="60"/>
        <v>7</v>
      </c>
      <c r="DC24" s="1">
        <f t="shared" si="61"/>
        <v>7</v>
      </c>
      <c r="DE24" s="1">
        <f t="shared" si="27"/>
        <v>0</v>
      </c>
      <c r="DF24" s="1">
        <f t="shared" si="62"/>
        <v>0</v>
      </c>
      <c r="DG24" s="1">
        <f t="shared" si="63"/>
        <v>0</v>
      </c>
      <c r="DH24" s="1">
        <f t="shared" si="64"/>
        <v>1</v>
      </c>
      <c r="DI24" s="1">
        <f t="shared" si="65"/>
        <v>0</v>
      </c>
      <c r="DJ24" s="1">
        <f t="shared" si="66"/>
        <v>1</v>
      </c>
      <c r="DK24" s="1">
        <f t="shared" si="67"/>
        <v>0</v>
      </c>
      <c r="DL24" s="1">
        <f t="shared" si="68"/>
        <v>1</v>
      </c>
      <c r="DM24" s="1">
        <f t="shared" si="69"/>
        <v>0</v>
      </c>
      <c r="DN24" s="1">
        <f t="shared" si="70"/>
        <v>0</v>
      </c>
      <c r="DO24" s="1">
        <f t="shared" si="71"/>
        <v>0</v>
      </c>
      <c r="DP24" s="1">
        <f t="shared" si="72"/>
        <v>2</v>
      </c>
      <c r="DQ24" s="1" t="str">
        <f t="shared" si="73"/>
        <v>Problematic</v>
      </c>
    </row>
    <row r="25" spans="1:121" x14ac:dyDescent="0.35">
      <c r="A25" s="1" t="s">
        <v>23</v>
      </c>
      <c r="B25" s="3" t="s">
        <v>24</v>
      </c>
      <c r="C25" s="3" t="s">
        <v>91</v>
      </c>
      <c r="D25" s="3">
        <v>78</v>
      </c>
      <c r="E25" s="1">
        <f t="shared" si="95"/>
        <v>0</v>
      </c>
      <c r="F25" s="1">
        <f t="shared" si="96"/>
        <v>0</v>
      </c>
      <c r="G25" s="1">
        <f t="shared" si="97"/>
        <v>3</v>
      </c>
      <c r="H25" s="1">
        <f t="shared" si="32"/>
        <v>0</v>
      </c>
      <c r="I25" s="1">
        <f t="shared" si="98"/>
        <v>0</v>
      </c>
      <c r="J25" s="3">
        <v>-12</v>
      </c>
      <c r="K25" s="1">
        <f t="shared" si="99"/>
        <v>0</v>
      </c>
      <c r="L25" s="1">
        <f t="shared" si="100"/>
        <v>0</v>
      </c>
      <c r="M25" s="1">
        <f t="shared" si="101"/>
        <v>0</v>
      </c>
      <c r="N25" s="1">
        <f t="shared" si="102"/>
        <v>5</v>
      </c>
      <c r="O25" s="1">
        <f t="shared" si="103"/>
        <v>0</v>
      </c>
      <c r="P25" s="3">
        <v>270</v>
      </c>
      <c r="Q25" s="1">
        <f t="shared" si="104"/>
        <v>0</v>
      </c>
      <c r="R25" s="1">
        <f t="shared" si="105"/>
        <v>0</v>
      </c>
      <c r="S25" s="3" t="s">
        <v>202</v>
      </c>
      <c r="T25" s="1">
        <f t="shared" si="41"/>
        <v>0</v>
      </c>
      <c r="U25" s="1">
        <f t="shared" si="42"/>
        <v>1</v>
      </c>
      <c r="V25" s="3" t="s">
        <v>201</v>
      </c>
      <c r="W25" s="1">
        <f t="shared" si="43"/>
        <v>0</v>
      </c>
      <c r="X25" s="1">
        <f t="shared" si="44"/>
        <v>0</v>
      </c>
      <c r="Y25" s="1">
        <f t="shared" si="0"/>
        <v>0</v>
      </c>
      <c r="AC25" s="3">
        <v>1</v>
      </c>
      <c r="AM25" s="1">
        <f t="shared" si="45"/>
        <v>1</v>
      </c>
      <c r="AO25" s="3">
        <v>1</v>
      </c>
      <c r="AP25" s="1">
        <f t="shared" si="106"/>
        <v>1</v>
      </c>
      <c r="AQ25" s="1">
        <f t="shared" si="1"/>
        <v>0</v>
      </c>
      <c r="AR25" s="3">
        <v>1</v>
      </c>
      <c r="AZ25" s="1">
        <f t="shared" si="107"/>
        <v>1</v>
      </c>
      <c r="BH25" s="1">
        <f t="shared" si="108"/>
        <v>0</v>
      </c>
      <c r="BI25" s="1">
        <f t="shared" si="109"/>
        <v>3</v>
      </c>
      <c r="BJ25" s="1">
        <f t="shared" si="2"/>
        <v>1</v>
      </c>
      <c r="BM25" s="1">
        <f t="shared" si="110"/>
        <v>0</v>
      </c>
      <c r="BN25" s="1">
        <f t="shared" si="3"/>
        <v>0</v>
      </c>
      <c r="BO25" s="1">
        <f t="shared" si="111"/>
        <v>0</v>
      </c>
      <c r="BS25" s="1">
        <f t="shared" si="112"/>
        <v>0</v>
      </c>
      <c r="BU25" s="1">
        <f t="shared" si="113"/>
        <v>0</v>
      </c>
      <c r="BV25" s="1">
        <f t="shared" si="114"/>
        <v>3</v>
      </c>
      <c r="BW25" s="1">
        <f t="shared" si="115"/>
        <v>5</v>
      </c>
      <c r="BX25" s="1">
        <f t="shared" si="116"/>
        <v>0</v>
      </c>
      <c r="BY25" s="1">
        <f t="shared" si="117"/>
        <v>1</v>
      </c>
      <c r="BZ25" s="1">
        <f t="shared" si="118"/>
        <v>0</v>
      </c>
      <c r="CA25" s="1">
        <f t="shared" si="119"/>
        <v>0</v>
      </c>
      <c r="CB25" s="1">
        <f t="shared" si="120"/>
        <v>2</v>
      </c>
      <c r="CC25" s="1">
        <f t="shared" si="121"/>
        <v>4</v>
      </c>
      <c r="CD25" s="1">
        <f t="shared" si="122"/>
        <v>0</v>
      </c>
      <c r="CE25" s="1">
        <f t="shared" si="123"/>
        <v>6</v>
      </c>
      <c r="CF25" s="1">
        <f t="shared" si="124"/>
        <v>0</v>
      </c>
      <c r="CG25" s="1">
        <f t="shared" si="125"/>
        <v>0</v>
      </c>
      <c r="CH25" s="1">
        <f t="shared" si="126"/>
        <v>6</v>
      </c>
      <c r="CI25" s="1">
        <f t="shared" si="127"/>
        <v>6</v>
      </c>
      <c r="CJ25">
        <f t="shared" si="56"/>
        <v>7</v>
      </c>
      <c r="CK25" s="1">
        <f t="shared" si="16"/>
        <v>3</v>
      </c>
      <c r="CL25" s="1">
        <f t="shared" si="17"/>
        <v>0</v>
      </c>
      <c r="CM25" s="1">
        <f t="shared" si="18"/>
        <v>0</v>
      </c>
      <c r="CN25" s="1">
        <f t="shared" si="19"/>
        <v>0</v>
      </c>
      <c r="CO25" s="1">
        <f t="shared" si="128"/>
        <v>3</v>
      </c>
      <c r="CP25" s="1">
        <f t="shared" si="20"/>
        <v>3</v>
      </c>
      <c r="CQ25" s="3" t="s">
        <v>202</v>
      </c>
      <c r="CR25" s="1">
        <f t="shared" si="21"/>
        <v>1</v>
      </c>
      <c r="CS25" s="1">
        <f t="shared" si="22"/>
        <v>4</v>
      </c>
      <c r="CT25" s="1">
        <f t="shared" si="23"/>
        <v>1</v>
      </c>
      <c r="CV25" s="1">
        <f t="shared" si="24"/>
        <v>3</v>
      </c>
      <c r="CW25" s="1">
        <f t="shared" si="25"/>
        <v>3</v>
      </c>
      <c r="CX25" s="1">
        <f t="shared" si="129"/>
        <v>3</v>
      </c>
      <c r="CZ25" s="1">
        <f t="shared" si="26"/>
        <v>6</v>
      </c>
      <c r="DA25" s="1">
        <f t="shared" si="59"/>
        <v>7</v>
      </c>
      <c r="DB25" s="1">
        <f t="shared" si="60"/>
        <v>3</v>
      </c>
      <c r="DC25" s="1">
        <f t="shared" si="61"/>
        <v>7</v>
      </c>
      <c r="DE25" s="1">
        <f t="shared" si="27"/>
        <v>0</v>
      </c>
      <c r="DF25" s="1">
        <f t="shared" si="62"/>
        <v>0</v>
      </c>
      <c r="DG25" s="1">
        <f t="shared" si="63"/>
        <v>1</v>
      </c>
      <c r="DH25" s="1">
        <f t="shared" si="64"/>
        <v>0</v>
      </c>
      <c r="DI25" s="1">
        <f t="shared" si="65"/>
        <v>0</v>
      </c>
      <c r="DJ25" s="1">
        <f t="shared" si="66"/>
        <v>1</v>
      </c>
      <c r="DK25" s="1">
        <f t="shared" si="67"/>
        <v>1</v>
      </c>
      <c r="DL25" s="1">
        <f t="shared" si="68"/>
        <v>0</v>
      </c>
      <c r="DM25" s="1">
        <f t="shared" si="69"/>
        <v>0</v>
      </c>
      <c r="DN25" s="1">
        <f t="shared" si="70"/>
        <v>0</v>
      </c>
      <c r="DO25" s="1">
        <f t="shared" si="71"/>
        <v>0</v>
      </c>
      <c r="DP25" s="1">
        <f t="shared" si="72"/>
        <v>2</v>
      </c>
      <c r="DQ25" s="1" t="str">
        <f t="shared" si="73"/>
        <v>Problematic</v>
      </c>
    </row>
    <row r="26" spans="1:121" x14ac:dyDescent="0.35">
      <c r="B26" s="3" t="s">
        <v>25</v>
      </c>
      <c r="C26" s="3" t="s">
        <v>93</v>
      </c>
      <c r="D26" s="3">
        <v>70</v>
      </c>
      <c r="E26" s="1">
        <f t="shared" si="95"/>
        <v>0</v>
      </c>
      <c r="F26" s="1">
        <f t="shared" si="96"/>
        <v>0</v>
      </c>
      <c r="G26" s="1">
        <f t="shared" si="97"/>
        <v>3</v>
      </c>
      <c r="H26" s="1">
        <f t="shared" si="32"/>
        <v>0</v>
      </c>
      <c r="I26" s="1">
        <f t="shared" si="98"/>
        <v>0</v>
      </c>
      <c r="J26" s="3">
        <v>-19</v>
      </c>
      <c r="K26" s="1">
        <f t="shared" si="99"/>
        <v>0</v>
      </c>
      <c r="L26" s="1">
        <f t="shared" si="100"/>
        <v>0</v>
      </c>
      <c r="M26" s="1">
        <f t="shared" si="101"/>
        <v>0</v>
      </c>
      <c r="N26" s="1">
        <f t="shared" si="102"/>
        <v>5</v>
      </c>
      <c r="O26" s="1">
        <f t="shared" si="103"/>
        <v>0</v>
      </c>
      <c r="P26" s="3">
        <v>375</v>
      </c>
      <c r="Q26" s="1">
        <f t="shared" si="104"/>
        <v>0</v>
      </c>
      <c r="R26" s="1">
        <f t="shared" si="105"/>
        <v>0</v>
      </c>
      <c r="S26" s="3" t="s">
        <v>202</v>
      </c>
      <c r="T26" s="1">
        <f t="shared" si="41"/>
        <v>0</v>
      </c>
      <c r="U26" s="1">
        <f t="shared" si="42"/>
        <v>1</v>
      </c>
      <c r="V26" s="3" t="s">
        <v>202</v>
      </c>
      <c r="W26" s="1">
        <f t="shared" si="43"/>
        <v>0</v>
      </c>
      <c r="X26" s="1">
        <f t="shared" si="44"/>
        <v>1</v>
      </c>
      <c r="Y26" s="1">
        <f t="shared" si="0"/>
        <v>0</v>
      </c>
      <c r="AH26" s="3">
        <v>1</v>
      </c>
      <c r="AM26" s="1">
        <f t="shared" si="45"/>
        <v>1</v>
      </c>
      <c r="AP26" s="1">
        <f t="shared" si="106"/>
        <v>0</v>
      </c>
      <c r="AQ26" s="1">
        <f t="shared" si="1"/>
        <v>0</v>
      </c>
      <c r="AZ26" s="1">
        <f t="shared" si="107"/>
        <v>0</v>
      </c>
      <c r="BH26" s="1">
        <f t="shared" si="108"/>
        <v>0</v>
      </c>
      <c r="BI26" s="1">
        <f t="shared" si="109"/>
        <v>1</v>
      </c>
      <c r="BJ26" s="1">
        <f t="shared" si="2"/>
        <v>1</v>
      </c>
      <c r="BM26" s="1">
        <f t="shared" si="110"/>
        <v>0</v>
      </c>
      <c r="BN26" s="1">
        <f t="shared" si="3"/>
        <v>0</v>
      </c>
      <c r="BO26" s="1">
        <f t="shared" si="111"/>
        <v>0</v>
      </c>
      <c r="BS26" s="1">
        <f t="shared" si="112"/>
        <v>0</v>
      </c>
      <c r="BU26" s="1">
        <f t="shared" si="113"/>
        <v>0</v>
      </c>
      <c r="BV26" s="1">
        <f t="shared" si="114"/>
        <v>3</v>
      </c>
      <c r="BW26" s="1">
        <f t="shared" si="115"/>
        <v>5</v>
      </c>
      <c r="BX26" s="1">
        <f t="shared" si="116"/>
        <v>0</v>
      </c>
      <c r="BY26" s="1">
        <f t="shared" si="117"/>
        <v>1</v>
      </c>
      <c r="BZ26" s="1">
        <f t="shared" si="118"/>
        <v>1</v>
      </c>
      <c r="CA26" s="1">
        <f t="shared" si="119"/>
        <v>0</v>
      </c>
      <c r="CB26" s="1">
        <f t="shared" si="120"/>
        <v>2</v>
      </c>
      <c r="CC26" s="1">
        <f t="shared" si="121"/>
        <v>0</v>
      </c>
      <c r="CD26" s="1">
        <f t="shared" si="122"/>
        <v>0</v>
      </c>
      <c r="CE26" s="1">
        <f t="shared" si="123"/>
        <v>0</v>
      </c>
      <c r="CF26" s="1">
        <f t="shared" si="124"/>
        <v>0</v>
      </c>
      <c r="CG26" s="1">
        <f t="shared" si="125"/>
        <v>0</v>
      </c>
      <c r="CH26" s="1">
        <f t="shared" si="126"/>
        <v>2</v>
      </c>
      <c r="CI26" s="1">
        <f t="shared" si="127"/>
        <v>2</v>
      </c>
      <c r="CJ26">
        <f t="shared" si="56"/>
        <v>3</v>
      </c>
      <c r="CK26" s="1">
        <f t="shared" si="16"/>
        <v>3</v>
      </c>
      <c r="CL26" s="1">
        <f t="shared" si="17"/>
        <v>0</v>
      </c>
      <c r="CM26" s="1">
        <f t="shared" si="18"/>
        <v>0</v>
      </c>
      <c r="CN26" s="1">
        <f t="shared" si="19"/>
        <v>0</v>
      </c>
      <c r="CO26" s="1">
        <f t="shared" si="128"/>
        <v>3</v>
      </c>
      <c r="CP26" s="1">
        <f t="shared" si="20"/>
        <v>3</v>
      </c>
      <c r="CQ26" s="3" t="s">
        <v>202</v>
      </c>
      <c r="CR26" s="1">
        <f t="shared" si="21"/>
        <v>1</v>
      </c>
      <c r="CS26" s="1">
        <f t="shared" si="22"/>
        <v>2</v>
      </c>
      <c r="CT26" s="1">
        <f t="shared" si="23"/>
        <v>1</v>
      </c>
      <c r="CV26" s="1">
        <f t="shared" si="24"/>
        <v>3</v>
      </c>
      <c r="CW26" s="1">
        <f t="shared" si="25"/>
        <v>3</v>
      </c>
      <c r="CX26" s="1">
        <f t="shared" si="129"/>
        <v>3</v>
      </c>
      <c r="CZ26" s="1">
        <f t="shared" si="26"/>
        <v>7</v>
      </c>
      <c r="DA26" s="1">
        <f t="shared" si="59"/>
        <v>3</v>
      </c>
      <c r="DB26" s="1">
        <f t="shared" si="60"/>
        <v>3</v>
      </c>
      <c r="DC26" s="1">
        <f t="shared" si="61"/>
        <v>7</v>
      </c>
      <c r="DE26" s="1">
        <f t="shared" si="27"/>
        <v>0</v>
      </c>
      <c r="DF26" s="1">
        <f t="shared" si="62"/>
        <v>1</v>
      </c>
      <c r="DG26" s="1">
        <f t="shared" si="63"/>
        <v>0</v>
      </c>
      <c r="DH26" s="1">
        <f t="shared" si="64"/>
        <v>0</v>
      </c>
      <c r="DI26" s="1">
        <f t="shared" si="65"/>
        <v>0</v>
      </c>
      <c r="DJ26" s="1">
        <f t="shared" si="66"/>
        <v>1</v>
      </c>
      <c r="DK26" s="1">
        <f t="shared" si="67"/>
        <v>0</v>
      </c>
      <c r="DL26" s="1">
        <f t="shared" si="68"/>
        <v>0</v>
      </c>
      <c r="DM26" s="1">
        <f t="shared" si="69"/>
        <v>0</v>
      </c>
      <c r="DN26" s="1">
        <f t="shared" si="70"/>
        <v>0</v>
      </c>
      <c r="DO26" s="1">
        <f t="shared" si="71"/>
        <v>0</v>
      </c>
      <c r="DP26" s="1">
        <f t="shared" si="72"/>
        <v>2</v>
      </c>
      <c r="DQ26" s="1" t="str">
        <f t="shared" si="73"/>
        <v>Problematic</v>
      </c>
    </row>
    <row r="27" spans="1:121" x14ac:dyDescent="0.35">
      <c r="A27" s="1" t="s">
        <v>13</v>
      </c>
      <c r="B27" s="3" t="s">
        <v>26</v>
      </c>
      <c r="C27" s="3" t="s">
        <v>92</v>
      </c>
      <c r="D27" s="3">
        <v>86</v>
      </c>
      <c r="E27" s="1">
        <f t="shared" si="95"/>
        <v>0</v>
      </c>
      <c r="F27" s="1">
        <f t="shared" si="96"/>
        <v>0</v>
      </c>
      <c r="G27" s="1">
        <f t="shared" si="97"/>
        <v>3</v>
      </c>
      <c r="H27" s="1">
        <f t="shared" si="32"/>
        <v>0</v>
      </c>
      <c r="I27" s="1">
        <f t="shared" si="98"/>
        <v>0</v>
      </c>
      <c r="J27" s="3">
        <v>-7</v>
      </c>
      <c r="K27" s="1">
        <f t="shared" si="99"/>
        <v>0</v>
      </c>
      <c r="L27" s="1">
        <f t="shared" si="100"/>
        <v>0</v>
      </c>
      <c r="M27" s="1">
        <f t="shared" si="101"/>
        <v>0</v>
      </c>
      <c r="N27" s="1">
        <f t="shared" si="102"/>
        <v>5</v>
      </c>
      <c r="O27" s="1">
        <f t="shared" si="103"/>
        <v>0</v>
      </c>
      <c r="P27" s="3">
        <v>345</v>
      </c>
      <c r="Q27" s="1">
        <f t="shared" si="104"/>
        <v>0</v>
      </c>
      <c r="R27" s="1">
        <f t="shared" si="105"/>
        <v>0</v>
      </c>
      <c r="S27" s="3" t="s">
        <v>201</v>
      </c>
      <c r="T27" s="1">
        <f t="shared" si="41"/>
        <v>0</v>
      </c>
      <c r="U27" s="1">
        <f t="shared" si="42"/>
        <v>0</v>
      </c>
      <c r="V27" s="3" t="s">
        <v>202</v>
      </c>
      <c r="W27" s="1">
        <f t="shared" si="43"/>
        <v>0</v>
      </c>
      <c r="X27" s="1">
        <f t="shared" si="44"/>
        <v>1</v>
      </c>
      <c r="Y27" s="1">
        <f t="shared" si="0"/>
        <v>0</v>
      </c>
      <c r="Z27" s="3">
        <v>1</v>
      </c>
      <c r="AH27" s="3">
        <v>1</v>
      </c>
      <c r="AM27" s="1">
        <f t="shared" si="45"/>
        <v>2</v>
      </c>
      <c r="AP27" s="1">
        <f t="shared" si="106"/>
        <v>0</v>
      </c>
      <c r="AQ27" s="1">
        <f t="shared" si="1"/>
        <v>0</v>
      </c>
      <c r="AZ27" s="1">
        <f t="shared" si="107"/>
        <v>0</v>
      </c>
      <c r="BH27" s="1">
        <f t="shared" si="108"/>
        <v>0</v>
      </c>
      <c r="BI27" s="1">
        <f t="shared" si="109"/>
        <v>2</v>
      </c>
      <c r="BJ27" s="1">
        <f t="shared" si="2"/>
        <v>1</v>
      </c>
      <c r="BM27" s="1">
        <f t="shared" si="110"/>
        <v>0</v>
      </c>
      <c r="BN27" s="1">
        <f t="shared" si="3"/>
        <v>0</v>
      </c>
      <c r="BO27" s="1">
        <f t="shared" si="111"/>
        <v>0</v>
      </c>
      <c r="BS27" s="1">
        <f t="shared" si="112"/>
        <v>0</v>
      </c>
      <c r="BU27" s="1">
        <f t="shared" si="113"/>
        <v>0</v>
      </c>
      <c r="BV27" s="1">
        <f t="shared" si="114"/>
        <v>3</v>
      </c>
      <c r="BW27" s="1">
        <f t="shared" si="115"/>
        <v>5</v>
      </c>
      <c r="BX27" s="1">
        <f t="shared" si="116"/>
        <v>0</v>
      </c>
      <c r="BY27" s="1">
        <f t="shared" si="117"/>
        <v>0</v>
      </c>
      <c r="BZ27" s="1">
        <f t="shared" si="118"/>
        <v>1</v>
      </c>
      <c r="CA27" s="1">
        <f t="shared" si="119"/>
        <v>0</v>
      </c>
      <c r="CB27" s="1">
        <f t="shared" si="120"/>
        <v>2</v>
      </c>
      <c r="CC27" s="1">
        <f t="shared" si="121"/>
        <v>0</v>
      </c>
      <c r="CD27" s="1">
        <f t="shared" si="122"/>
        <v>0</v>
      </c>
      <c r="CE27" s="1">
        <f t="shared" si="123"/>
        <v>0</v>
      </c>
      <c r="CF27" s="1">
        <f t="shared" si="124"/>
        <v>0</v>
      </c>
      <c r="CG27" s="1">
        <f t="shared" si="125"/>
        <v>0</v>
      </c>
      <c r="CH27" s="1">
        <f t="shared" si="126"/>
        <v>2</v>
      </c>
      <c r="CI27" s="1">
        <f t="shared" si="127"/>
        <v>2</v>
      </c>
      <c r="CJ27">
        <f t="shared" si="56"/>
        <v>2</v>
      </c>
      <c r="CK27" s="1">
        <f t="shared" si="16"/>
        <v>3</v>
      </c>
      <c r="CL27" s="1">
        <f t="shared" si="17"/>
        <v>0</v>
      </c>
      <c r="CM27" s="1">
        <f t="shared" si="18"/>
        <v>0</v>
      </c>
      <c r="CN27" s="1">
        <f t="shared" si="19"/>
        <v>0</v>
      </c>
      <c r="CO27" s="1">
        <f t="shared" si="128"/>
        <v>3</v>
      </c>
      <c r="CP27" s="1">
        <f t="shared" si="20"/>
        <v>3</v>
      </c>
      <c r="CQ27" s="3" t="s">
        <v>202</v>
      </c>
      <c r="CR27" s="1">
        <f t="shared" si="21"/>
        <v>1</v>
      </c>
      <c r="CS27" s="1">
        <f t="shared" si="22"/>
        <v>3</v>
      </c>
      <c r="CT27" s="1">
        <f t="shared" si="23"/>
        <v>1</v>
      </c>
      <c r="CV27" s="1">
        <f t="shared" si="24"/>
        <v>3</v>
      </c>
      <c r="CW27" s="1">
        <f t="shared" si="25"/>
        <v>3</v>
      </c>
      <c r="CX27" s="1">
        <f t="shared" si="129"/>
        <v>3</v>
      </c>
      <c r="CZ27" s="1">
        <f t="shared" si="26"/>
        <v>6</v>
      </c>
      <c r="DA27" s="1">
        <f t="shared" si="59"/>
        <v>2</v>
      </c>
      <c r="DB27" s="1">
        <f t="shared" si="60"/>
        <v>3</v>
      </c>
      <c r="DC27" s="1">
        <f t="shared" si="61"/>
        <v>6</v>
      </c>
      <c r="DE27" s="1">
        <f t="shared" si="27"/>
        <v>0</v>
      </c>
      <c r="DF27" s="1">
        <f t="shared" si="62"/>
        <v>0</v>
      </c>
      <c r="DG27" s="1">
        <f t="shared" si="63"/>
        <v>0</v>
      </c>
      <c r="DH27" s="1">
        <f t="shared" si="64"/>
        <v>0</v>
      </c>
      <c r="DI27" s="1">
        <f t="shared" si="65"/>
        <v>0</v>
      </c>
      <c r="DJ27" s="1">
        <f t="shared" si="66"/>
        <v>0</v>
      </c>
      <c r="DK27" s="1">
        <f t="shared" si="67"/>
        <v>1</v>
      </c>
      <c r="DL27" s="1">
        <f t="shared" si="68"/>
        <v>0</v>
      </c>
      <c r="DM27" s="1">
        <f t="shared" si="69"/>
        <v>0</v>
      </c>
      <c r="DN27" s="1">
        <f t="shared" si="70"/>
        <v>0</v>
      </c>
      <c r="DO27" s="1">
        <f t="shared" si="71"/>
        <v>1</v>
      </c>
      <c r="DP27" s="1">
        <f t="shared" si="72"/>
        <v>1</v>
      </c>
      <c r="DQ27" s="1" t="str">
        <f t="shared" si="73"/>
        <v>Recommended</v>
      </c>
    </row>
    <row r="28" spans="1:121" x14ac:dyDescent="0.35">
      <c r="B28" s="3" t="s">
        <v>27</v>
      </c>
      <c r="C28" s="3" t="s">
        <v>94</v>
      </c>
      <c r="D28" s="3">
        <v>55</v>
      </c>
      <c r="E28" s="1">
        <f t="shared" si="95"/>
        <v>0</v>
      </c>
      <c r="F28" s="1">
        <f t="shared" si="96"/>
        <v>5</v>
      </c>
      <c r="G28" s="1">
        <f t="shared" si="97"/>
        <v>0</v>
      </c>
      <c r="H28" s="1">
        <f t="shared" si="32"/>
        <v>0</v>
      </c>
      <c r="I28" s="1">
        <f t="shared" si="98"/>
        <v>0</v>
      </c>
      <c r="J28" s="3">
        <v>-28</v>
      </c>
      <c r="K28" s="1">
        <f t="shared" si="99"/>
        <v>0</v>
      </c>
      <c r="L28" s="1">
        <f t="shared" si="100"/>
        <v>0</v>
      </c>
      <c r="M28" s="1">
        <f t="shared" si="101"/>
        <v>0</v>
      </c>
      <c r="N28" s="1">
        <f t="shared" si="102"/>
        <v>0</v>
      </c>
      <c r="O28" s="1">
        <f t="shared" si="103"/>
        <v>7</v>
      </c>
      <c r="P28" s="3">
        <v>460</v>
      </c>
      <c r="Q28" s="1">
        <f t="shared" si="104"/>
        <v>0</v>
      </c>
      <c r="R28" s="1">
        <f t="shared" si="105"/>
        <v>0</v>
      </c>
      <c r="S28" s="3" t="s">
        <v>201</v>
      </c>
      <c r="T28" s="1">
        <f t="shared" si="41"/>
        <v>0</v>
      </c>
      <c r="U28" s="1">
        <f t="shared" si="42"/>
        <v>0</v>
      </c>
      <c r="V28" s="3" t="s">
        <v>202</v>
      </c>
      <c r="W28" s="1">
        <f t="shared" si="43"/>
        <v>0</v>
      </c>
      <c r="X28" s="1">
        <f t="shared" si="44"/>
        <v>1</v>
      </c>
      <c r="Y28" s="1">
        <f t="shared" si="0"/>
        <v>0</v>
      </c>
      <c r="AC28" s="3">
        <v>1</v>
      </c>
      <c r="AM28" s="1">
        <f t="shared" si="45"/>
        <v>1</v>
      </c>
      <c r="AP28" s="1">
        <f t="shared" si="106"/>
        <v>0</v>
      </c>
      <c r="AQ28" s="1">
        <f t="shared" si="1"/>
        <v>0</v>
      </c>
      <c r="AZ28" s="1">
        <f t="shared" si="107"/>
        <v>0</v>
      </c>
      <c r="BH28" s="1">
        <f t="shared" si="108"/>
        <v>0</v>
      </c>
      <c r="BI28" s="1">
        <f t="shared" si="109"/>
        <v>1</v>
      </c>
      <c r="BJ28" s="1">
        <f t="shared" si="2"/>
        <v>1</v>
      </c>
      <c r="BM28" s="1">
        <f t="shared" si="110"/>
        <v>0</v>
      </c>
      <c r="BN28" s="1">
        <f t="shared" si="3"/>
        <v>0</v>
      </c>
      <c r="BO28" s="1">
        <f t="shared" si="111"/>
        <v>0</v>
      </c>
      <c r="BS28" s="1">
        <f t="shared" si="112"/>
        <v>0</v>
      </c>
      <c r="BU28" s="1">
        <f t="shared" si="113"/>
        <v>0</v>
      </c>
      <c r="BV28" s="1">
        <f t="shared" si="114"/>
        <v>5</v>
      </c>
      <c r="BW28" s="1">
        <f t="shared" si="115"/>
        <v>7</v>
      </c>
      <c r="BX28" s="1">
        <f t="shared" si="116"/>
        <v>0</v>
      </c>
      <c r="BY28" s="1">
        <f t="shared" si="117"/>
        <v>0</v>
      </c>
      <c r="BZ28" s="1">
        <f t="shared" si="118"/>
        <v>1</v>
      </c>
      <c r="CA28" s="1">
        <f t="shared" si="119"/>
        <v>0</v>
      </c>
      <c r="CB28" s="1">
        <f t="shared" si="120"/>
        <v>2</v>
      </c>
      <c r="CC28" s="1">
        <f t="shared" si="121"/>
        <v>0</v>
      </c>
      <c r="CD28" s="1">
        <f t="shared" si="122"/>
        <v>0</v>
      </c>
      <c r="CE28" s="1">
        <f t="shared" si="123"/>
        <v>0</v>
      </c>
      <c r="CF28" s="1">
        <f t="shared" si="124"/>
        <v>0</v>
      </c>
      <c r="CG28" s="1">
        <f t="shared" si="125"/>
        <v>0</v>
      </c>
      <c r="CH28" s="1">
        <f t="shared" si="126"/>
        <v>2</v>
      </c>
      <c r="CI28" s="1">
        <f t="shared" si="127"/>
        <v>2</v>
      </c>
      <c r="CJ28">
        <f t="shared" si="56"/>
        <v>3</v>
      </c>
      <c r="CK28" s="1">
        <f t="shared" si="16"/>
        <v>3</v>
      </c>
      <c r="CL28" s="1">
        <f t="shared" si="17"/>
        <v>0</v>
      </c>
      <c r="CM28" s="1">
        <f t="shared" si="18"/>
        <v>0</v>
      </c>
      <c r="CN28" s="1">
        <f t="shared" si="19"/>
        <v>0</v>
      </c>
      <c r="CO28" s="1">
        <f t="shared" si="128"/>
        <v>3</v>
      </c>
      <c r="CP28" s="1">
        <f t="shared" si="20"/>
        <v>3</v>
      </c>
      <c r="CQ28" s="3" t="s">
        <v>202</v>
      </c>
      <c r="CR28" s="1">
        <f t="shared" si="21"/>
        <v>1</v>
      </c>
      <c r="CS28" s="1">
        <f t="shared" si="22"/>
        <v>2</v>
      </c>
      <c r="CT28" s="1">
        <f t="shared" si="23"/>
        <v>1</v>
      </c>
      <c r="CV28" s="1">
        <f t="shared" si="24"/>
        <v>3</v>
      </c>
      <c r="CW28" s="1">
        <f t="shared" si="25"/>
        <v>5</v>
      </c>
      <c r="CX28" s="1">
        <f t="shared" si="129"/>
        <v>5</v>
      </c>
      <c r="CZ28" s="1">
        <f t="shared" si="26"/>
        <v>8</v>
      </c>
      <c r="DA28" s="1">
        <f t="shared" si="59"/>
        <v>3</v>
      </c>
      <c r="DB28" s="1">
        <f t="shared" si="60"/>
        <v>5</v>
      </c>
      <c r="DC28" s="1">
        <f t="shared" si="61"/>
        <v>8</v>
      </c>
      <c r="DE28" s="1">
        <f t="shared" si="27"/>
        <v>1</v>
      </c>
      <c r="DF28" s="1">
        <f t="shared" si="62"/>
        <v>1</v>
      </c>
      <c r="DG28" s="1">
        <f t="shared" si="63"/>
        <v>0</v>
      </c>
      <c r="DH28" s="1">
        <f t="shared" si="64"/>
        <v>0</v>
      </c>
      <c r="DI28" s="1">
        <f t="shared" si="65"/>
        <v>0</v>
      </c>
      <c r="DJ28" s="1">
        <f t="shared" si="66"/>
        <v>0</v>
      </c>
      <c r="DK28" s="1">
        <f t="shared" si="67"/>
        <v>0</v>
      </c>
      <c r="DL28" s="1">
        <f t="shared" si="68"/>
        <v>0</v>
      </c>
      <c r="DM28" s="1">
        <f t="shared" si="69"/>
        <v>1</v>
      </c>
      <c r="DN28" s="1">
        <f t="shared" si="70"/>
        <v>0</v>
      </c>
      <c r="DO28" s="1">
        <f t="shared" si="71"/>
        <v>0</v>
      </c>
      <c r="DP28" s="1">
        <f t="shared" si="72"/>
        <v>3</v>
      </c>
      <c r="DQ28" s="1" t="str">
        <f t="shared" si="73"/>
        <v>Hazardous</v>
      </c>
    </row>
    <row r="29" spans="1:121" x14ac:dyDescent="0.35">
      <c r="B29" s="3" t="s">
        <v>28</v>
      </c>
      <c r="C29" s="3" t="s">
        <v>95</v>
      </c>
      <c r="D29" s="3">
        <v>106</v>
      </c>
      <c r="E29" s="1">
        <f t="shared" si="95"/>
        <v>0</v>
      </c>
      <c r="F29" s="1">
        <f t="shared" si="96"/>
        <v>0</v>
      </c>
      <c r="G29" s="1">
        <f t="shared" si="97"/>
        <v>3</v>
      </c>
      <c r="H29" s="1">
        <f t="shared" si="32"/>
        <v>0</v>
      </c>
      <c r="I29" s="1">
        <f t="shared" si="98"/>
        <v>0</v>
      </c>
      <c r="J29" s="3">
        <v>-1</v>
      </c>
      <c r="K29" s="1">
        <f t="shared" si="99"/>
        <v>0</v>
      </c>
      <c r="L29" s="1">
        <f t="shared" si="100"/>
        <v>0</v>
      </c>
      <c r="M29" s="1">
        <f t="shared" si="101"/>
        <v>0</v>
      </c>
      <c r="N29" s="1">
        <f t="shared" si="102"/>
        <v>5</v>
      </c>
      <c r="O29" s="1">
        <f t="shared" si="103"/>
        <v>0</v>
      </c>
      <c r="P29" s="3">
        <v>180</v>
      </c>
      <c r="Q29" s="1">
        <f t="shared" si="104"/>
        <v>0</v>
      </c>
      <c r="R29" s="1">
        <f t="shared" si="105"/>
        <v>1</v>
      </c>
      <c r="S29" s="3" t="s">
        <v>201</v>
      </c>
      <c r="T29" s="1">
        <f t="shared" si="41"/>
        <v>0</v>
      </c>
      <c r="U29" s="1">
        <f t="shared" si="42"/>
        <v>0</v>
      </c>
      <c r="V29" s="3" t="s">
        <v>202</v>
      </c>
      <c r="W29" s="1">
        <f t="shared" si="43"/>
        <v>0</v>
      </c>
      <c r="X29" s="1">
        <f t="shared" si="44"/>
        <v>1</v>
      </c>
      <c r="Y29" s="1">
        <f t="shared" si="0"/>
        <v>0</v>
      </c>
      <c r="Z29" s="3">
        <v>1</v>
      </c>
      <c r="AC29" s="3">
        <v>1</v>
      </c>
      <c r="AE29" s="3">
        <v>1</v>
      </c>
      <c r="AM29" s="1">
        <f t="shared" si="45"/>
        <v>3</v>
      </c>
      <c r="AP29" s="1">
        <f t="shared" si="106"/>
        <v>0</v>
      </c>
      <c r="AQ29" s="1">
        <f t="shared" si="1"/>
        <v>0</v>
      </c>
      <c r="AZ29" s="1">
        <f t="shared" si="107"/>
        <v>0</v>
      </c>
      <c r="BH29" s="1">
        <f t="shared" si="108"/>
        <v>0</v>
      </c>
      <c r="BI29" s="1">
        <f t="shared" si="109"/>
        <v>3</v>
      </c>
      <c r="BJ29" s="1">
        <f t="shared" si="2"/>
        <v>0</v>
      </c>
      <c r="BK29" s="3">
        <v>1</v>
      </c>
      <c r="BM29" s="1">
        <f t="shared" si="110"/>
        <v>1</v>
      </c>
      <c r="BN29" s="1">
        <f t="shared" si="3"/>
        <v>0</v>
      </c>
      <c r="BO29" s="1">
        <f t="shared" si="111"/>
        <v>1</v>
      </c>
      <c r="BS29" s="1">
        <f t="shared" si="112"/>
        <v>0</v>
      </c>
      <c r="BU29" s="1">
        <f t="shared" si="113"/>
        <v>1</v>
      </c>
      <c r="BV29" s="1">
        <f t="shared" si="114"/>
        <v>3</v>
      </c>
      <c r="BW29" s="1">
        <f t="shared" si="115"/>
        <v>5</v>
      </c>
      <c r="BX29" s="1">
        <f t="shared" si="116"/>
        <v>1</v>
      </c>
      <c r="BY29" s="1">
        <f t="shared" si="117"/>
        <v>0</v>
      </c>
      <c r="BZ29" s="1">
        <f t="shared" si="118"/>
        <v>1</v>
      </c>
      <c r="CA29" s="1">
        <f t="shared" si="119"/>
        <v>0</v>
      </c>
      <c r="CB29" s="1">
        <f t="shared" si="120"/>
        <v>2</v>
      </c>
      <c r="CC29" s="1">
        <f t="shared" si="121"/>
        <v>0</v>
      </c>
      <c r="CD29" s="1">
        <f t="shared" si="122"/>
        <v>0</v>
      </c>
      <c r="CE29" s="1">
        <f t="shared" si="123"/>
        <v>0</v>
      </c>
      <c r="CF29" s="1">
        <f t="shared" si="124"/>
        <v>0</v>
      </c>
      <c r="CG29" s="1">
        <f t="shared" si="125"/>
        <v>0</v>
      </c>
      <c r="CH29" s="1">
        <f t="shared" si="126"/>
        <v>2</v>
      </c>
      <c r="CI29" s="1">
        <f t="shared" si="127"/>
        <v>2</v>
      </c>
      <c r="CJ29">
        <f t="shared" si="56"/>
        <v>2</v>
      </c>
      <c r="CK29" s="1">
        <f t="shared" si="16"/>
        <v>0</v>
      </c>
      <c r="CL29" s="1">
        <f t="shared" si="17"/>
        <v>5</v>
      </c>
      <c r="CM29" s="1">
        <f t="shared" si="18"/>
        <v>0</v>
      </c>
      <c r="CN29" s="1">
        <f t="shared" si="19"/>
        <v>0</v>
      </c>
      <c r="CO29" s="1">
        <f t="shared" si="128"/>
        <v>5</v>
      </c>
      <c r="CP29" s="1">
        <f t="shared" si="20"/>
        <v>5</v>
      </c>
      <c r="CQ29" s="3" t="s">
        <v>202</v>
      </c>
      <c r="CR29" s="1">
        <f t="shared" si="21"/>
        <v>1</v>
      </c>
      <c r="CS29" s="1">
        <f t="shared" si="22"/>
        <v>4</v>
      </c>
      <c r="CT29" s="1">
        <f t="shared" si="23"/>
        <v>3</v>
      </c>
      <c r="CV29" s="1">
        <f t="shared" si="24"/>
        <v>5</v>
      </c>
      <c r="CW29" s="1">
        <f t="shared" si="25"/>
        <v>3</v>
      </c>
      <c r="CX29" s="1">
        <f t="shared" si="129"/>
        <v>5</v>
      </c>
      <c r="CZ29" s="1">
        <f t="shared" si="26"/>
        <v>7</v>
      </c>
      <c r="DA29" s="1">
        <f t="shared" si="59"/>
        <v>2</v>
      </c>
      <c r="DB29" s="1">
        <f t="shared" si="60"/>
        <v>5</v>
      </c>
      <c r="DC29" s="1">
        <f t="shared" si="61"/>
        <v>7</v>
      </c>
      <c r="DE29" s="1">
        <f t="shared" si="27"/>
        <v>0</v>
      </c>
      <c r="DF29" s="1">
        <f t="shared" si="62"/>
        <v>1</v>
      </c>
      <c r="DG29" s="1">
        <f t="shared" si="63"/>
        <v>0</v>
      </c>
      <c r="DH29" s="1">
        <f t="shared" si="64"/>
        <v>0</v>
      </c>
      <c r="DI29" s="1">
        <f t="shared" si="65"/>
        <v>0</v>
      </c>
      <c r="DJ29" s="1">
        <f t="shared" si="66"/>
        <v>1</v>
      </c>
      <c r="DK29" s="1">
        <f t="shared" si="67"/>
        <v>0</v>
      </c>
      <c r="DL29" s="1">
        <f t="shared" si="68"/>
        <v>0</v>
      </c>
      <c r="DM29" s="1">
        <f t="shared" si="69"/>
        <v>1</v>
      </c>
      <c r="DN29" s="1">
        <f t="shared" si="70"/>
        <v>0</v>
      </c>
      <c r="DO29" s="1">
        <f t="shared" si="71"/>
        <v>0</v>
      </c>
      <c r="DP29" s="1">
        <f t="shared" si="72"/>
        <v>2</v>
      </c>
      <c r="DQ29" s="1" t="str">
        <f t="shared" si="73"/>
        <v>Problematic</v>
      </c>
    </row>
    <row r="30" spans="1:121" x14ac:dyDescent="0.35">
      <c r="B30" s="3" t="s">
        <v>29</v>
      </c>
      <c r="C30" s="3" t="s">
        <v>96</v>
      </c>
      <c r="D30" s="3">
        <v>95</v>
      </c>
      <c r="E30" s="1">
        <f t="shared" si="95"/>
        <v>0</v>
      </c>
      <c r="F30" s="1">
        <f t="shared" si="96"/>
        <v>0</v>
      </c>
      <c r="G30" s="1">
        <f t="shared" si="97"/>
        <v>3</v>
      </c>
      <c r="H30" s="1">
        <f t="shared" si="32"/>
        <v>0</v>
      </c>
      <c r="I30" s="1">
        <f t="shared" si="98"/>
        <v>0</v>
      </c>
      <c r="J30" s="3">
        <v>108</v>
      </c>
      <c r="K30" s="1">
        <f t="shared" si="99"/>
        <v>1</v>
      </c>
      <c r="L30" s="1">
        <f t="shared" si="100"/>
        <v>0</v>
      </c>
      <c r="M30" s="1">
        <f t="shared" si="101"/>
        <v>0</v>
      </c>
      <c r="N30" s="1">
        <f t="shared" si="102"/>
        <v>0</v>
      </c>
      <c r="O30" s="1">
        <f t="shared" si="103"/>
        <v>0</v>
      </c>
      <c r="P30" s="3" t="s">
        <v>75</v>
      </c>
      <c r="Q30" s="1">
        <f t="shared" si="104"/>
        <v>0</v>
      </c>
      <c r="R30" s="1">
        <f t="shared" si="105"/>
        <v>0</v>
      </c>
      <c r="S30" s="3" t="s">
        <v>201</v>
      </c>
      <c r="T30" s="1">
        <f t="shared" si="41"/>
        <v>0</v>
      </c>
      <c r="U30" s="1">
        <f t="shared" si="42"/>
        <v>0</v>
      </c>
      <c r="V30" s="3" t="s">
        <v>202</v>
      </c>
      <c r="W30" s="1">
        <f t="shared" si="43"/>
        <v>0</v>
      </c>
      <c r="X30" s="1">
        <f t="shared" si="44"/>
        <v>1</v>
      </c>
      <c r="Y30" s="1">
        <f t="shared" si="0"/>
        <v>0</v>
      </c>
      <c r="AM30" s="1">
        <f t="shared" si="45"/>
        <v>0</v>
      </c>
      <c r="AP30" s="1">
        <f t="shared" si="106"/>
        <v>0</v>
      </c>
      <c r="AQ30" s="1">
        <f t="shared" si="1"/>
        <v>1</v>
      </c>
      <c r="AZ30" s="1">
        <f t="shared" si="107"/>
        <v>0</v>
      </c>
      <c r="BH30" s="1">
        <f t="shared" si="108"/>
        <v>0</v>
      </c>
      <c r="BI30" s="1">
        <f t="shared" si="109"/>
        <v>0</v>
      </c>
      <c r="BJ30" s="1">
        <f t="shared" si="2"/>
        <v>0</v>
      </c>
      <c r="BM30" s="1">
        <f t="shared" si="110"/>
        <v>0</v>
      </c>
      <c r="BN30" s="1">
        <f t="shared" si="3"/>
        <v>1</v>
      </c>
      <c r="BO30" s="1">
        <f t="shared" si="111"/>
        <v>1</v>
      </c>
      <c r="BS30" s="1">
        <f t="shared" si="112"/>
        <v>0</v>
      </c>
      <c r="BU30" s="1">
        <f t="shared" si="113"/>
        <v>0</v>
      </c>
      <c r="BV30" s="1">
        <f t="shared" si="114"/>
        <v>3</v>
      </c>
      <c r="BW30" s="1">
        <f t="shared" si="115"/>
        <v>1</v>
      </c>
      <c r="BX30" s="1">
        <f t="shared" si="116"/>
        <v>0</v>
      </c>
      <c r="BY30" s="1">
        <f t="shared" si="117"/>
        <v>0</v>
      </c>
      <c r="BZ30" s="1">
        <f t="shared" si="118"/>
        <v>1</v>
      </c>
      <c r="CA30" s="1">
        <f t="shared" si="119"/>
        <v>0</v>
      </c>
      <c r="CB30" s="1">
        <f t="shared" si="120"/>
        <v>0</v>
      </c>
      <c r="CC30" s="1">
        <f t="shared" si="121"/>
        <v>0</v>
      </c>
      <c r="CD30" s="1">
        <f t="shared" si="122"/>
        <v>5</v>
      </c>
      <c r="CE30" s="1">
        <f t="shared" si="123"/>
        <v>0</v>
      </c>
      <c r="CF30" s="1">
        <f t="shared" si="124"/>
        <v>0</v>
      </c>
      <c r="CG30" s="1">
        <f t="shared" si="125"/>
        <v>0</v>
      </c>
      <c r="CH30" s="1">
        <f t="shared" si="126"/>
        <v>5</v>
      </c>
      <c r="CI30" s="1">
        <f t="shared" si="127"/>
        <v>5</v>
      </c>
      <c r="CJ30">
        <f t="shared" si="56"/>
        <v>5</v>
      </c>
      <c r="CK30" s="1">
        <f t="shared" si="16"/>
        <v>0</v>
      </c>
      <c r="CL30" s="1">
        <f t="shared" si="17"/>
        <v>5</v>
      </c>
      <c r="CM30" s="1">
        <f t="shared" si="18"/>
        <v>0</v>
      </c>
      <c r="CN30" s="1">
        <f t="shared" si="19"/>
        <v>0</v>
      </c>
      <c r="CO30" s="1">
        <f t="shared" si="128"/>
        <v>5</v>
      </c>
      <c r="CP30" s="1">
        <f t="shared" si="20"/>
        <v>5</v>
      </c>
      <c r="CQ30" s="3" t="s">
        <v>201</v>
      </c>
      <c r="CR30" s="1">
        <f t="shared" si="21"/>
        <v>0</v>
      </c>
      <c r="CS30" s="1">
        <f t="shared" si="22"/>
        <v>0</v>
      </c>
      <c r="CT30" s="1">
        <f t="shared" si="23"/>
        <v>0</v>
      </c>
      <c r="CV30" s="1">
        <f t="shared" si="24"/>
        <v>5</v>
      </c>
      <c r="CW30" s="1">
        <f t="shared" si="25"/>
        <v>3</v>
      </c>
      <c r="CX30" s="1">
        <f t="shared" si="129"/>
        <v>5</v>
      </c>
      <c r="CZ30" s="1">
        <f t="shared" si="26"/>
        <v>2</v>
      </c>
      <c r="DA30" s="1">
        <f t="shared" si="59"/>
        <v>5</v>
      </c>
      <c r="DB30" s="1">
        <f t="shared" si="60"/>
        <v>5</v>
      </c>
      <c r="DC30" s="1">
        <f t="shared" si="61"/>
        <v>5</v>
      </c>
      <c r="DE30" s="1">
        <f t="shared" si="27"/>
        <v>0</v>
      </c>
      <c r="DF30" s="1">
        <f t="shared" si="62"/>
        <v>0</v>
      </c>
      <c r="DG30" s="1">
        <f t="shared" si="63"/>
        <v>0</v>
      </c>
      <c r="DH30" s="1">
        <f t="shared" si="64"/>
        <v>0</v>
      </c>
      <c r="DI30" s="1">
        <f t="shared" si="65"/>
        <v>0</v>
      </c>
      <c r="DJ30" s="1">
        <f t="shared" si="66"/>
        <v>0</v>
      </c>
      <c r="DK30" s="1">
        <f t="shared" si="67"/>
        <v>0</v>
      </c>
      <c r="DL30" s="1">
        <f t="shared" si="68"/>
        <v>1</v>
      </c>
      <c r="DM30" s="1">
        <f t="shared" si="69"/>
        <v>1</v>
      </c>
      <c r="DN30" s="1">
        <f t="shared" si="70"/>
        <v>1</v>
      </c>
      <c r="DO30" s="1">
        <f t="shared" si="71"/>
        <v>0</v>
      </c>
      <c r="DP30" s="1">
        <f t="shared" si="72"/>
        <v>2</v>
      </c>
      <c r="DQ30" s="1" t="str">
        <f t="shared" si="73"/>
        <v>Problematic</v>
      </c>
    </row>
    <row r="31" spans="1:121" x14ac:dyDescent="0.35">
      <c r="B31" s="3" t="s">
        <v>30</v>
      </c>
      <c r="C31" s="3" t="s">
        <v>97</v>
      </c>
      <c r="D31" s="3">
        <v>143</v>
      </c>
      <c r="E31" s="1">
        <f t="shared" si="95"/>
        <v>0</v>
      </c>
      <c r="F31" s="1">
        <f t="shared" si="96"/>
        <v>0</v>
      </c>
      <c r="G31" s="1">
        <f t="shared" si="97"/>
        <v>0</v>
      </c>
      <c r="H31" s="1">
        <f t="shared" si="32"/>
        <v>5</v>
      </c>
      <c r="I31" s="1">
        <f t="shared" si="98"/>
        <v>0</v>
      </c>
      <c r="J31" s="3">
        <v>43</v>
      </c>
      <c r="K31" s="1">
        <f t="shared" si="99"/>
        <v>0</v>
      </c>
      <c r="L31" s="1">
        <f t="shared" si="100"/>
        <v>3</v>
      </c>
      <c r="M31" s="1">
        <f t="shared" si="101"/>
        <v>0</v>
      </c>
      <c r="N31" s="1">
        <f t="shared" si="102"/>
        <v>0</v>
      </c>
      <c r="O31" s="1">
        <f t="shared" si="103"/>
        <v>0</v>
      </c>
      <c r="P31" s="3" t="s">
        <v>75</v>
      </c>
      <c r="Q31" s="1">
        <f t="shared" si="104"/>
        <v>0</v>
      </c>
      <c r="R31" s="1">
        <f t="shared" si="105"/>
        <v>0</v>
      </c>
      <c r="S31" s="3" t="s">
        <v>201</v>
      </c>
      <c r="T31" s="1">
        <f t="shared" si="41"/>
        <v>0</v>
      </c>
      <c r="U31" s="1">
        <f t="shared" si="42"/>
        <v>0</v>
      </c>
      <c r="V31" s="3" t="s">
        <v>202</v>
      </c>
      <c r="W31" s="1">
        <f t="shared" si="43"/>
        <v>0</v>
      </c>
      <c r="X31" s="1">
        <f t="shared" si="44"/>
        <v>1</v>
      </c>
      <c r="Y31" s="1">
        <f t="shared" si="0"/>
        <v>0</v>
      </c>
      <c r="AM31" s="1">
        <f t="shared" si="45"/>
        <v>0</v>
      </c>
      <c r="AP31" s="1">
        <f t="shared" si="106"/>
        <v>0</v>
      </c>
      <c r="AQ31" s="1">
        <f t="shared" si="1"/>
        <v>1</v>
      </c>
      <c r="AZ31" s="1">
        <f t="shared" si="107"/>
        <v>0</v>
      </c>
      <c r="BH31" s="1">
        <f t="shared" si="108"/>
        <v>0</v>
      </c>
      <c r="BI31" s="1">
        <f t="shared" si="109"/>
        <v>0</v>
      </c>
      <c r="BJ31" s="1">
        <f t="shared" si="2"/>
        <v>0</v>
      </c>
      <c r="BM31" s="1">
        <f t="shared" si="110"/>
        <v>0</v>
      </c>
      <c r="BN31" s="1">
        <f t="shared" si="3"/>
        <v>1</v>
      </c>
      <c r="BO31" s="1">
        <f t="shared" si="111"/>
        <v>1</v>
      </c>
      <c r="BS31" s="1">
        <f t="shared" si="112"/>
        <v>0</v>
      </c>
      <c r="BU31" s="1">
        <f t="shared" si="113"/>
        <v>0</v>
      </c>
      <c r="BV31" s="1">
        <f t="shared" si="114"/>
        <v>5</v>
      </c>
      <c r="BW31" s="1">
        <f t="shared" si="115"/>
        <v>3</v>
      </c>
      <c r="BX31" s="1">
        <f t="shared" si="116"/>
        <v>0</v>
      </c>
      <c r="BY31" s="1">
        <f t="shared" si="117"/>
        <v>0</v>
      </c>
      <c r="BZ31" s="1">
        <f t="shared" si="118"/>
        <v>1</v>
      </c>
      <c r="CA31" s="1">
        <f t="shared" si="119"/>
        <v>0</v>
      </c>
      <c r="CB31" s="1">
        <f t="shared" si="120"/>
        <v>0</v>
      </c>
      <c r="CC31" s="1">
        <f t="shared" si="121"/>
        <v>0</v>
      </c>
      <c r="CD31" s="1">
        <f t="shared" si="122"/>
        <v>5</v>
      </c>
      <c r="CE31" s="1">
        <f t="shared" si="123"/>
        <v>0</v>
      </c>
      <c r="CF31" s="1">
        <f t="shared" si="124"/>
        <v>0</v>
      </c>
      <c r="CG31" s="1">
        <f t="shared" si="125"/>
        <v>0</v>
      </c>
      <c r="CH31" s="1">
        <f t="shared" si="126"/>
        <v>5</v>
      </c>
      <c r="CI31" s="1">
        <f t="shared" si="127"/>
        <v>5</v>
      </c>
      <c r="CJ31">
        <f t="shared" si="56"/>
        <v>5</v>
      </c>
      <c r="CK31" s="1">
        <f t="shared" si="16"/>
        <v>0</v>
      </c>
      <c r="CL31" s="1">
        <f t="shared" si="17"/>
        <v>5</v>
      </c>
      <c r="CM31" s="1">
        <f t="shared" si="18"/>
        <v>0</v>
      </c>
      <c r="CN31" s="1">
        <f t="shared" si="19"/>
        <v>0</v>
      </c>
      <c r="CO31" s="1">
        <f t="shared" si="128"/>
        <v>5</v>
      </c>
      <c r="CP31" s="1">
        <f t="shared" si="20"/>
        <v>5</v>
      </c>
      <c r="CQ31" s="3" t="s">
        <v>201</v>
      </c>
      <c r="CR31" s="1">
        <f t="shared" si="21"/>
        <v>0</v>
      </c>
      <c r="CS31" s="1">
        <f t="shared" si="22"/>
        <v>0</v>
      </c>
      <c r="CT31" s="1">
        <f t="shared" si="23"/>
        <v>0</v>
      </c>
      <c r="CV31" s="1">
        <f t="shared" si="24"/>
        <v>5</v>
      </c>
      <c r="CW31" s="1">
        <f t="shared" si="25"/>
        <v>5</v>
      </c>
      <c r="CX31" s="1">
        <f t="shared" si="129"/>
        <v>5</v>
      </c>
      <c r="CZ31" s="1">
        <f t="shared" si="26"/>
        <v>4</v>
      </c>
      <c r="DA31" s="1">
        <f t="shared" si="59"/>
        <v>5</v>
      </c>
      <c r="DB31" s="1">
        <f t="shared" si="60"/>
        <v>5</v>
      </c>
      <c r="DC31" s="1">
        <f t="shared" si="61"/>
        <v>5</v>
      </c>
      <c r="DE31" s="1">
        <f t="shared" si="27"/>
        <v>0</v>
      </c>
      <c r="DF31" s="1">
        <f t="shared" si="62"/>
        <v>0</v>
      </c>
      <c r="DG31" s="1">
        <f t="shared" si="63"/>
        <v>0</v>
      </c>
      <c r="DH31" s="1">
        <f t="shared" si="64"/>
        <v>0</v>
      </c>
      <c r="DI31" s="1">
        <f t="shared" si="65"/>
        <v>0</v>
      </c>
      <c r="DJ31" s="1">
        <f t="shared" si="66"/>
        <v>0</v>
      </c>
      <c r="DK31" s="1">
        <f t="shared" si="67"/>
        <v>1</v>
      </c>
      <c r="DL31" s="1">
        <f t="shared" si="68"/>
        <v>1</v>
      </c>
      <c r="DM31" s="1">
        <f t="shared" si="69"/>
        <v>1</v>
      </c>
      <c r="DN31" s="1">
        <f t="shared" si="70"/>
        <v>1</v>
      </c>
      <c r="DO31" s="1">
        <f t="shared" si="71"/>
        <v>0</v>
      </c>
      <c r="DP31" s="1">
        <f t="shared" si="72"/>
        <v>2</v>
      </c>
      <c r="DQ31" s="1" t="str">
        <f t="shared" si="73"/>
        <v>Problematic</v>
      </c>
    </row>
    <row r="32" spans="1:121" x14ac:dyDescent="0.35">
      <c r="A32" s="1" t="s">
        <v>31</v>
      </c>
      <c r="B32" s="3" t="s">
        <v>32</v>
      </c>
      <c r="C32" s="3" t="s">
        <v>98</v>
      </c>
      <c r="D32" s="3">
        <v>90</v>
      </c>
      <c r="E32" s="1">
        <f t="shared" si="95"/>
        <v>0</v>
      </c>
      <c r="F32" s="1">
        <f t="shared" si="96"/>
        <v>0</v>
      </c>
      <c r="G32" s="1">
        <f t="shared" si="97"/>
        <v>3</v>
      </c>
      <c r="H32" s="1">
        <f t="shared" si="32"/>
        <v>0</v>
      </c>
      <c r="I32" s="1">
        <f t="shared" si="98"/>
        <v>0</v>
      </c>
      <c r="J32" s="3">
        <v>16</v>
      </c>
      <c r="K32" s="1">
        <f t="shared" si="99"/>
        <v>0</v>
      </c>
      <c r="L32" s="1">
        <f t="shared" si="100"/>
        <v>0</v>
      </c>
      <c r="M32" s="1">
        <f t="shared" si="101"/>
        <v>4</v>
      </c>
      <c r="N32" s="1">
        <f t="shared" si="102"/>
        <v>0</v>
      </c>
      <c r="O32" s="1">
        <f t="shared" si="103"/>
        <v>0</v>
      </c>
      <c r="P32" s="3">
        <v>458</v>
      </c>
      <c r="Q32" s="1">
        <f t="shared" si="104"/>
        <v>0</v>
      </c>
      <c r="R32" s="1">
        <f t="shared" si="105"/>
        <v>0</v>
      </c>
      <c r="S32" s="3" t="s">
        <v>201</v>
      </c>
      <c r="T32" s="1">
        <f t="shared" si="41"/>
        <v>0</v>
      </c>
      <c r="U32" s="1">
        <f t="shared" si="42"/>
        <v>0</v>
      </c>
      <c r="V32" s="3" t="s">
        <v>201</v>
      </c>
      <c r="W32" s="1">
        <f t="shared" si="43"/>
        <v>0</v>
      </c>
      <c r="X32" s="1">
        <f t="shared" si="44"/>
        <v>0</v>
      </c>
      <c r="Y32" s="1">
        <f t="shared" si="0"/>
        <v>1</v>
      </c>
      <c r="AM32" s="1">
        <f t="shared" ref="AM32:AM37" si="130">SUM(Z32:AL32)</f>
        <v>0</v>
      </c>
      <c r="AP32" s="1">
        <f t="shared" si="106"/>
        <v>0</v>
      </c>
      <c r="AQ32" s="1">
        <f t="shared" si="1"/>
        <v>0</v>
      </c>
      <c r="AZ32" s="1">
        <f t="shared" si="107"/>
        <v>0</v>
      </c>
      <c r="BH32" s="1">
        <f t="shared" si="108"/>
        <v>0</v>
      </c>
      <c r="BI32" s="1">
        <f t="shared" si="109"/>
        <v>0</v>
      </c>
      <c r="BJ32" s="1">
        <f t="shared" si="2"/>
        <v>1</v>
      </c>
      <c r="BM32" s="1">
        <f t="shared" si="110"/>
        <v>0</v>
      </c>
      <c r="BN32" s="1">
        <f t="shared" si="3"/>
        <v>0</v>
      </c>
      <c r="BO32" s="1">
        <f t="shared" si="111"/>
        <v>0</v>
      </c>
      <c r="BS32" s="1">
        <f t="shared" si="112"/>
        <v>0</v>
      </c>
      <c r="BU32" s="1">
        <f t="shared" si="113"/>
        <v>0</v>
      </c>
      <c r="BV32" s="1">
        <f t="shared" si="114"/>
        <v>3</v>
      </c>
      <c r="BW32" s="1">
        <f t="shared" si="115"/>
        <v>4</v>
      </c>
      <c r="BX32" s="1">
        <f t="shared" si="116"/>
        <v>0</v>
      </c>
      <c r="BY32" s="1">
        <f t="shared" si="117"/>
        <v>0</v>
      </c>
      <c r="BZ32" s="1">
        <f t="shared" si="118"/>
        <v>0</v>
      </c>
      <c r="CA32" s="1">
        <f t="shared" si="119"/>
        <v>1</v>
      </c>
      <c r="CB32" s="1">
        <f t="shared" si="120"/>
        <v>0</v>
      </c>
      <c r="CC32" s="1">
        <f t="shared" si="121"/>
        <v>0</v>
      </c>
      <c r="CD32" s="1">
        <f t="shared" si="122"/>
        <v>0</v>
      </c>
      <c r="CE32" s="1">
        <f t="shared" si="123"/>
        <v>0</v>
      </c>
      <c r="CF32" s="1">
        <f t="shared" si="124"/>
        <v>0</v>
      </c>
      <c r="CG32" s="1">
        <f t="shared" si="125"/>
        <v>0</v>
      </c>
      <c r="CH32" s="1">
        <f t="shared" si="126"/>
        <v>1</v>
      </c>
      <c r="CI32" s="1">
        <f t="shared" si="127"/>
        <v>1</v>
      </c>
      <c r="CJ32">
        <f t="shared" si="56"/>
        <v>1</v>
      </c>
      <c r="CK32" s="1">
        <f t="shared" si="16"/>
        <v>3</v>
      </c>
      <c r="CL32" s="1">
        <f t="shared" si="17"/>
        <v>0</v>
      </c>
      <c r="CM32" s="1">
        <f t="shared" si="18"/>
        <v>0</v>
      </c>
      <c r="CN32" s="1">
        <f t="shared" si="19"/>
        <v>0</v>
      </c>
      <c r="CO32" s="1">
        <f t="shared" si="128"/>
        <v>3</v>
      </c>
      <c r="CP32" s="1">
        <f t="shared" si="20"/>
        <v>3</v>
      </c>
      <c r="CQ32" s="3" t="s">
        <v>202</v>
      </c>
      <c r="CR32" s="1">
        <f t="shared" si="21"/>
        <v>1</v>
      </c>
      <c r="CS32" s="1">
        <f t="shared" si="22"/>
        <v>1</v>
      </c>
      <c r="CT32" s="1">
        <f t="shared" si="23"/>
        <v>1</v>
      </c>
      <c r="CV32" s="1">
        <f t="shared" si="24"/>
        <v>3</v>
      </c>
      <c r="CW32" s="1">
        <f t="shared" si="25"/>
        <v>3</v>
      </c>
      <c r="CX32" s="1">
        <f t="shared" si="129"/>
        <v>3</v>
      </c>
      <c r="CZ32" s="1">
        <f t="shared" si="26"/>
        <v>4</v>
      </c>
      <c r="DA32" s="1">
        <f t="shared" si="59"/>
        <v>1</v>
      </c>
      <c r="DB32" s="1">
        <f t="shared" si="60"/>
        <v>3</v>
      </c>
      <c r="DC32" s="1">
        <f t="shared" si="61"/>
        <v>4</v>
      </c>
      <c r="DE32" s="1">
        <f t="shared" si="27"/>
        <v>0</v>
      </c>
      <c r="DF32" s="1">
        <f t="shared" si="62"/>
        <v>0</v>
      </c>
      <c r="DG32" s="1">
        <f t="shared" si="63"/>
        <v>0</v>
      </c>
      <c r="DH32" s="1">
        <f t="shared" si="64"/>
        <v>0</v>
      </c>
      <c r="DI32" s="1">
        <f t="shared" si="65"/>
        <v>0</v>
      </c>
      <c r="DJ32" s="1">
        <f t="shared" si="66"/>
        <v>0</v>
      </c>
      <c r="DK32" s="1">
        <f t="shared" si="67"/>
        <v>1</v>
      </c>
      <c r="DL32" s="1">
        <f t="shared" si="68"/>
        <v>0</v>
      </c>
      <c r="DM32" s="1">
        <f t="shared" si="69"/>
        <v>0</v>
      </c>
      <c r="DN32" s="1">
        <f t="shared" si="70"/>
        <v>0</v>
      </c>
      <c r="DO32" s="1">
        <f t="shared" si="71"/>
        <v>1</v>
      </c>
      <c r="DP32" s="1">
        <f t="shared" si="72"/>
        <v>1</v>
      </c>
      <c r="DQ32" s="1" t="str">
        <f t="shared" si="73"/>
        <v>Recommended</v>
      </c>
    </row>
    <row r="33" spans="1:121" x14ac:dyDescent="0.35">
      <c r="B33" s="3" t="s">
        <v>33</v>
      </c>
      <c r="C33" s="3" t="s">
        <v>99</v>
      </c>
      <c r="D33" s="3">
        <v>248</v>
      </c>
      <c r="E33" s="1">
        <f t="shared" si="95"/>
        <v>0</v>
      </c>
      <c r="F33" s="1">
        <f t="shared" si="96"/>
        <v>0</v>
      </c>
      <c r="G33" s="1">
        <f t="shared" si="97"/>
        <v>0</v>
      </c>
      <c r="H33" s="1">
        <f t="shared" si="32"/>
        <v>0</v>
      </c>
      <c r="I33" s="1">
        <f t="shared" si="98"/>
        <v>7</v>
      </c>
      <c r="J33" s="3">
        <v>143</v>
      </c>
      <c r="K33" s="1">
        <f t="shared" si="99"/>
        <v>1</v>
      </c>
      <c r="L33" s="1">
        <f t="shared" si="100"/>
        <v>0</v>
      </c>
      <c r="M33" s="1">
        <f t="shared" si="101"/>
        <v>0</v>
      </c>
      <c r="N33" s="1">
        <f t="shared" si="102"/>
        <v>0</v>
      </c>
      <c r="O33" s="1">
        <f t="shared" si="103"/>
        <v>0</v>
      </c>
      <c r="P33" s="3">
        <v>465</v>
      </c>
      <c r="Q33" s="1">
        <f t="shared" si="104"/>
        <v>0</v>
      </c>
      <c r="R33" s="1">
        <f t="shared" si="105"/>
        <v>0</v>
      </c>
      <c r="S33" s="3" t="s">
        <v>201</v>
      </c>
      <c r="T33" s="1">
        <f t="shared" si="41"/>
        <v>0</v>
      </c>
      <c r="U33" s="1">
        <f t="shared" si="42"/>
        <v>0</v>
      </c>
      <c r="V33" s="3" t="s">
        <v>201</v>
      </c>
      <c r="W33" s="1">
        <f t="shared" si="43"/>
        <v>0</v>
      </c>
      <c r="X33" s="1">
        <f t="shared" si="44"/>
        <v>0</v>
      </c>
      <c r="Y33" s="1">
        <f t="shared" si="0"/>
        <v>0</v>
      </c>
      <c r="Z33" s="3">
        <v>1</v>
      </c>
      <c r="AE33" s="3">
        <v>1</v>
      </c>
      <c r="AJ33" s="3">
        <v>1</v>
      </c>
      <c r="AM33" s="1">
        <f t="shared" si="130"/>
        <v>3</v>
      </c>
      <c r="AP33" s="1">
        <f t="shared" si="106"/>
        <v>0</v>
      </c>
      <c r="AQ33" s="1">
        <f t="shared" si="1"/>
        <v>0</v>
      </c>
      <c r="AZ33" s="1">
        <f t="shared" si="107"/>
        <v>0</v>
      </c>
      <c r="BH33" s="1">
        <f t="shared" si="108"/>
        <v>0</v>
      </c>
      <c r="BI33" s="1">
        <f t="shared" si="109"/>
        <v>3</v>
      </c>
      <c r="BJ33" s="1">
        <f t="shared" si="2"/>
        <v>1</v>
      </c>
      <c r="BM33" s="1">
        <f t="shared" si="110"/>
        <v>0</v>
      </c>
      <c r="BN33" s="1">
        <f t="shared" si="3"/>
        <v>0</v>
      </c>
      <c r="BO33" s="1">
        <f t="shared" si="111"/>
        <v>0</v>
      </c>
      <c r="BS33" s="1">
        <f t="shared" si="112"/>
        <v>0</v>
      </c>
      <c r="BU33" s="1">
        <f t="shared" si="113"/>
        <v>0</v>
      </c>
      <c r="BV33" s="1">
        <f t="shared" si="114"/>
        <v>7</v>
      </c>
      <c r="BW33" s="1">
        <f t="shared" si="115"/>
        <v>1</v>
      </c>
      <c r="BX33" s="1">
        <f t="shared" si="116"/>
        <v>0</v>
      </c>
      <c r="BY33" s="1">
        <f t="shared" si="117"/>
        <v>0</v>
      </c>
      <c r="BZ33" s="1">
        <f t="shared" si="118"/>
        <v>0</v>
      </c>
      <c r="CA33" s="1">
        <f t="shared" si="119"/>
        <v>0</v>
      </c>
      <c r="CB33" s="1">
        <f t="shared" si="120"/>
        <v>2</v>
      </c>
      <c r="CC33" s="1">
        <f t="shared" si="121"/>
        <v>0</v>
      </c>
      <c r="CD33" s="1">
        <f t="shared" si="122"/>
        <v>0</v>
      </c>
      <c r="CE33" s="1">
        <f t="shared" si="123"/>
        <v>0</v>
      </c>
      <c r="CF33" s="1">
        <f t="shared" si="124"/>
        <v>0</v>
      </c>
      <c r="CG33" s="1">
        <f t="shared" si="125"/>
        <v>0</v>
      </c>
      <c r="CH33" s="1">
        <f t="shared" si="126"/>
        <v>2</v>
      </c>
      <c r="CI33" s="1">
        <f t="shared" si="127"/>
        <v>2</v>
      </c>
      <c r="CJ33">
        <f t="shared" si="56"/>
        <v>2</v>
      </c>
      <c r="CK33" s="1">
        <f t="shared" si="16"/>
        <v>3</v>
      </c>
      <c r="CL33" s="1">
        <f t="shared" si="17"/>
        <v>0</v>
      </c>
      <c r="CM33" s="1">
        <f t="shared" si="18"/>
        <v>0</v>
      </c>
      <c r="CN33" s="1">
        <f t="shared" si="19"/>
        <v>0</v>
      </c>
      <c r="CO33" s="1">
        <f t="shared" si="128"/>
        <v>3</v>
      </c>
      <c r="CP33" s="1">
        <f t="shared" si="20"/>
        <v>3</v>
      </c>
      <c r="CQ33" s="3" t="s">
        <v>202</v>
      </c>
      <c r="CR33" s="1">
        <f t="shared" si="21"/>
        <v>1</v>
      </c>
      <c r="CS33" s="1">
        <f t="shared" si="22"/>
        <v>4</v>
      </c>
      <c r="CT33" s="1">
        <f t="shared" si="23"/>
        <v>1</v>
      </c>
      <c r="CV33" s="1">
        <f t="shared" si="24"/>
        <v>3</v>
      </c>
      <c r="CW33" s="1">
        <f t="shared" si="25"/>
        <v>7</v>
      </c>
      <c r="CX33" s="1">
        <f t="shared" si="129"/>
        <v>7</v>
      </c>
      <c r="CZ33" s="1">
        <f t="shared" si="26"/>
        <v>1</v>
      </c>
      <c r="DA33" s="1">
        <f t="shared" si="59"/>
        <v>2</v>
      </c>
      <c r="DB33" s="1">
        <f t="shared" si="60"/>
        <v>7</v>
      </c>
      <c r="DC33" s="1">
        <f t="shared" si="61"/>
        <v>7</v>
      </c>
      <c r="DE33" s="1">
        <f t="shared" si="27"/>
        <v>0</v>
      </c>
      <c r="DF33" s="1">
        <f t="shared" si="62"/>
        <v>0</v>
      </c>
      <c r="DG33" s="1">
        <f t="shared" si="63"/>
        <v>0</v>
      </c>
      <c r="DH33" s="1">
        <f t="shared" si="64"/>
        <v>1</v>
      </c>
      <c r="DI33" s="1">
        <f t="shared" si="65"/>
        <v>0</v>
      </c>
      <c r="DJ33" s="1">
        <f t="shared" si="66"/>
        <v>1</v>
      </c>
      <c r="DK33" s="1">
        <f t="shared" si="67"/>
        <v>0</v>
      </c>
      <c r="DL33" s="1">
        <f t="shared" si="68"/>
        <v>0</v>
      </c>
      <c r="DM33" s="1">
        <f t="shared" si="69"/>
        <v>0</v>
      </c>
      <c r="DN33" s="1">
        <f t="shared" si="70"/>
        <v>0</v>
      </c>
      <c r="DO33" s="1">
        <f t="shared" si="71"/>
        <v>0</v>
      </c>
      <c r="DP33" s="1">
        <f t="shared" si="72"/>
        <v>2</v>
      </c>
      <c r="DQ33" s="1" t="str">
        <f t="shared" si="73"/>
        <v>Problematic</v>
      </c>
    </row>
    <row r="34" spans="1:121" x14ac:dyDescent="0.35">
      <c r="B34" s="3" t="s">
        <v>34</v>
      </c>
      <c r="C34" s="3" t="s">
        <v>100</v>
      </c>
      <c r="D34" s="3">
        <v>242</v>
      </c>
      <c r="E34" s="1">
        <f t="shared" si="95"/>
        <v>0</v>
      </c>
      <c r="F34" s="1">
        <f t="shared" si="96"/>
        <v>0</v>
      </c>
      <c r="G34" s="1">
        <f t="shared" si="97"/>
        <v>0</v>
      </c>
      <c r="H34" s="1">
        <f t="shared" si="32"/>
        <v>0</v>
      </c>
      <c r="I34" s="1">
        <f t="shared" si="98"/>
        <v>7</v>
      </c>
      <c r="J34" s="3">
        <v>132</v>
      </c>
      <c r="K34" s="1">
        <f t="shared" si="99"/>
        <v>1</v>
      </c>
      <c r="L34" s="1">
        <f t="shared" si="100"/>
        <v>0</v>
      </c>
      <c r="M34" s="1">
        <f t="shared" si="101"/>
        <v>0</v>
      </c>
      <c r="N34" s="1">
        <f t="shared" si="102"/>
        <v>0</v>
      </c>
      <c r="O34" s="1">
        <f t="shared" si="103"/>
        <v>0</v>
      </c>
      <c r="P34" s="3">
        <v>455</v>
      </c>
      <c r="Q34" s="1">
        <f t="shared" si="104"/>
        <v>0</v>
      </c>
      <c r="R34" s="1">
        <f t="shared" si="105"/>
        <v>0</v>
      </c>
      <c r="S34" s="3" t="s">
        <v>201</v>
      </c>
      <c r="T34" s="1">
        <f t="shared" si="41"/>
        <v>0</v>
      </c>
      <c r="U34" s="1">
        <f t="shared" si="42"/>
        <v>0</v>
      </c>
      <c r="V34" s="3" t="s">
        <v>201</v>
      </c>
      <c r="W34" s="1">
        <f t="shared" si="43"/>
        <v>0</v>
      </c>
      <c r="X34" s="1">
        <f t="shared" si="44"/>
        <v>0</v>
      </c>
      <c r="Y34" s="1">
        <f t="shared" si="0"/>
        <v>0</v>
      </c>
      <c r="AE34" s="3">
        <v>1</v>
      </c>
      <c r="AM34" s="1">
        <f t="shared" si="130"/>
        <v>1</v>
      </c>
      <c r="AP34" s="1">
        <f t="shared" si="106"/>
        <v>0</v>
      </c>
      <c r="AQ34" s="1">
        <f t="shared" si="1"/>
        <v>0</v>
      </c>
      <c r="AZ34" s="1">
        <f t="shared" si="107"/>
        <v>0</v>
      </c>
      <c r="BH34" s="1">
        <f t="shared" si="108"/>
        <v>0</v>
      </c>
      <c r="BI34" s="1">
        <f t="shared" si="109"/>
        <v>1</v>
      </c>
      <c r="BJ34" s="1">
        <f t="shared" si="2"/>
        <v>1</v>
      </c>
      <c r="BM34" s="1">
        <f t="shared" si="110"/>
        <v>0</v>
      </c>
      <c r="BN34" s="1">
        <f t="shared" si="3"/>
        <v>0</v>
      </c>
      <c r="BO34" s="1">
        <f t="shared" si="111"/>
        <v>0</v>
      </c>
      <c r="BS34" s="1">
        <f t="shared" si="112"/>
        <v>0</v>
      </c>
      <c r="BU34" s="1">
        <f t="shared" si="113"/>
        <v>0</v>
      </c>
      <c r="BV34" s="1">
        <f t="shared" si="114"/>
        <v>7</v>
      </c>
      <c r="BW34" s="1">
        <f t="shared" si="115"/>
        <v>1</v>
      </c>
      <c r="BX34" s="1">
        <f t="shared" si="116"/>
        <v>0</v>
      </c>
      <c r="BY34" s="1">
        <f t="shared" si="117"/>
        <v>0</v>
      </c>
      <c r="BZ34" s="1">
        <f t="shared" si="118"/>
        <v>0</v>
      </c>
      <c r="CA34" s="1">
        <f t="shared" si="119"/>
        <v>0</v>
      </c>
      <c r="CB34" s="1">
        <f t="shared" si="120"/>
        <v>2</v>
      </c>
      <c r="CC34" s="1">
        <f t="shared" si="121"/>
        <v>0</v>
      </c>
      <c r="CD34" s="1">
        <f t="shared" si="122"/>
        <v>0</v>
      </c>
      <c r="CE34" s="1">
        <f t="shared" si="123"/>
        <v>0</v>
      </c>
      <c r="CF34" s="1">
        <f t="shared" si="124"/>
        <v>0</v>
      </c>
      <c r="CG34" s="1">
        <f t="shared" si="125"/>
        <v>0</v>
      </c>
      <c r="CH34" s="1">
        <f t="shared" si="126"/>
        <v>2</v>
      </c>
      <c r="CI34" s="1">
        <f t="shared" si="127"/>
        <v>2</v>
      </c>
      <c r="CJ34">
        <f t="shared" si="56"/>
        <v>2</v>
      </c>
      <c r="CK34" s="1">
        <f t="shared" si="16"/>
        <v>3</v>
      </c>
      <c r="CL34" s="1">
        <f t="shared" si="17"/>
        <v>0</v>
      </c>
      <c r="CM34" s="1">
        <f t="shared" si="18"/>
        <v>0</v>
      </c>
      <c r="CN34" s="1">
        <f t="shared" si="19"/>
        <v>0</v>
      </c>
      <c r="CO34" s="1">
        <f t="shared" si="128"/>
        <v>3</v>
      </c>
      <c r="CP34" s="1">
        <f t="shared" si="20"/>
        <v>3</v>
      </c>
      <c r="CQ34" s="3" t="s">
        <v>202</v>
      </c>
      <c r="CR34" s="1">
        <f t="shared" si="21"/>
        <v>1</v>
      </c>
      <c r="CS34" s="1">
        <f t="shared" si="22"/>
        <v>2</v>
      </c>
      <c r="CT34" s="1">
        <f t="shared" si="23"/>
        <v>1</v>
      </c>
      <c r="CV34" s="1">
        <f t="shared" si="24"/>
        <v>3</v>
      </c>
      <c r="CW34" s="1">
        <f t="shared" si="25"/>
        <v>7</v>
      </c>
      <c r="CX34" s="1">
        <f t="shared" si="129"/>
        <v>7</v>
      </c>
      <c r="CZ34" s="1">
        <f t="shared" si="26"/>
        <v>1</v>
      </c>
      <c r="DA34" s="1">
        <f t="shared" si="59"/>
        <v>2</v>
      </c>
      <c r="DB34" s="1">
        <f t="shared" si="60"/>
        <v>7</v>
      </c>
      <c r="DC34" s="1">
        <f t="shared" si="61"/>
        <v>7</v>
      </c>
      <c r="DE34" s="1">
        <f t="shared" si="27"/>
        <v>0</v>
      </c>
      <c r="DF34" s="1">
        <f t="shared" si="62"/>
        <v>0</v>
      </c>
      <c r="DG34" s="1">
        <f t="shared" si="63"/>
        <v>0</v>
      </c>
      <c r="DH34" s="1">
        <f t="shared" si="64"/>
        <v>1</v>
      </c>
      <c r="DI34" s="1">
        <f t="shared" si="65"/>
        <v>0</v>
      </c>
      <c r="DJ34" s="1">
        <f t="shared" si="66"/>
        <v>1</v>
      </c>
      <c r="DK34" s="1">
        <f t="shared" si="67"/>
        <v>0</v>
      </c>
      <c r="DL34" s="1">
        <f t="shared" si="68"/>
        <v>0</v>
      </c>
      <c r="DM34" s="1">
        <f t="shared" si="69"/>
        <v>0</v>
      </c>
      <c r="DN34" s="1">
        <f t="shared" si="70"/>
        <v>0</v>
      </c>
      <c r="DO34" s="1">
        <f t="shared" si="71"/>
        <v>0</v>
      </c>
      <c r="DP34" s="1">
        <f t="shared" si="72"/>
        <v>2</v>
      </c>
      <c r="DQ34" s="1" t="str">
        <f t="shared" si="73"/>
        <v>Problematic</v>
      </c>
    </row>
    <row r="35" spans="1:121" x14ac:dyDescent="0.35">
      <c r="B35" s="3" t="s">
        <v>35</v>
      </c>
      <c r="C35" s="3" t="s">
        <v>101</v>
      </c>
      <c r="D35" s="3">
        <v>225</v>
      </c>
      <c r="E35" s="1">
        <f t="shared" si="95"/>
        <v>0</v>
      </c>
      <c r="F35" s="1">
        <f t="shared" si="96"/>
        <v>0</v>
      </c>
      <c r="G35" s="1">
        <f t="shared" si="97"/>
        <v>0</v>
      </c>
      <c r="H35" s="1">
        <f t="shared" si="32"/>
        <v>0</v>
      </c>
      <c r="I35" s="1">
        <f t="shared" si="98"/>
        <v>7</v>
      </c>
      <c r="J35" s="3">
        <v>95</v>
      </c>
      <c r="K35" s="1">
        <f t="shared" si="99"/>
        <v>1</v>
      </c>
      <c r="L35" s="1">
        <f t="shared" si="100"/>
        <v>0</v>
      </c>
      <c r="M35" s="1">
        <f t="shared" si="101"/>
        <v>0</v>
      </c>
      <c r="N35" s="1">
        <f t="shared" si="102"/>
        <v>0</v>
      </c>
      <c r="O35" s="1">
        <f t="shared" si="103"/>
        <v>0</v>
      </c>
      <c r="P35" s="3">
        <v>305</v>
      </c>
      <c r="Q35" s="1">
        <f t="shared" si="104"/>
        <v>0</v>
      </c>
      <c r="R35" s="1">
        <f t="shared" si="105"/>
        <v>0</v>
      </c>
      <c r="S35" s="3" t="s">
        <v>201</v>
      </c>
      <c r="T35" s="1">
        <f t="shared" si="41"/>
        <v>0</v>
      </c>
      <c r="U35" s="1">
        <f t="shared" si="42"/>
        <v>0</v>
      </c>
      <c r="V35" s="3" t="s">
        <v>201</v>
      </c>
      <c r="W35" s="1">
        <f t="shared" si="43"/>
        <v>0</v>
      </c>
      <c r="X35" s="1">
        <f t="shared" si="44"/>
        <v>0</v>
      </c>
      <c r="Y35" s="1">
        <f t="shared" si="0"/>
        <v>0</v>
      </c>
      <c r="Z35" s="3">
        <v>1</v>
      </c>
      <c r="AJ35" s="3">
        <v>1</v>
      </c>
      <c r="AM35" s="1">
        <f t="shared" si="130"/>
        <v>2</v>
      </c>
      <c r="AO35" s="3">
        <v>1</v>
      </c>
      <c r="AP35" s="1">
        <f t="shared" si="106"/>
        <v>1</v>
      </c>
      <c r="AQ35" s="1">
        <f t="shared" si="1"/>
        <v>0</v>
      </c>
      <c r="AW35" s="3">
        <v>1</v>
      </c>
      <c r="AZ35" s="1">
        <f t="shared" si="107"/>
        <v>1</v>
      </c>
      <c r="BH35" s="1">
        <f t="shared" si="108"/>
        <v>0</v>
      </c>
      <c r="BI35" s="1">
        <f t="shared" si="109"/>
        <v>4</v>
      </c>
      <c r="BJ35" s="1">
        <f t="shared" si="2"/>
        <v>1</v>
      </c>
      <c r="BM35" s="1">
        <f t="shared" si="110"/>
        <v>0</v>
      </c>
      <c r="BN35" s="1">
        <f t="shared" si="3"/>
        <v>0</v>
      </c>
      <c r="BO35" s="1">
        <f t="shared" si="111"/>
        <v>0</v>
      </c>
      <c r="BS35" s="1">
        <f t="shared" si="112"/>
        <v>0</v>
      </c>
      <c r="BU35" s="1">
        <f t="shared" si="113"/>
        <v>0</v>
      </c>
      <c r="BV35" s="1">
        <f t="shared" si="114"/>
        <v>7</v>
      </c>
      <c r="BW35" s="1">
        <f t="shared" si="115"/>
        <v>1</v>
      </c>
      <c r="BX35" s="1">
        <f t="shared" si="116"/>
        <v>0</v>
      </c>
      <c r="BY35" s="1">
        <f t="shared" si="117"/>
        <v>0</v>
      </c>
      <c r="BZ35" s="1">
        <f t="shared" si="118"/>
        <v>0</v>
      </c>
      <c r="CA35" s="1">
        <f t="shared" si="119"/>
        <v>0</v>
      </c>
      <c r="CB35" s="1">
        <f t="shared" si="120"/>
        <v>2</v>
      </c>
      <c r="CC35" s="1">
        <f t="shared" si="121"/>
        <v>4</v>
      </c>
      <c r="CD35" s="1">
        <f t="shared" si="122"/>
        <v>0</v>
      </c>
      <c r="CE35" s="1">
        <f t="shared" si="123"/>
        <v>6</v>
      </c>
      <c r="CF35" s="1">
        <f t="shared" si="124"/>
        <v>0</v>
      </c>
      <c r="CG35" s="1">
        <f t="shared" si="125"/>
        <v>0</v>
      </c>
      <c r="CH35" s="1">
        <f t="shared" si="126"/>
        <v>6</v>
      </c>
      <c r="CI35" s="1">
        <f t="shared" si="127"/>
        <v>6</v>
      </c>
      <c r="CJ35">
        <f t="shared" si="56"/>
        <v>6</v>
      </c>
      <c r="CK35" s="1">
        <f t="shared" si="16"/>
        <v>3</v>
      </c>
      <c r="CL35" s="1">
        <f t="shared" si="17"/>
        <v>0</v>
      </c>
      <c r="CM35" s="1">
        <f t="shared" si="18"/>
        <v>0</v>
      </c>
      <c r="CN35" s="1">
        <f t="shared" si="19"/>
        <v>0</v>
      </c>
      <c r="CO35" s="1">
        <f t="shared" si="128"/>
        <v>3</v>
      </c>
      <c r="CP35" s="1">
        <f t="shared" si="20"/>
        <v>3</v>
      </c>
      <c r="CQ35" s="3" t="s">
        <v>202</v>
      </c>
      <c r="CR35" s="1">
        <f t="shared" si="21"/>
        <v>1</v>
      </c>
      <c r="CS35" s="1">
        <f t="shared" si="22"/>
        <v>5</v>
      </c>
      <c r="CT35" s="1">
        <f t="shared" si="23"/>
        <v>1</v>
      </c>
      <c r="CV35" s="1">
        <f t="shared" si="24"/>
        <v>3</v>
      </c>
      <c r="CW35" s="1">
        <f t="shared" si="25"/>
        <v>7</v>
      </c>
      <c r="CX35" s="1">
        <f t="shared" si="129"/>
        <v>7</v>
      </c>
      <c r="CZ35" s="1">
        <f t="shared" si="26"/>
        <v>1</v>
      </c>
      <c r="DA35" s="1">
        <f t="shared" si="59"/>
        <v>6</v>
      </c>
      <c r="DB35" s="1">
        <f t="shared" si="60"/>
        <v>7</v>
      </c>
      <c r="DC35" s="1">
        <f t="shared" si="61"/>
        <v>7</v>
      </c>
      <c r="DE35" s="1">
        <f t="shared" si="27"/>
        <v>0</v>
      </c>
      <c r="DF35" s="1">
        <f t="shared" si="62"/>
        <v>0</v>
      </c>
      <c r="DG35" s="1">
        <f t="shared" si="63"/>
        <v>0</v>
      </c>
      <c r="DH35" s="1">
        <f t="shared" si="64"/>
        <v>1</v>
      </c>
      <c r="DI35" s="1">
        <f t="shared" si="65"/>
        <v>0</v>
      </c>
      <c r="DJ35" s="1">
        <f t="shared" si="66"/>
        <v>1</v>
      </c>
      <c r="DK35" s="1">
        <f t="shared" si="67"/>
        <v>0</v>
      </c>
      <c r="DL35" s="1">
        <f t="shared" si="68"/>
        <v>1</v>
      </c>
      <c r="DM35" s="1">
        <f t="shared" si="69"/>
        <v>0</v>
      </c>
      <c r="DN35" s="1">
        <f t="shared" si="70"/>
        <v>0</v>
      </c>
      <c r="DO35" s="1">
        <f t="shared" si="71"/>
        <v>0</v>
      </c>
      <c r="DP35" s="1">
        <f t="shared" si="72"/>
        <v>2</v>
      </c>
      <c r="DQ35" s="1" t="str">
        <f t="shared" si="73"/>
        <v>Problematic</v>
      </c>
    </row>
    <row r="36" spans="1:121" x14ac:dyDescent="0.35">
      <c r="B36" s="3" t="s">
        <v>36</v>
      </c>
      <c r="C36" s="3" t="s">
        <v>102</v>
      </c>
      <c r="D36" s="3">
        <v>247</v>
      </c>
      <c r="E36" s="1">
        <f t="shared" si="95"/>
        <v>0</v>
      </c>
      <c r="F36" s="1">
        <f t="shared" si="96"/>
        <v>0</v>
      </c>
      <c r="G36" s="1">
        <f t="shared" si="97"/>
        <v>0</v>
      </c>
      <c r="H36" s="1">
        <f t="shared" si="32"/>
        <v>0</v>
      </c>
      <c r="I36" s="1">
        <f t="shared" si="98"/>
        <v>7</v>
      </c>
      <c r="J36" s="3">
        <v>110</v>
      </c>
      <c r="K36" s="1">
        <f t="shared" si="99"/>
        <v>1</v>
      </c>
      <c r="L36" s="1">
        <f t="shared" si="100"/>
        <v>0</v>
      </c>
      <c r="M36" s="1">
        <f t="shared" si="101"/>
        <v>0</v>
      </c>
      <c r="N36" s="1">
        <f t="shared" si="102"/>
        <v>0</v>
      </c>
      <c r="O36" s="1">
        <f t="shared" si="103"/>
        <v>0</v>
      </c>
      <c r="P36" s="3">
        <v>255</v>
      </c>
      <c r="Q36" s="1">
        <f t="shared" si="104"/>
        <v>0</v>
      </c>
      <c r="R36" s="1">
        <f t="shared" si="105"/>
        <v>0</v>
      </c>
      <c r="S36" s="3" t="s">
        <v>201</v>
      </c>
      <c r="T36" s="1">
        <f t="shared" si="41"/>
        <v>0</v>
      </c>
      <c r="U36" s="1">
        <f t="shared" si="42"/>
        <v>0</v>
      </c>
      <c r="V36" s="3" t="s">
        <v>201</v>
      </c>
      <c r="W36" s="1">
        <f t="shared" si="43"/>
        <v>0</v>
      </c>
      <c r="X36" s="1">
        <f t="shared" si="44"/>
        <v>0</v>
      </c>
      <c r="Y36" s="1">
        <f t="shared" si="0"/>
        <v>0</v>
      </c>
      <c r="Z36" s="3">
        <v>1</v>
      </c>
      <c r="AM36" s="1">
        <f t="shared" si="130"/>
        <v>1</v>
      </c>
      <c r="AO36" s="3">
        <v>1</v>
      </c>
      <c r="AP36" s="1">
        <f t="shared" si="106"/>
        <v>1</v>
      </c>
      <c r="AQ36" s="1">
        <f t="shared" si="1"/>
        <v>0</v>
      </c>
      <c r="AW36" s="3">
        <v>1</v>
      </c>
      <c r="AZ36" s="1">
        <f t="shared" si="107"/>
        <v>1</v>
      </c>
      <c r="BH36" s="1">
        <f t="shared" si="108"/>
        <v>0</v>
      </c>
      <c r="BI36" s="1">
        <f t="shared" si="109"/>
        <v>3</v>
      </c>
      <c r="BJ36" s="1">
        <f t="shared" si="2"/>
        <v>1</v>
      </c>
      <c r="BM36" s="1">
        <f t="shared" si="110"/>
        <v>0</v>
      </c>
      <c r="BN36" s="1">
        <f t="shared" si="3"/>
        <v>0</v>
      </c>
      <c r="BO36" s="1">
        <f t="shared" si="111"/>
        <v>0</v>
      </c>
      <c r="BS36" s="1">
        <f t="shared" si="112"/>
        <v>0</v>
      </c>
      <c r="BU36" s="1">
        <f t="shared" si="113"/>
        <v>0</v>
      </c>
      <c r="BV36" s="1">
        <f t="shared" si="114"/>
        <v>7</v>
      </c>
      <c r="BW36" s="1">
        <f t="shared" si="115"/>
        <v>1</v>
      </c>
      <c r="BX36" s="1">
        <f t="shared" si="116"/>
        <v>0</v>
      </c>
      <c r="BY36" s="1">
        <f t="shared" si="117"/>
        <v>0</v>
      </c>
      <c r="BZ36" s="1">
        <f t="shared" si="118"/>
        <v>0</v>
      </c>
      <c r="CA36" s="1">
        <f t="shared" si="119"/>
        <v>0</v>
      </c>
      <c r="CB36" s="1">
        <f t="shared" si="120"/>
        <v>2</v>
      </c>
      <c r="CC36" s="1">
        <f t="shared" si="121"/>
        <v>4</v>
      </c>
      <c r="CD36" s="1">
        <f t="shared" si="122"/>
        <v>0</v>
      </c>
      <c r="CE36" s="1">
        <f t="shared" si="123"/>
        <v>6</v>
      </c>
      <c r="CF36" s="1">
        <f t="shared" si="124"/>
        <v>0</v>
      </c>
      <c r="CG36" s="1">
        <f t="shared" si="125"/>
        <v>0</v>
      </c>
      <c r="CH36" s="1">
        <f t="shared" si="126"/>
        <v>6</v>
      </c>
      <c r="CI36" s="1">
        <f t="shared" si="127"/>
        <v>6</v>
      </c>
      <c r="CJ36">
        <f t="shared" si="56"/>
        <v>6</v>
      </c>
      <c r="CK36" s="1">
        <f t="shared" si="16"/>
        <v>3</v>
      </c>
      <c r="CL36" s="1">
        <f t="shared" si="17"/>
        <v>0</v>
      </c>
      <c r="CM36" s="1">
        <f t="shared" si="18"/>
        <v>0</v>
      </c>
      <c r="CN36" s="1">
        <f t="shared" si="19"/>
        <v>0</v>
      </c>
      <c r="CO36" s="1">
        <f t="shared" si="128"/>
        <v>3</v>
      </c>
      <c r="CP36" s="1">
        <f t="shared" si="20"/>
        <v>3</v>
      </c>
      <c r="CQ36" s="3" t="s">
        <v>202</v>
      </c>
      <c r="CR36" s="1">
        <f t="shared" ref="CR36:CR42" si="131">IF(CQ36="y",1,0)</f>
        <v>1</v>
      </c>
      <c r="CS36" s="1">
        <f t="shared" si="22"/>
        <v>4</v>
      </c>
      <c r="CT36" s="1">
        <f t="shared" si="23"/>
        <v>1</v>
      </c>
      <c r="CV36" s="1">
        <f t="shared" si="24"/>
        <v>3</v>
      </c>
      <c r="CW36" s="1">
        <f t="shared" si="25"/>
        <v>7</v>
      </c>
      <c r="CX36" s="1">
        <f t="shared" si="129"/>
        <v>7</v>
      </c>
      <c r="CZ36" s="1">
        <f t="shared" si="26"/>
        <v>1</v>
      </c>
      <c r="DA36" s="1">
        <f t="shared" si="59"/>
        <v>6</v>
      </c>
      <c r="DB36" s="1">
        <f t="shared" si="60"/>
        <v>7</v>
      </c>
      <c r="DC36" s="1">
        <f t="shared" si="61"/>
        <v>7</v>
      </c>
      <c r="DE36" s="1">
        <f t="shared" si="27"/>
        <v>0</v>
      </c>
      <c r="DF36" s="1">
        <f t="shared" si="62"/>
        <v>0</v>
      </c>
      <c r="DG36" s="1">
        <f t="shared" si="63"/>
        <v>0</v>
      </c>
      <c r="DH36" s="1">
        <f t="shared" si="64"/>
        <v>1</v>
      </c>
      <c r="DI36" s="1">
        <f t="shared" si="65"/>
        <v>0</v>
      </c>
      <c r="DJ36" s="1">
        <f t="shared" si="66"/>
        <v>1</v>
      </c>
      <c r="DK36" s="1">
        <f t="shared" si="67"/>
        <v>0</v>
      </c>
      <c r="DL36" s="1">
        <f t="shared" si="68"/>
        <v>1</v>
      </c>
      <c r="DM36" s="1">
        <f t="shared" si="69"/>
        <v>0</v>
      </c>
      <c r="DN36" s="1">
        <f t="shared" si="70"/>
        <v>0</v>
      </c>
      <c r="DO36" s="1">
        <f t="shared" si="71"/>
        <v>0</v>
      </c>
      <c r="DP36" s="1">
        <f t="shared" si="72"/>
        <v>2</v>
      </c>
      <c r="DQ36" s="1" t="str">
        <f t="shared" si="73"/>
        <v>Problematic</v>
      </c>
    </row>
    <row r="37" spans="1:121" x14ac:dyDescent="0.35">
      <c r="B37" s="3" t="s">
        <v>37</v>
      </c>
      <c r="C37" s="3" t="s">
        <v>103</v>
      </c>
      <c r="D37" s="3">
        <v>203</v>
      </c>
      <c r="E37" s="1">
        <f t="shared" si="95"/>
        <v>0</v>
      </c>
      <c r="F37" s="1">
        <f t="shared" si="96"/>
        <v>0</v>
      </c>
      <c r="G37" s="1">
        <f t="shared" si="97"/>
        <v>0</v>
      </c>
      <c r="H37" s="1">
        <f t="shared" si="32"/>
        <v>0</v>
      </c>
      <c r="I37" s="1">
        <f t="shared" si="98"/>
        <v>7</v>
      </c>
      <c r="J37" s="3">
        <v>61</v>
      </c>
      <c r="K37" s="1">
        <f t="shared" si="99"/>
        <v>1</v>
      </c>
      <c r="L37" s="1">
        <f t="shared" si="100"/>
        <v>0</v>
      </c>
      <c r="M37" s="1">
        <f t="shared" si="101"/>
        <v>0</v>
      </c>
      <c r="N37" s="1">
        <f t="shared" si="102"/>
        <v>0</v>
      </c>
      <c r="O37" s="1">
        <f t="shared" si="103"/>
        <v>0</v>
      </c>
      <c r="P37" s="3" t="s">
        <v>75</v>
      </c>
      <c r="Q37" s="1">
        <f t="shared" si="104"/>
        <v>0</v>
      </c>
      <c r="R37" s="1">
        <f t="shared" si="105"/>
        <v>0</v>
      </c>
      <c r="S37" s="3" t="s">
        <v>201</v>
      </c>
      <c r="T37" s="1">
        <f t="shared" si="41"/>
        <v>0</v>
      </c>
      <c r="U37" s="1">
        <f t="shared" si="42"/>
        <v>0</v>
      </c>
      <c r="V37" s="3" t="s">
        <v>201</v>
      </c>
      <c r="W37" s="1">
        <f t="shared" si="43"/>
        <v>0</v>
      </c>
      <c r="X37" s="1">
        <f t="shared" si="44"/>
        <v>0</v>
      </c>
      <c r="Y37" s="1">
        <f t="shared" si="0"/>
        <v>0</v>
      </c>
      <c r="AE37" s="3">
        <v>1</v>
      </c>
      <c r="AM37" s="1">
        <f t="shared" si="130"/>
        <v>1</v>
      </c>
      <c r="AP37" s="1">
        <f t="shared" ref="AP37" si="132">SUM(AN37:AO37)</f>
        <v>0</v>
      </c>
      <c r="AQ37" s="1">
        <f t="shared" si="1"/>
        <v>0</v>
      </c>
      <c r="AZ37" s="1">
        <f t="shared" ref="AZ37" si="133">SUM(AR37:AY37)</f>
        <v>0</v>
      </c>
      <c r="BH37" s="1">
        <f t="shared" ref="BH37" si="134">SUM(BB37:BG37)</f>
        <v>0</v>
      </c>
      <c r="BI37" s="1">
        <f t="shared" ref="BI37" si="135">(AM37+AP37+AZ37+BA37+BH37)</f>
        <v>1</v>
      </c>
      <c r="BJ37" s="1">
        <f t="shared" si="2"/>
        <v>1</v>
      </c>
      <c r="BM37" s="1">
        <f t="shared" ref="BM37" si="136">SUM(BK37:BL37)</f>
        <v>0</v>
      </c>
      <c r="BN37" s="1">
        <f t="shared" si="3"/>
        <v>0</v>
      </c>
      <c r="BO37" s="1">
        <f t="shared" ref="BO37" si="137">BM37+BN37</f>
        <v>0</v>
      </c>
      <c r="BS37" s="1">
        <f t="shared" ref="BS37" si="138">SUM(BP37:BR37)</f>
        <v>0</v>
      </c>
      <c r="BU37" s="1">
        <f t="shared" ref="BU37" si="139">BM37+BS37+BT37</f>
        <v>0</v>
      </c>
      <c r="BV37" s="1">
        <f t="shared" ref="BV37" si="140">SUM(E37:I37)</f>
        <v>7</v>
      </c>
      <c r="BW37" s="1">
        <f t="shared" ref="BW37" si="141">SUM(K37:O37)</f>
        <v>1</v>
      </c>
      <c r="BX37" s="1">
        <f t="shared" ref="BX37" si="142">SUM(Q37:R37)</f>
        <v>0</v>
      </c>
      <c r="BY37" s="1">
        <f t="shared" ref="BY37" si="143">SUM(T37:U37)</f>
        <v>0</v>
      </c>
      <c r="BZ37" s="1">
        <f t="shared" ref="BZ37" si="144">SUM(W37:X37)</f>
        <v>0</v>
      </c>
      <c r="CA37" s="1">
        <f t="shared" ref="CA37" si="145">IF(Y37&gt;0,1,0)</f>
        <v>0</v>
      </c>
      <c r="CB37" s="1">
        <f t="shared" ref="CB37" si="146">IF(AM37&gt;0,2,0)</f>
        <v>2</v>
      </c>
      <c r="CC37" s="1">
        <f t="shared" ref="CC37" si="147">IF(AP37&gt;0,4,0)</f>
        <v>0</v>
      </c>
      <c r="CD37" s="1">
        <f t="shared" ref="CD37" si="148">IF(AQ37&gt;0,5,0)</f>
        <v>0</v>
      </c>
      <c r="CE37" s="1">
        <f t="shared" ref="CE37" si="149">IF(AZ37&gt;0,6,0)</f>
        <v>0</v>
      </c>
      <c r="CF37" s="1">
        <f t="shared" ref="CF37" si="150">IF(BA37&gt;0,7,0)</f>
        <v>0</v>
      </c>
      <c r="CG37" s="1">
        <f t="shared" ref="CG37" si="151">IF(BH37&gt;0,9,0)</f>
        <v>0</v>
      </c>
      <c r="CH37" s="1">
        <f t="shared" ref="CH37" si="152">MAX(CA37:CG37)</f>
        <v>2</v>
      </c>
      <c r="CI37" s="1">
        <f t="shared" ref="CI37" si="153">IF(CD37=5,5,CH37)</f>
        <v>2</v>
      </c>
      <c r="CJ37">
        <f t="shared" si="56"/>
        <v>2</v>
      </c>
      <c r="CK37" s="1">
        <f t="shared" si="16"/>
        <v>3</v>
      </c>
      <c r="CL37" s="1">
        <f t="shared" si="17"/>
        <v>0</v>
      </c>
      <c r="CM37" s="1">
        <f t="shared" si="18"/>
        <v>0</v>
      </c>
      <c r="CN37" s="1">
        <f t="shared" si="19"/>
        <v>0</v>
      </c>
      <c r="CO37" s="1">
        <f t="shared" ref="CO37" si="154">MAX(CK37:CN37)</f>
        <v>3</v>
      </c>
      <c r="CP37" s="1">
        <f t="shared" si="20"/>
        <v>3</v>
      </c>
      <c r="CQ37" s="3" t="s">
        <v>202</v>
      </c>
      <c r="CR37" s="1">
        <f t="shared" si="131"/>
        <v>1</v>
      </c>
      <c r="CS37" s="1">
        <f t="shared" si="22"/>
        <v>2</v>
      </c>
      <c r="CT37" s="1">
        <f t="shared" si="23"/>
        <v>1</v>
      </c>
      <c r="CV37" s="1">
        <f t="shared" si="24"/>
        <v>3</v>
      </c>
      <c r="CW37" s="1">
        <f t="shared" si="25"/>
        <v>7</v>
      </c>
      <c r="CX37" s="1">
        <f t="shared" ref="CX37" si="155">MAX(CV37:CW37)</f>
        <v>7</v>
      </c>
      <c r="CZ37" s="1">
        <f t="shared" si="26"/>
        <v>1</v>
      </c>
      <c r="DA37" s="1">
        <f t="shared" si="59"/>
        <v>2</v>
      </c>
      <c r="DB37" s="1">
        <f t="shared" ref="DB37" si="156">CX37</f>
        <v>7</v>
      </c>
      <c r="DC37" s="1">
        <f t="shared" ref="DC37" si="157">MAX(CZ37:DB37)</f>
        <v>7</v>
      </c>
      <c r="DE37" s="1">
        <f t="shared" ref="DE37" si="158">IF(DC37&gt;7.9,1,0)</f>
        <v>0</v>
      </c>
      <c r="DF37" s="1">
        <f t="shared" ref="DF37" si="159">IF(CZ37&gt;6,1,0)</f>
        <v>0</v>
      </c>
      <c r="DG37" s="1">
        <f t="shared" ref="DG37" si="160">IF(DA37&gt;6,1,0)</f>
        <v>0</v>
      </c>
      <c r="DH37" s="1">
        <f t="shared" si="64"/>
        <v>1</v>
      </c>
      <c r="DI37" s="1">
        <f t="shared" si="65"/>
        <v>0</v>
      </c>
      <c r="DJ37" s="1">
        <f t="shared" si="66"/>
        <v>1</v>
      </c>
      <c r="DK37" s="1">
        <f t="shared" si="67"/>
        <v>0</v>
      </c>
      <c r="DL37" s="1">
        <f t="shared" si="68"/>
        <v>0</v>
      </c>
      <c r="DM37" s="1">
        <f t="shared" si="69"/>
        <v>0</v>
      </c>
      <c r="DN37" s="1">
        <f t="shared" si="70"/>
        <v>0</v>
      </c>
      <c r="DO37" s="1">
        <f t="shared" si="71"/>
        <v>0</v>
      </c>
      <c r="DP37" s="1">
        <f t="shared" si="72"/>
        <v>2</v>
      </c>
      <c r="DQ37" s="1" t="str">
        <f t="shared" si="73"/>
        <v>Problematic</v>
      </c>
    </row>
    <row r="38" spans="1:121" x14ac:dyDescent="0.35">
      <c r="B38" s="3" t="s">
        <v>184</v>
      </c>
      <c r="C38" s="3" t="s">
        <v>185</v>
      </c>
      <c r="D38" s="3">
        <v>287</v>
      </c>
      <c r="E38" s="1">
        <f t="shared" si="95"/>
        <v>0</v>
      </c>
      <c r="F38" s="1">
        <f t="shared" si="96"/>
        <v>0</v>
      </c>
      <c r="G38" s="1">
        <f t="shared" si="97"/>
        <v>0</v>
      </c>
      <c r="H38" s="1">
        <f t="shared" si="32"/>
        <v>0</v>
      </c>
      <c r="I38" s="1">
        <f t="shared" si="98"/>
        <v>7</v>
      </c>
      <c r="J38" s="3">
        <v>177</v>
      </c>
      <c r="K38" s="1">
        <f t="shared" si="99"/>
        <v>1</v>
      </c>
      <c r="L38" s="1">
        <f t="shared" si="100"/>
        <v>0</v>
      </c>
      <c r="M38" s="1">
        <f t="shared" si="101"/>
        <v>0</v>
      </c>
      <c r="N38" s="1">
        <f t="shared" si="102"/>
        <v>0</v>
      </c>
      <c r="O38" s="1">
        <f t="shared" si="103"/>
        <v>0</v>
      </c>
      <c r="P38" s="3" t="s">
        <v>75</v>
      </c>
      <c r="Q38" s="1">
        <f t="shared" si="104"/>
        <v>0</v>
      </c>
      <c r="R38" s="1">
        <f t="shared" si="105"/>
        <v>0</v>
      </c>
      <c r="S38" s="3" t="s">
        <v>201</v>
      </c>
      <c r="T38" s="1">
        <f t="shared" si="41"/>
        <v>0</v>
      </c>
      <c r="U38" s="1">
        <f t="shared" si="42"/>
        <v>0</v>
      </c>
      <c r="V38" s="3" t="s">
        <v>201</v>
      </c>
      <c r="W38" s="1">
        <f t="shared" si="43"/>
        <v>0</v>
      </c>
      <c r="X38" s="1">
        <f t="shared" si="44"/>
        <v>0</v>
      </c>
      <c r="Y38" s="1">
        <f t="shared" si="0"/>
        <v>0</v>
      </c>
      <c r="Z38" s="3">
        <v>1</v>
      </c>
      <c r="AM38" s="1">
        <f t="shared" ref="AM38" si="161">SUM(Z38:AL38)</f>
        <v>1</v>
      </c>
      <c r="AP38" s="1">
        <f t="shared" ref="AP38" si="162">SUM(AN38:AO38)</f>
        <v>0</v>
      </c>
      <c r="AQ38" s="1">
        <f t="shared" si="1"/>
        <v>0</v>
      </c>
      <c r="AZ38" s="1">
        <f t="shared" ref="AZ38" si="163">SUM(AR38:AY38)</f>
        <v>0</v>
      </c>
      <c r="BG38" s="3">
        <v>1</v>
      </c>
      <c r="BH38" s="1">
        <f t="shared" ref="BH38" si="164">SUM(BB38:BG38)</f>
        <v>1</v>
      </c>
      <c r="BI38" s="1">
        <f t="shared" ref="BI38" si="165">(AM38+AP38+AZ38+BA38+BH38)</f>
        <v>2</v>
      </c>
      <c r="BJ38" s="1">
        <f t="shared" si="2"/>
        <v>1</v>
      </c>
      <c r="BM38" s="1">
        <f t="shared" ref="BM38" si="166">SUM(BK38:BL38)</f>
        <v>0</v>
      </c>
      <c r="BN38" s="1">
        <f t="shared" si="3"/>
        <v>0</v>
      </c>
      <c r="BO38" s="1">
        <f t="shared" ref="BO38" si="167">BM38+BN38</f>
        <v>0</v>
      </c>
      <c r="BS38" s="1">
        <f t="shared" ref="BS38" si="168">SUM(BP38:BR38)</f>
        <v>0</v>
      </c>
      <c r="BU38" s="1">
        <f t="shared" ref="BU38" si="169">BM38+BS38+BT38</f>
        <v>0</v>
      </c>
      <c r="BV38" s="1">
        <f t="shared" ref="BV38" si="170">SUM(E38:I38)</f>
        <v>7</v>
      </c>
      <c r="BW38" s="1">
        <f t="shared" ref="BW38" si="171">SUM(K38:O38)</f>
        <v>1</v>
      </c>
      <c r="BX38" s="1">
        <f t="shared" ref="BX38" si="172">SUM(Q38:R38)</f>
        <v>0</v>
      </c>
      <c r="BY38" s="1">
        <f t="shared" ref="BY38" si="173">SUM(T38:U38)</f>
        <v>0</v>
      </c>
      <c r="BZ38" s="1">
        <f t="shared" ref="BZ38" si="174">SUM(W38:X38)</f>
        <v>0</v>
      </c>
      <c r="CA38" s="1">
        <f t="shared" ref="CA38" si="175">IF(Y38&gt;0,1,0)</f>
        <v>0</v>
      </c>
      <c r="CB38" s="1">
        <f t="shared" ref="CB38" si="176">IF(AM38&gt;0,2,0)</f>
        <v>2</v>
      </c>
      <c r="CC38" s="1">
        <f t="shared" ref="CC38" si="177">IF(AP38&gt;0,4,0)</f>
        <v>0</v>
      </c>
      <c r="CD38" s="1">
        <f t="shared" ref="CD38" si="178">IF(AQ38&gt;0,5,0)</f>
        <v>0</v>
      </c>
      <c r="CE38" s="1">
        <f t="shared" ref="CE38" si="179">IF(AZ38&gt;0,6,0)</f>
        <v>0</v>
      </c>
      <c r="CF38" s="1">
        <f t="shared" ref="CF38" si="180">IF(BA38&gt;0,7,0)</f>
        <v>0</v>
      </c>
      <c r="CG38" s="1">
        <f t="shared" ref="CG38" si="181">IF(BH38&gt;0,9,0)</f>
        <v>9</v>
      </c>
      <c r="CH38" s="1">
        <f t="shared" ref="CH38" si="182">MAX(CA38:CG38)</f>
        <v>9</v>
      </c>
      <c r="CI38" s="1">
        <f t="shared" ref="CI38" si="183">IF(CD38=5,5,CH38)</f>
        <v>9</v>
      </c>
      <c r="CJ38">
        <f t="shared" si="56"/>
        <v>9</v>
      </c>
      <c r="CK38" s="1">
        <f t="shared" si="16"/>
        <v>3</v>
      </c>
      <c r="CL38" s="1">
        <f t="shared" si="17"/>
        <v>0</v>
      </c>
      <c r="CM38" s="1">
        <f t="shared" si="18"/>
        <v>0</v>
      </c>
      <c r="CN38" s="1">
        <f t="shared" si="19"/>
        <v>0</v>
      </c>
      <c r="CO38" s="1">
        <f t="shared" ref="CO38" si="184">MAX(CK38:CN38)</f>
        <v>3</v>
      </c>
      <c r="CP38" s="1">
        <f t="shared" ref="CP38" si="185">IF(CR38=0,5,CO38)</f>
        <v>3</v>
      </c>
      <c r="CQ38" s="3" t="s">
        <v>202</v>
      </c>
      <c r="CR38" s="1">
        <f t="shared" ref="CR38" si="186">IF(CQ38="y",1,0)</f>
        <v>1</v>
      </c>
      <c r="CS38" s="1">
        <f t="shared" si="22"/>
        <v>3</v>
      </c>
      <c r="CT38" s="1">
        <f t="shared" si="23"/>
        <v>1</v>
      </c>
      <c r="CV38" s="1">
        <f t="shared" ref="CV38" si="187">CP38</f>
        <v>3</v>
      </c>
      <c r="CW38" s="1">
        <f t="shared" si="25"/>
        <v>7</v>
      </c>
      <c r="CX38" s="1">
        <f t="shared" ref="CX38" si="188">MAX(CV38:CW38)</f>
        <v>7</v>
      </c>
      <c r="CZ38" s="1">
        <f t="shared" si="26"/>
        <v>1</v>
      </c>
      <c r="DA38" s="1">
        <f t="shared" si="59"/>
        <v>9</v>
      </c>
      <c r="DB38" s="1">
        <f t="shared" ref="DB38" si="189">CX38</f>
        <v>7</v>
      </c>
      <c r="DC38" s="1">
        <f t="shared" ref="DC38" si="190">MAX(CZ38:DB38)</f>
        <v>9</v>
      </c>
      <c r="DE38" s="1">
        <f t="shared" si="27"/>
        <v>1</v>
      </c>
      <c r="DF38" s="1">
        <f t="shared" ref="DF38" si="191">IF(CZ38&gt;6,1,0)</f>
        <v>0</v>
      </c>
      <c r="DG38" s="1">
        <f t="shared" ref="DG38" si="192">IF(DA38&gt;6,1,0)</f>
        <v>1</v>
      </c>
      <c r="DH38" s="1">
        <f t="shared" ref="DH38" si="193">IF(DB38&gt;6,1,0)</f>
        <v>1</v>
      </c>
      <c r="DI38" s="1">
        <f t="shared" ref="DI38" si="194">IF(SUM(DF38:DH38)&gt;1,1,0)</f>
        <v>1</v>
      </c>
      <c r="DJ38" s="1">
        <f t="shared" ref="DJ38" si="195">IF(DC38=7,1,0)</f>
        <v>0</v>
      </c>
      <c r="DK38" s="1">
        <f t="shared" si="67"/>
        <v>0</v>
      </c>
      <c r="DL38" s="1">
        <f t="shared" si="68"/>
        <v>0</v>
      </c>
      <c r="DM38" s="1">
        <f t="shared" si="69"/>
        <v>0</v>
      </c>
      <c r="DN38" s="1">
        <f t="shared" si="70"/>
        <v>0</v>
      </c>
      <c r="DO38" s="1">
        <f t="shared" si="71"/>
        <v>0</v>
      </c>
      <c r="DP38" s="1">
        <f t="shared" si="72"/>
        <v>3</v>
      </c>
      <c r="DQ38" s="1" t="str">
        <f t="shared" si="73"/>
        <v>Hazardous</v>
      </c>
    </row>
    <row r="39" spans="1:121" x14ac:dyDescent="0.35">
      <c r="A39" s="1" t="s">
        <v>38</v>
      </c>
      <c r="B39" s="3" t="s">
        <v>39</v>
      </c>
      <c r="C39" s="3" t="s">
        <v>203</v>
      </c>
      <c r="D39" s="3">
        <v>155</v>
      </c>
      <c r="E39" s="1">
        <f t="shared" si="95"/>
        <v>0</v>
      </c>
      <c r="F39" s="1">
        <f t="shared" si="96"/>
        <v>0</v>
      </c>
      <c r="G39" s="1">
        <f t="shared" si="97"/>
        <v>0</v>
      </c>
      <c r="H39" s="1">
        <f t="shared" si="32"/>
        <v>5</v>
      </c>
      <c r="I39" s="1">
        <f t="shared" si="98"/>
        <v>0</v>
      </c>
      <c r="J39" s="3">
        <v>47</v>
      </c>
      <c r="K39" s="1">
        <f t="shared" si="99"/>
        <v>0</v>
      </c>
      <c r="L39" s="1">
        <f t="shared" si="100"/>
        <v>3</v>
      </c>
      <c r="M39" s="1">
        <f t="shared" si="101"/>
        <v>0</v>
      </c>
      <c r="N39" s="1">
        <f t="shared" si="102"/>
        <v>0</v>
      </c>
      <c r="O39" s="1">
        <f t="shared" si="103"/>
        <v>0</v>
      </c>
      <c r="P39" s="3">
        <v>400</v>
      </c>
      <c r="Q39" s="1">
        <f t="shared" si="104"/>
        <v>0</v>
      </c>
      <c r="R39" s="1">
        <f t="shared" si="105"/>
        <v>0</v>
      </c>
      <c r="S39" s="3" t="s">
        <v>201</v>
      </c>
      <c r="T39" s="1">
        <f t="shared" si="41"/>
        <v>0</v>
      </c>
      <c r="U39" s="1">
        <f t="shared" si="42"/>
        <v>0</v>
      </c>
      <c r="V39" s="3" t="s">
        <v>201</v>
      </c>
      <c r="W39" s="1">
        <f t="shared" si="43"/>
        <v>0</v>
      </c>
      <c r="X39" s="1">
        <f t="shared" si="44"/>
        <v>0</v>
      </c>
      <c r="Y39" s="1">
        <f t="shared" si="0"/>
        <v>0</v>
      </c>
      <c r="AG39" s="3">
        <v>1</v>
      </c>
      <c r="AM39" s="1">
        <f>SUM(Z39:AL39)</f>
        <v>1</v>
      </c>
      <c r="AO39" s="3">
        <v>1</v>
      </c>
      <c r="AP39" s="1">
        <f>SUM(AN39:AO39)</f>
        <v>1</v>
      </c>
      <c r="AQ39" s="1">
        <f t="shared" si="1"/>
        <v>0</v>
      </c>
      <c r="AZ39" s="1">
        <f t="shared" si="107"/>
        <v>0</v>
      </c>
      <c r="BH39" s="1">
        <f>SUM(BB39:BG39)</f>
        <v>0</v>
      </c>
      <c r="BI39" s="1">
        <f t="shared" si="109"/>
        <v>2</v>
      </c>
      <c r="BJ39" s="1">
        <f t="shared" si="2"/>
        <v>1</v>
      </c>
      <c r="BM39" s="1">
        <f t="shared" si="110"/>
        <v>0</v>
      </c>
      <c r="BN39" s="1">
        <f t="shared" si="3"/>
        <v>0</v>
      </c>
      <c r="BO39" s="1">
        <f t="shared" si="111"/>
        <v>0</v>
      </c>
      <c r="BS39" s="1">
        <f t="shared" si="112"/>
        <v>0</v>
      </c>
      <c r="BU39" s="1">
        <f t="shared" si="113"/>
        <v>0</v>
      </c>
      <c r="BV39" s="1">
        <f t="shared" si="114"/>
        <v>5</v>
      </c>
      <c r="BW39" s="1">
        <f t="shared" si="115"/>
        <v>3</v>
      </c>
      <c r="BX39" s="1">
        <f t="shared" si="116"/>
        <v>0</v>
      </c>
      <c r="BY39" s="1">
        <f t="shared" si="117"/>
        <v>0</v>
      </c>
      <c r="BZ39" s="1">
        <f t="shared" si="118"/>
        <v>0</v>
      </c>
      <c r="CA39" s="1">
        <f t="shared" si="119"/>
        <v>0</v>
      </c>
      <c r="CB39" s="1">
        <f t="shared" si="120"/>
        <v>2</v>
      </c>
      <c r="CC39" s="1">
        <f t="shared" si="121"/>
        <v>4</v>
      </c>
      <c r="CD39" s="1">
        <f t="shared" si="122"/>
        <v>0</v>
      </c>
      <c r="CE39" s="1">
        <f t="shared" si="123"/>
        <v>0</v>
      </c>
      <c r="CF39" s="1">
        <f t="shared" si="124"/>
        <v>0</v>
      </c>
      <c r="CG39" s="1">
        <f t="shared" si="125"/>
        <v>0</v>
      </c>
      <c r="CH39" s="1">
        <f t="shared" ref="CH39" si="196">MAX(CA39:CG39)</f>
        <v>4</v>
      </c>
      <c r="CI39" s="1">
        <f t="shared" si="127"/>
        <v>4</v>
      </c>
      <c r="CJ39">
        <f t="shared" si="56"/>
        <v>4</v>
      </c>
      <c r="CK39" s="1">
        <f t="shared" si="16"/>
        <v>3</v>
      </c>
      <c r="CL39" s="1">
        <f t="shared" si="17"/>
        <v>0</v>
      </c>
      <c r="CM39" s="1">
        <f t="shared" si="18"/>
        <v>0</v>
      </c>
      <c r="CN39" s="1">
        <f t="shared" si="19"/>
        <v>0</v>
      </c>
      <c r="CO39" s="1">
        <f t="shared" si="128"/>
        <v>3</v>
      </c>
      <c r="CP39" s="1">
        <f t="shared" si="20"/>
        <v>3</v>
      </c>
      <c r="CQ39" s="3" t="s">
        <v>202</v>
      </c>
      <c r="CR39" s="1">
        <f t="shared" si="131"/>
        <v>1</v>
      </c>
      <c r="CS39" s="1">
        <f t="shared" si="22"/>
        <v>3</v>
      </c>
      <c r="CT39" s="1">
        <f t="shared" si="23"/>
        <v>1</v>
      </c>
      <c r="CV39" s="1">
        <f t="shared" si="24"/>
        <v>3</v>
      </c>
      <c r="CW39" s="1">
        <f t="shared" si="25"/>
        <v>5</v>
      </c>
      <c r="CX39" s="1">
        <f t="shared" si="129"/>
        <v>5</v>
      </c>
      <c r="CZ39" s="1">
        <f t="shared" si="26"/>
        <v>3</v>
      </c>
      <c r="DA39" s="1">
        <f t="shared" si="59"/>
        <v>4</v>
      </c>
      <c r="DB39" s="1">
        <f t="shared" si="60"/>
        <v>5</v>
      </c>
      <c r="DC39" s="1">
        <f t="shared" si="61"/>
        <v>5</v>
      </c>
      <c r="DE39" s="1">
        <f t="shared" si="27"/>
        <v>0</v>
      </c>
      <c r="DF39" s="1">
        <f t="shared" si="62"/>
        <v>0</v>
      </c>
      <c r="DG39" s="1">
        <f t="shared" si="63"/>
        <v>0</v>
      </c>
      <c r="DH39" s="1">
        <f t="shared" si="64"/>
        <v>0</v>
      </c>
      <c r="DI39" s="1">
        <f t="shared" si="65"/>
        <v>0</v>
      </c>
      <c r="DJ39" s="1">
        <f t="shared" si="66"/>
        <v>0</v>
      </c>
      <c r="DK39" s="1">
        <f t="shared" si="67"/>
        <v>0</v>
      </c>
      <c r="DL39" s="1">
        <f t="shared" si="68"/>
        <v>1</v>
      </c>
      <c r="DM39" s="1">
        <f t="shared" si="69"/>
        <v>1</v>
      </c>
      <c r="DN39" s="1">
        <f t="shared" si="70"/>
        <v>1</v>
      </c>
      <c r="DO39" s="1">
        <f t="shared" si="71"/>
        <v>0</v>
      </c>
      <c r="DP39" s="1">
        <f t="shared" si="72"/>
        <v>2</v>
      </c>
      <c r="DQ39" s="1" t="str">
        <f t="shared" si="73"/>
        <v>Problematic</v>
      </c>
    </row>
    <row r="40" spans="1:121" x14ac:dyDescent="0.35">
      <c r="B40" s="3" t="s">
        <v>40</v>
      </c>
      <c r="C40" s="3" t="s">
        <v>125</v>
      </c>
      <c r="D40" s="3">
        <v>178</v>
      </c>
      <c r="E40" s="1">
        <f t="shared" si="95"/>
        <v>0</v>
      </c>
      <c r="F40" s="1">
        <f t="shared" si="96"/>
        <v>0</v>
      </c>
      <c r="G40" s="1">
        <f t="shared" si="97"/>
        <v>0</v>
      </c>
      <c r="H40" s="1">
        <f t="shared" si="32"/>
        <v>5</v>
      </c>
      <c r="I40" s="1">
        <f t="shared" si="98"/>
        <v>0</v>
      </c>
      <c r="J40" s="3">
        <v>75</v>
      </c>
      <c r="K40" s="1">
        <f t="shared" si="99"/>
        <v>1</v>
      </c>
      <c r="L40" s="1">
        <f t="shared" si="100"/>
        <v>0</v>
      </c>
      <c r="M40" s="1">
        <f t="shared" si="101"/>
        <v>0</v>
      </c>
      <c r="N40" s="1">
        <f t="shared" si="102"/>
        <v>0</v>
      </c>
      <c r="O40" s="1">
        <f t="shared" si="103"/>
        <v>0</v>
      </c>
      <c r="P40" s="3">
        <v>282</v>
      </c>
      <c r="Q40" s="1">
        <f t="shared" si="104"/>
        <v>0</v>
      </c>
      <c r="R40" s="1">
        <f t="shared" si="105"/>
        <v>0</v>
      </c>
      <c r="S40" s="3" t="s">
        <v>201</v>
      </c>
      <c r="T40" s="1">
        <f t="shared" si="41"/>
        <v>0</v>
      </c>
      <c r="U40" s="1">
        <f t="shared" si="42"/>
        <v>0</v>
      </c>
      <c r="V40" s="3" t="s">
        <v>201</v>
      </c>
      <c r="W40" s="1">
        <f t="shared" si="43"/>
        <v>0</v>
      </c>
      <c r="X40" s="1">
        <f t="shared" si="44"/>
        <v>0</v>
      </c>
      <c r="Y40" s="1">
        <f t="shared" si="0"/>
        <v>0</v>
      </c>
      <c r="AE40" s="3">
        <v>1</v>
      </c>
      <c r="AM40" s="1">
        <f>SUM(Z40:AL40)</f>
        <v>1</v>
      </c>
      <c r="AP40" s="1">
        <f>SUM(AN40:AO40)</f>
        <v>0</v>
      </c>
      <c r="AQ40" s="1">
        <f t="shared" si="1"/>
        <v>0</v>
      </c>
      <c r="AW40" s="3">
        <v>1</v>
      </c>
      <c r="AZ40" s="1">
        <f t="shared" si="107"/>
        <v>1</v>
      </c>
      <c r="BH40" s="1">
        <f>SUM(BB40:BG40)</f>
        <v>0</v>
      </c>
      <c r="BI40" s="1">
        <f t="shared" si="109"/>
        <v>2</v>
      </c>
      <c r="BJ40" s="1">
        <f t="shared" si="2"/>
        <v>1</v>
      </c>
      <c r="BM40" s="1">
        <f t="shared" si="110"/>
        <v>0</v>
      </c>
      <c r="BN40" s="1">
        <f t="shared" si="3"/>
        <v>0</v>
      </c>
      <c r="BO40" s="1">
        <f t="shared" si="111"/>
        <v>0</v>
      </c>
      <c r="BS40" s="1">
        <f t="shared" si="112"/>
        <v>0</v>
      </c>
      <c r="BU40" s="1">
        <f t="shared" si="113"/>
        <v>0</v>
      </c>
      <c r="BV40" s="1">
        <f t="shared" si="114"/>
        <v>5</v>
      </c>
      <c r="BW40" s="1">
        <f t="shared" si="115"/>
        <v>1</v>
      </c>
      <c r="BX40" s="1">
        <f t="shared" si="116"/>
        <v>0</v>
      </c>
      <c r="BY40" s="1">
        <f t="shared" si="117"/>
        <v>0</v>
      </c>
      <c r="BZ40" s="1">
        <f t="shared" si="118"/>
        <v>0</v>
      </c>
      <c r="CA40" s="1">
        <f t="shared" si="119"/>
        <v>0</v>
      </c>
      <c r="CB40" s="1">
        <f t="shared" si="120"/>
        <v>2</v>
      </c>
      <c r="CC40" s="1">
        <f t="shared" si="121"/>
        <v>0</v>
      </c>
      <c r="CD40" s="1">
        <f t="shared" si="122"/>
        <v>0</v>
      </c>
      <c r="CE40" s="1">
        <f t="shared" si="123"/>
        <v>6</v>
      </c>
      <c r="CF40" s="1">
        <f t="shared" si="124"/>
        <v>0</v>
      </c>
      <c r="CG40" s="1">
        <f t="shared" si="125"/>
        <v>0</v>
      </c>
      <c r="CH40" s="1">
        <f>MAX(CA40:CG40)</f>
        <v>6</v>
      </c>
      <c r="CI40" s="1">
        <f t="shared" si="127"/>
        <v>6</v>
      </c>
      <c r="CJ40">
        <f t="shared" si="56"/>
        <v>6</v>
      </c>
      <c r="CK40" s="1">
        <f t="shared" si="16"/>
        <v>3</v>
      </c>
      <c r="CL40" s="1">
        <f t="shared" si="17"/>
        <v>0</v>
      </c>
      <c r="CM40" s="1">
        <f t="shared" si="18"/>
        <v>0</v>
      </c>
      <c r="CN40" s="1">
        <f t="shared" si="19"/>
        <v>0</v>
      </c>
      <c r="CO40" s="1">
        <f t="shared" si="128"/>
        <v>3</v>
      </c>
      <c r="CP40" s="1">
        <f t="shared" si="20"/>
        <v>3</v>
      </c>
      <c r="CQ40" s="3" t="s">
        <v>202</v>
      </c>
      <c r="CR40" s="1">
        <f t="shared" si="131"/>
        <v>1</v>
      </c>
      <c r="CS40" s="1">
        <f t="shared" si="22"/>
        <v>3</v>
      </c>
      <c r="CT40" s="1">
        <f t="shared" si="23"/>
        <v>1</v>
      </c>
      <c r="CV40" s="1">
        <f t="shared" si="24"/>
        <v>3</v>
      </c>
      <c r="CW40" s="1">
        <f t="shared" si="25"/>
        <v>5</v>
      </c>
      <c r="CX40" s="1">
        <f t="shared" si="129"/>
        <v>5</v>
      </c>
      <c r="CZ40" s="1">
        <f t="shared" si="26"/>
        <v>1</v>
      </c>
      <c r="DA40" s="1">
        <f t="shared" si="59"/>
        <v>6</v>
      </c>
      <c r="DB40" s="1">
        <f t="shared" si="60"/>
        <v>5</v>
      </c>
      <c r="DC40" s="1">
        <f t="shared" si="61"/>
        <v>6</v>
      </c>
      <c r="DE40" s="1">
        <f t="shared" si="27"/>
        <v>0</v>
      </c>
      <c r="DF40" s="1">
        <f t="shared" si="62"/>
        <v>0</v>
      </c>
      <c r="DG40" s="1">
        <f t="shared" si="63"/>
        <v>0</v>
      </c>
      <c r="DH40" s="1">
        <f t="shared" si="64"/>
        <v>0</v>
      </c>
      <c r="DI40" s="1">
        <f t="shared" si="65"/>
        <v>0</v>
      </c>
      <c r="DJ40" s="1">
        <f t="shared" si="66"/>
        <v>0</v>
      </c>
      <c r="DK40" s="1">
        <f t="shared" si="67"/>
        <v>0</v>
      </c>
      <c r="DL40" s="1">
        <f t="shared" si="68"/>
        <v>1</v>
      </c>
      <c r="DM40" s="1">
        <f t="shared" si="69"/>
        <v>1</v>
      </c>
      <c r="DN40" s="1">
        <f t="shared" si="70"/>
        <v>1</v>
      </c>
      <c r="DO40" s="1">
        <f t="shared" si="71"/>
        <v>0</v>
      </c>
      <c r="DP40" s="1">
        <f t="shared" si="72"/>
        <v>2</v>
      </c>
      <c r="DQ40" s="1" t="str">
        <f t="shared" si="73"/>
        <v>Problematic</v>
      </c>
    </row>
    <row r="41" spans="1:121" x14ac:dyDescent="0.35">
      <c r="B41" s="3" t="s">
        <v>41</v>
      </c>
      <c r="C41" s="3" t="s">
        <v>104</v>
      </c>
      <c r="D41" s="3">
        <v>230</v>
      </c>
      <c r="E41" s="1">
        <f t="shared" si="95"/>
        <v>0</v>
      </c>
      <c r="F41" s="1">
        <f t="shared" si="96"/>
        <v>0</v>
      </c>
      <c r="G41" s="1">
        <f t="shared" si="97"/>
        <v>0</v>
      </c>
      <c r="H41" s="1">
        <f t="shared" si="32"/>
        <v>0</v>
      </c>
      <c r="I41" s="1">
        <f t="shared" si="98"/>
        <v>7</v>
      </c>
      <c r="J41" s="3">
        <v>113</v>
      </c>
      <c r="K41" s="1">
        <f t="shared" si="99"/>
        <v>1</v>
      </c>
      <c r="L41" s="1">
        <f t="shared" si="100"/>
        <v>0</v>
      </c>
      <c r="M41" s="1">
        <f t="shared" si="101"/>
        <v>0</v>
      </c>
      <c r="N41" s="1">
        <f t="shared" si="102"/>
        <v>0</v>
      </c>
      <c r="O41" s="1">
        <f t="shared" si="103"/>
        <v>0</v>
      </c>
      <c r="P41" s="3" t="s">
        <v>75</v>
      </c>
      <c r="Q41" s="1">
        <f t="shared" si="104"/>
        <v>0</v>
      </c>
      <c r="R41" s="1">
        <f t="shared" si="105"/>
        <v>0</v>
      </c>
      <c r="S41" s="3" t="s">
        <v>201</v>
      </c>
      <c r="T41" s="1">
        <f t="shared" si="41"/>
        <v>0</v>
      </c>
      <c r="U41" s="1">
        <f t="shared" si="42"/>
        <v>0</v>
      </c>
      <c r="V41" s="3" t="s">
        <v>201</v>
      </c>
      <c r="W41" s="1">
        <f t="shared" si="43"/>
        <v>0</v>
      </c>
      <c r="X41" s="1">
        <f t="shared" si="44"/>
        <v>0</v>
      </c>
      <c r="Y41" s="1">
        <f t="shared" si="0"/>
        <v>0</v>
      </c>
      <c r="AC41" s="3">
        <v>1</v>
      </c>
      <c r="AM41" s="1">
        <f>SUM(Z41:AL41)</f>
        <v>1</v>
      </c>
      <c r="AO41" s="3">
        <v>1</v>
      </c>
      <c r="AP41" s="1">
        <f>SUM(AN41:AO41)</f>
        <v>1</v>
      </c>
      <c r="AQ41" s="1">
        <f t="shared" si="1"/>
        <v>0</v>
      </c>
      <c r="AZ41" s="1">
        <f t="shared" si="107"/>
        <v>0</v>
      </c>
      <c r="BH41" s="1">
        <f>SUM(BB41:BG41)</f>
        <v>0</v>
      </c>
      <c r="BI41" s="1">
        <f t="shared" si="109"/>
        <v>2</v>
      </c>
      <c r="BJ41" s="1">
        <f t="shared" si="2"/>
        <v>1</v>
      </c>
      <c r="BM41" s="1">
        <f t="shared" si="110"/>
        <v>0</v>
      </c>
      <c r="BN41" s="1">
        <f t="shared" si="3"/>
        <v>0</v>
      </c>
      <c r="BO41" s="1">
        <f t="shared" si="111"/>
        <v>0</v>
      </c>
      <c r="BS41" s="1">
        <f t="shared" si="112"/>
        <v>0</v>
      </c>
      <c r="BU41" s="1">
        <f t="shared" si="113"/>
        <v>0</v>
      </c>
      <c r="BV41" s="1">
        <f t="shared" si="114"/>
        <v>7</v>
      </c>
      <c r="BW41" s="1">
        <f t="shared" si="115"/>
        <v>1</v>
      </c>
      <c r="BX41" s="1">
        <f t="shared" si="116"/>
        <v>0</v>
      </c>
      <c r="BY41" s="1">
        <f t="shared" si="117"/>
        <v>0</v>
      </c>
      <c r="BZ41" s="1">
        <f t="shared" si="118"/>
        <v>0</v>
      </c>
      <c r="CA41" s="1">
        <f t="shared" si="119"/>
        <v>0</v>
      </c>
      <c r="CB41" s="1">
        <f t="shared" si="120"/>
        <v>2</v>
      </c>
      <c r="CC41" s="1">
        <f t="shared" si="121"/>
        <v>4</v>
      </c>
      <c r="CD41" s="1">
        <f t="shared" si="122"/>
        <v>0</v>
      </c>
      <c r="CE41" s="1">
        <f t="shared" si="123"/>
        <v>0</v>
      </c>
      <c r="CF41" s="1">
        <f t="shared" si="124"/>
        <v>0</v>
      </c>
      <c r="CG41" s="1">
        <f t="shared" si="125"/>
        <v>0</v>
      </c>
      <c r="CH41" s="1">
        <f>MAX(CA41:CG41)</f>
        <v>4</v>
      </c>
      <c r="CI41" s="1">
        <f t="shared" si="127"/>
        <v>4</v>
      </c>
      <c r="CJ41">
        <f t="shared" si="56"/>
        <v>4</v>
      </c>
      <c r="CK41" s="1">
        <f t="shared" si="16"/>
        <v>3</v>
      </c>
      <c r="CL41" s="1">
        <f t="shared" si="17"/>
        <v>0</v>
      </c>
      <c r="CM41" s="1">
        <f t="shared" si="18"/>
        <v>0</v>
      </c>
      <c r="CN41" s="1">
        <f t="shared" si="19"/>
        <v>0</v>
      </c>
      <c r="CO41" s="1">
        <f t="shared" si="128"/>
        <v>3</v>
      </c>
      <c r="CP41" s="1">
        <f t="shared" si="20"/>
        <v>3</v>
      </c>
      <c r="CQ41" s="3" t="s">
        <v>202</v>
      </c>
      <c r="CR41" s="1">
        <f t="shared" si="131"/>
        <v>1</v>
      </c>
      <c r="CS41" s="1">
        <f t="shared" si="22"/>
        <v>3</v>
      </c>
      <c r="CT41" s="1">
        <f t="shared" si="23"/>
        <v>1</v>
      </c>
      <c r="CV41" s="1">
        <f t="shared" si="24"/>
        <v>3</v>
      </c>
      <c r="CW41" s="1">
        <f t="shared" si="25"/>
        <v>7</v>
      </c>
      <c r="CX41" s="1">
        <f t="shared" si="129"/>
        <v>7</v>
      </c>
      <c r="CZ41" s="1">
        <f t="shared" si="26"/>
        <v>1</v>
      </c>
      <c r="DA41" s="1">
        <f t="shared" si="59"/>
        <v>4</v>
      </c>
      <c r="DB41" s="1">
        <f t="shared" si="60"/>
        <v>7</v>
      </c>
      <c r="DC41" s="1">
        <f t="shared" si="61"/>
        <v>7</v>
      </c>
      <c r="DE41" s="1">
        <f t="shared" si="27"/>
        <v>0</v>
      </c>
      <c r="DF41" s="1">
        <f t="shared" si="62"/>
        <v>0</v>
      </c>
      <c r="DG41" s="1">
        <f t="shared" si="63"/>
        <v>0</v>
      </c>
      <c r="DH41" s="1">
        <f t="shared" si="64"/>
        <v>1</v>
      </c>
      <c r="DI41" s="1">
        <f t="shared" si="65"/>
        <v>0</v>
      </c>
      <c r="DJ41" s="1">
        <f t="shared" si="66"/>
        <v>1</v>
      </c>
      <c r="DK41" s="1">
        <f t="shared" si="67"/>
        <v>0</v>
      </c>
      <c r="DL41" s="1">
        <f t="shared" si="68"/>
        <v>1</v>
      </c>
      <c r="DM41" s="1">
        <f t="shared" si="69"/>
        <v>0</v>
      </c>
      <c r="DN41" s="1">
        <f t="shared" si="70"/>
        <v>0</v>
      </c>
      <c r="DO41" s="1">
        <f t="shared" si="71"/>
        <v>0</v>
      </c>
      <c r="DP41" s="1">
        <f t="shared" si="72"/>
        <v>2</v>
      </c>
      <c r="DQ41" s="1" t="str">
        <f t="shared" si="73"/>
        <v>Problematic</v>
      </c>
    </row>
    <row r="42" spans="1:121" x14ac:dyDescent="0.35">
      <c r="X42" s="1">
        <f t="shared" si="44"/>
        <v>0</v>
      </c>
      <c r="CR42" s="1">
        <f t="shared" si="131"/>
        <v>0</v>
      </c>
    </row>
    <row r="43" spans="1:121" x14ac:dyDescent="0.35">
      <c r="A43" s="1" t="s">
        <v>180</v>
      </c>
      <c r="B43" s="3" t="s">
        <v>214</v>
      </c>
      <c r="E43" s="1">
        <f t="shared" ref="E43" si="197">IF(D43&lt;50,7,0)</f>
        <v>7</v>
      </c>
      <c r="F43" s="1">
        <f t="shared" ref="F43" si="198">IF(AND(D43&gt;=50,D43&lt;=69),5,0)</f>
        <v>0</v>
      </c>
      <c r="G43" s="1">
        <f t="shared" ref="G43" si="199">IF(AND(D43&gt;=70,D43&lt;=139),3,0)</f>
        <v>0</v>
      </c>
      <c r="H43" s="1">
        <f t="shared" ref="H43:H49" si="200">IF(AND(D43&gt;=140,D43&lt;=200),5,0)</f>
        <v>0</v>
      </c>
      <c r="I43" s="1">
        <f t="shared" ref="I43" si="201">IF(D43&gt;200,7,0)</f>
        <v>0</v>
      </c>
      <c r="K43" s="1">
        <f t="shared" ref="K43" si="202">IF(J43&gt;60,1,0)</f>
        <v>0</v>
      </c>
      <c r="L43" s="1">
        <f t="shared" ref="L43" si="203">IF(AND(J43&gt;=24,J43&lt;=60),3,0)</f>
        <v>0</v>
      </c>
      <c r="M43" s="1">
        <f t="shared" ref="M43" si="204">IF(AND(J43&gt;=0,J43&lt;=23),4,0)</f>
        <v>4</v>
      </c>
      <c r="N43" s="1">
        <f t="shared" ref="N43" si="205">IF(AND(J43&gt;=-20,J43&lt;0),5,0)</f>
        <v>0</v>
      </c>
      <c r="O43" s="1">
        <f t="shared" ref="O43" si="206">IF(J43&lt;-20,7,0)</f>
        <v>0</v>
      </c>
      <c r="Q43" s="1">
        <f t="shared" ref="Q43" si="207">IF(P43&gt;200,0,0)</f>
        <v>0</v>
      </c>
      <c r="R43" s="1">
        <f t="shared" ref="R43" si="208">IF(P43&lt;200,1,0)</f>
        <v>1</v>
      </c>
      <c r="T43" s="1">
        <f t="shared" ref="T43:T49" si="209">IF(S43="n",0,0)</f>
        <v>0</v>
      </c>
      <c r="U43" s="1">
        <f t="shared" ref="U43:U49" si="210">IF(S43="y",1,0)</f>
        <v>0</v>
      </c>
      <c r="W43" s="1">
        <f t="shared" ref="W43:W49" si="211">IF(V43="n",0,0)</f>
        <v>0</v>
      </c>
      <c r="X43" s="1">
        <f t="shared" ref="X43:X49" si="212">IF(V43="y",1,0)</f>
        <v>0</v>
      </c>
      <c r="Y43" s="1">
        <f t="shared" ref="Y43:Y53" si="213">IF(CS43=1,1,0)</f>
        <v>0</v>
      </c>
      <c r="AM43" s="1">
        <f t="shared" ref="AM43" si="214">SUM(Z43:AL43)</f>
        <v>0</v>
      </c>
      <c r="AP43" s="1">
        <f t="shared" ref="AP43" si="215">SUM(AN43:AO43)</f>
        <v>0</v>
      </c>
      <c r="AQ43" s="1">
        <f t="shared" ref="AQ43:AQ53" si="216">IF(CR43=0,1,0)</f>
        <v>1</v>
      </c>
      <c r="AZ43" s="1">
        <f t="shared" ref="AZ43" si="217">SUM(AR43:AY43)</f>
        <v>0</v>
      </c>
      <c r="BH43" s="1">
        <f t="shared" ref="BH43" si="218">SUM(BB43:BG43)</f>
        <v>0</v>
      </c>
      <c r="BI43" s="1">
        <f t="shared" ref="BI43" si="219">(AM43+AP43+AZ43+BA43+BH43)</f>
        <v>0</v>
      </c>
      <c r="BJ43" s="1">
        <f t="shared" ref="BJ43:BJ53" si="220">IF(CT43=1,1,0)</f>
        <v>0</v>
      </c>
      <c r="BM43" s="1">
        <f t="shared" ref="BM43" si="221">SUM(BK43:BL43)</f>
        <v>0</v>
      </c>
      <c r="BN43" s="1">
        <f t="shared" ref="BN43:BN53" si="222">IF(CS43=0,1,0)</f>
        <v>1</v>
      </c>
      <c r="BO43" s="1">
        <f t="shared" ref="BO43:BO49" si="223">BM43+BN43</f>
        <v>1</v>
      </c>
      <c r="BS43" s="1">
        <f t="shared" ref="BS43" si="224">SUM(BP43:BR43)</f>
        <v>0</v>
      </c>
      <c r="BU43" s="1">
        <f t="shared" ref="BU43" si="225">BM43+BS43+BT43</f>
        <v>0</v>
      </c>
      <c r="BV43" s="1">
        <f t="shared" ref="BV43:BV49" si="226">SUM(E43:I43)</f>
        <v>7</v>
      </c>
      <c r="BW43" s="1">
        <f t="shared" ref="BW43:BW49" si="227">SUM(K43:O43)</f>
        <v>4</v>
      </c>
      <c r="BX43" s="1">
        <f t="shared" ref="BX43:BX49" si="228">SUM(Q43:R43)</f>
        <v>1</v>
      </c>
      <c r="BY43" s="1">
        <f t="shared" ref="BY43:BY49" si="229">SUM(T43:U43)</f>
        <v>0</v>
      </c>
      <c r="BZ43" s="1">
        <f t="shared" ref="BZ43:BZ49" si="230">SUM(W43:X43)</f>
        <v>0</v>
      </c>
      <c r="CA43" s="1">
        <f t="shared" ref="CA43:CA49" si="231">IF(Y43&gt;0,1,0)</f>
        <v>0</v>
      </c>
      <c r="CB43" s="1">
        <f t="shared" ref="CB43:CB49" si="232">IF(AM43&gt;0,2,0)</f>
        <v>0</v>
      </c>
      <c r="CC43" s="1">
        <f t="shared" ref="CC43:CC49" si="233">IF(AP43&gt;0,4,0)</f>
        <v>0</v>
      </c>
      <c r="CD43" s="1">
        <f t="shared" ref="CD43" si="234">IF(AQ43&gt;0,5,0)</f>
        <v>5</v>
      </c>
      <c r="CE43" s="1">
        <f t="shared" ref="CE43:CE49" si="235">IF(AZ43&gt;0,6,0)</f>
        <v>0</v>
      </c>
      <c r="CF43" s="1">
        <f t="shared" ref="CF43:CF49" si="236">IF(BA43&gt;0,7,0)</f>
        <v>0</v>
      </c>
      <c r="CG43" s="1">
        <f t="shared" ref="CG43:CG49" si="237">IF(BH43&gt;0,9,0)</f>
        <v>0</v>
      </c>
      <c r="CH43" s="1">
        <f t="shared" ref="CH43" si="238">MAX(CA43:CG43)</f>
        <v>5</v>
      </c>
      <c r="CI43" s="1">
        <f t="shared" ref="CI43" si="239">IF(CD43=5,5,CH43)</f>
        <v>5</v>
      </c>
      <c r="CJ43">
        <f t="shared" si="56"/>
        <v>6</v>
      </c>
      <c r="CK43" s="1">
        <f t="shared" ref="CK43:CK53" si="240">IF(BJ43&gt;0,3,0)</f>
        <v>0</v>
      </c>
      <c r="CL43" s="1">
        <f t="shared" ref="CL43:CL53" si="241">IF(BO43&gt;0,5,0)</f>
        <v>5</v>
      </c>
      <c r="CM43" s="1">
        <f t="shared" ref="CM43:CM53" si="242">IF(BS43&gt;0,7,0)</f>
        <v>0</v>
      </c>
      <c r="CN43" s="1">
        <f t="shared" ref="CN43:CN53" si="243">IF(BT43&gt;0,10,0)</f>
        <v>0</v>
      </c>
      <c r="CO43" s="1">
        <f t="shared" ref="CO43" si="244">MAX(CK43:CN43)</f>
        <v>5</v>
      </c>
      <c r="CP43" s="1">
        <f t="shared" ref="CP43:CP49" si="245">IF(CR43=0,5,CO43)</f>
        <v>5</v>
      </c>
      <c r="CR43" s="1">
        <f t="shared" ref="CR43:CR49" si="246">IF(CQ43="y",1,0)</f>
        <v>0</v>
      </c>
      <c r="CS43" s="1">
        <f t="shared" ref="CS43:CS53" si="247">BI43+CR43</f>
        <v>0</v>
      </c>
      <c r="CT43" s="1">
        <f t="shared" ref="CT43:CT53" si="248">CR43+(BU43*2)</f>
        <v>0</v>
      </c>
      <c r="CV43" s="1">
        <f t="shared" ref="CV43:CV49" si="249">CP43</f>
        <v>5</v>
      </c>
      <c r="CW43" s="1">
        <f t="shared" ref="CW43:CW53" si="250">SUM(E43:I43)</f>
        <v>7</v>
      </c>
      <c r="CX43" s="1">
        <f t="shared" ref="CX43" si="251">MAX(CV43:CW43)</f>
        <v>7</v>
      </c>
      <c r="CZ43" s="1">
        <f t="shared" ref="CZ43:CZ53" si="252">SUM(BW43:BZ43)</f>
        <v>5</v>
      </c>
      <c r="DA43" s="1">
        <f t="shared" si="59"/>
        <v>6</v>
      </c>
      <c r="DB43" s="1">
        <f t="shared" ref="DB43:DB49" si="253">CX43</f>
        <v>7</v>
      </c>
      <c r="DC43" s="1">
        <f t="shared" ref="DC43:DC49" si="254">MAX(CZ43:DB43)</f>
        <v>7</v>
      </c>
      <c r="DE43" s="1">
        <f t="shared" ref="DE43:DE49" si="255">IF(DC43&gt;7.9,1,0)</f>
        <v>0</v>
      </c>
      <c r="DF43" s="1">
        <f t="shared" ref="DF43:DH49" si="256">IF(CZ43&gt;6,1,0)</f>
        <v>0</v>
      </c>
      <c r="DG43" s="1">
        <f t="shared" si="256"/>
        <v>0</v>
      </c>
      <c r="DH43" s="1">
        <f t="shared" si="256"/>
        <v>1</v>
      </c>
      <c r="DI43" s="1">
        <f t="shared" ref="DI43:DI49" si="257">IF(SUM(DF43:DH43)&gt;1,1,0)</f>
        <v>0</v>
      </c>
      <c r="DJ43" s="1">
        <f t="shared" ref="DJ43:DJ49" si="258">IF(DC43=7,1,0)</f>
        <v>1</v>
      </c>
      <c r="DK43" s="1">
        <f t="shared" ref="DK43:DM49" si="259">IF(AND(CZ43&gt;3,CZ43&lt;7),1,0)</f>
        <v>1</v>
      </c>
      <c r="DL43" s="1">
        <f t="shared" si="259"/>
        <v>1</v>
      </c>
      <c r="DM43" s="1">
        <f t="shared" si="259"/>
        <v>0</v>
      </c>
      <c r="DN43" s="1">
        <f t="shared" ref="DN43:DN49" si="260">IF(SUM(DK43:DM43)&gt;1,1,0)</f>
        <v>1</v>
      </c>
      <c r="DO43" s="1">
        <f t="shared" ref="DO43:DO49" si="261">IF((DN43+DJ43+DI43+DE43)=0,1,0)</f>
        <v>0</v>
      </c>
      <c r="DP43" s="1">
        <f t="shared" ref="DP43:DP49" si="262">IF(DE43=1,3,IF(DI43=1,3,IF(DJ43=1,2,IF(DN43=1,2,IF(DO43=1,1,0)))))</f>
        <v>2</v>
      </c>
      <c r="DQ43" s="1" t="str">
        <f t="shared" ref="DQ43:DQ49" si="263">IF(DP43=3,"Hazardous",IF(DP43=2,"Problematic",IF(DP43=1,"Recommended",0)))</f>
        <v>Problematic</v>
      </c>
    </row>
    <row r="44" spans="1:121" x14ac:dyDescent="0.35">
      <c r="B44" s="3" t="s">
        <v>214</v>
      </c>
      <c r="E44" s="1">
        <f t="shared" ref="E44:E49" si="264">IF(D44&lt;50,7,0)</f>
        <v>7</v>
      </c>
      <c r="F44" s="1">
        <f t="shared" ref="F44:F49" si="265">IF(AND(D44&gt;=50,D44&lt;=69),5,0)</f>
        <v>0</v>
      </c>
      <c r="G44" s="1">
        <f t="shared" ref="G44:G49" si="266">IF(AND(D44&gt;=70,D44&lt;=139),3,0)</f>
        <v>0</v>
      </c>
      <c r="H44" s="1">
        <f t="shared" si="200"/>
        <v>0</v>
      </c>
      <c r="I44" s="1">
        <f t="shared" ref="I44:I49" si="267">IF(D44&gt;200,7,0)</f>
        <v>0</v>
      </c>
      <c r="K44" s="1">
        <f t="shared" ref="K44:K49" si="268">IF(J44&gt;60,1,0)</f>
        <v>0</v>
      </c>
      <c r="L44" s="1">
        <f t="shared" ref="L44:L49" si="269">IF(AND(J44&gt;=24,J44&lt;=60),3,0)</f>
        <v>0</v>
      </c>
      <c r="M44" s="1">
        <f t="shared" ref="M44:M49" si="270">IF(AND(J44&gt;=0,J44&lt;=23),4,0)</f>
        <v>4</v>
      </c>
      <c r="N44" s="1">
        <f t="shared" ref="N44:N49" si="271">IF(AND(J44&gt;=-20,J44&lt;0),5,0)</f>
        <v>0</v>
      </c>
      <c r="O44" s="1">
        <f t="shared" ref="O44:O49" si="272">IF(J44&lt;-20,7,0)</f>
        <v>0</v>
      </c>
      <c r="Q44" s="1">
        <f t="shared" ref="Q44:Q49" si="273">IF(P44&gt;200,0,0)</f>
        <v>0</v>
      </c>
      <c r="R44" s="1">
        <f t="shared" ref="R44:R49" si="274">IF(P44&lt;200,1,0)</f>
        <v>1</v>
      </c>
      <c r="T44" s="1">
        <f t="shared" si="209"/>
        <v>0</v>
      </c>
      <c r="U44" s="1">
        <f t="shared" si="210"/>
        <v>0</v>
      </c>
      <c r="W44" s="1">
        <f t="shared" si="211"/>
        <v>0</v>
      </c>
      <c r="X44" s="1">
        <f t="shared" si="212"/>
        <v>0</v>
      </c>
      <c r="Y44" s="1">
        <f t="shared" si="213"/>
        <v>0</v>
      </c>
      <c r="AM44" s="1">
        <f t="shared" ref="AM44:AM49" si="275">SUM(Z44:AL44)</f>
        <v>0</v>
      </c>
      <c r="AP44" s="1">
        <f t="shared" ref="AP44:AP49" si="276">SUM(AN44:AO44)</f>
        <v>0</v>
      </c>
      <c r="AQ44" s="1">
        <f t="shared" si="216"/>
        <v>1</v>
      </c>
      <c r="AZ44" s="1">
        <f t="shared" ref="AZ44:AZ49" si="277">SUM(AR44:AY44)</f>
        <v>0</v>
      </c>
      <c r="BH44" s="1">
        <f t="shared" ref="BH44:BH49" si="278">SUM(BB44:BG44)</f>
        <v>0</v>
      </c>
      <c r="BI44" s="1">
        <f t="shared" ref="BI44:BI49" si="279">(AM44+AP44+AZ44+BA44+BH44)</f>
        <v>0</v>
      </c>
      <c r="BJ44" s="1">
        <f t="shared" si="220"/>
        <v>0</v>
      </c>
      <c r="BM44" s="1">
        <f t="shared" ref="BM44:BM49" si="280">SUM(BK44:BL44)</f>
        <v>0</v>
      </c>
      <c r="BN44" s="1">
        <f t="shared" si="222"/>
        <v>1</v>
      </c>
      <c r="BO44" s="1">
        <f t="shared" si="223"/>
        <v>1</v>
      </c>
      <c r="BS44" s="1">
        <f t="shared" ref="BS44:BS49" si="281">SUM(BP44:BR44)</f>
        <v>0</v>
      </c>
      <c r="BU44" s="1">
        <f t="shared" ref="BU44:BU49" si="282">BM44+BS44+BT44</f>
        <v>0</v>
      </c>
      <c r="BV44" s="1">
        <f t="shared" si="226"/>
        <v>7</v>
      </c>
      <c r="BW44" s="1">
        <f t="shared" si="227"/>
        <v>4</v>
      </c>
      <c r="BX44" s="1">
        <f t="shared" si="228"/>
        <v>1</v>
      </c>
      <c r="BY44" s="1">
        <f t="shared" si="229"/>
        <v>0</v>
      </c>
      <c r="BZ44" s="1">
        <f t="shared" si="230"/>
        <v>0</v>
      </c>
      <c r="CA44" s="1">
        <f t="shared" si="231"/>
        <v>0</v>
      </c>
      <c r="CB44" s="1">
        <f t="shared" si="232"/>
        <v>0</v>
      </c>
      <c r="CC44" s="1">
        <f t="shared" si="233"/>
        <v>0</v>
      </c>
      <c r="CD44" s="1">
        <f t="shared" ref="CD44:CD49" si="283">IF(AQ44&gt;0,5,0)</f>
        <v>5</v>
      </c>
      <c r="CE44" s="1">
        <f t="shared" si="235"/>
        <v>0</v>
      </c>
      <c r="CF44" s="1">
        <f t="shared" si="236"/>
        <v>0</v>
      </c>
      <c r="CG44" s="1">
        <f t="shared" si="237"/>
        <v>0</v>
      </c>
      <c r="CH44" s="1">
        <f t="shared" ref="CH44:CH49" si="284">MAX(CA44:CG44)</f>
        <v>5</v>
      </c>
      <c r="CI44" s="1">
        <f t="shared" ref="CI44:CI49" si="285">IF(CD44=5,5,CH44)</f>
        <v>5</v>
      </c>
      <c r="CJ44">
        <f t="shared" si="56"/>
        <v>6</v>
      </c>
      <c r="CK44" s="1">
        <f t="shared" si="240"/>
        <v>0</v>
      </c>
      <c r="CL44" s="1">
        <f t="shared" si="241"/>
        <v>5</v>
      </c>
      <c r="CM44" s="1">
        <f t="shared" si="242"/>
        <v>0</v>
      </c>
      <c r="CN44" s="1">
        <f t="shared" si="243"/>
        <v>0</v>
      </c>
      <c r="CO44" s="1">
        <f t="shared" ref="CO44:CO49" si="286">MAX(CK44:CN44)</f>
        <v>5</v>
      </c>
      <c r="CP44" s="1">
        <f t="shared" si="245"/>
        <v>5</v>
      </c>
      <c r="CR44" s="1">
        <f t="shared" si="246"/>
        <v>0</v>
      </c>
      <c r="CS44" s="1">
        <f t="shared" si="247"/>
        <v>0</v>
      </c>
      <c r="CT44" s="1">
        <f t="shared" si="248"/>
        <v>0</v>
      </c>
      <c r="CV44" s="1">
        <f t="shared" si="249"/>
        <v>5</v>
      </c>
      <c r="CW44" s="1">
        <f t="shared" si="250"/>
        <v>7</v>
      </c>
      <c r="CX44" s="1">
        <f t="shared" ref="CX44:CX49" si="287">MAX(CV44:CW44)</f>
        <v>7</v>
      </c>
      <c r="CZ44" s="1">
        <f t="shared" si="252"/>
        <v>5</v>
      </c>
      <c r="DA44" s="1">
        <f t="shared" si="59"/>
        <v>6</v>
      </c>
      <c r="DB44" s="1">
        <f t="shared" si="253"/>
        <v>7</v>
      </c>
      <c r="DC44" s="1">
        <f t="shared" si="254"/>
        <v>7</v>
      </c>
      <c r="DE44" s="1">
        <f t="shared" si="255"/>
        <v>0</v>
      </c>
      <c r="DF44" s="1">
        <f t="shared" si="256"/>
        <v>0</v>
      </c>
      <c r="DG44" s="1">
        <f t="shared" si="256"/>
        <v>0</v>
      </c>
      <c r="DH44" s="1">
        <f t="shared" si="256"/>
        <v>1</v>
      </c>
      <c r="DI44" s="1">
        <f t="shared" si="257"/>
        <v>0</v>
      </c>
      <c r="DJ44" s="1">
        <f t="shared" si="258"/>
        <v>1</v>
      </c>
      <c r="DK44" s="1">
        <f t="shared" si="259"/>
        <v>1</v>
      </c>
      <c r="DL44" s="1">
        <f t="shared" si="259"/>
        <v>1</v>
      </c>
      <c r="DM44" s="1">
        <f t="shared" si="259"/>
        <v>0</v>
      </c>
      <c r="DN44" s="1">
        <f t="shared" si="260"/>
        <v>1</v>
      </c>
      <c r="DO44" s="1">
        <f t="shared" si="261"/>
        <v>0</v>
      </c>
      <c r="DP44" s="1">
        <f t="shared" si="262"/>
        <v>2</v>
      </c>
      <c r="DQ44" s="1" t="str">
        <f t="shared" si="263"/>
        <v>Problematic</v>
      </c>
    </row>
    <row r="45" spans="1:121" x14ac:dyDescent="0.35">
      <c r="B45" s="3" t="s">
        <v>214</v>
      </c>
      <c r="E45" s="1">
        <f t="shared" si="264"/>
        <v>7</v>
      </c>
      <c r="F45" s="1">
        <f t="shared" si="265"/>
        <v>0</v>
      </c>
      <c r="G45" s="1">
        <f t="shared" si="266"/>
        <v>0</v>
      </c>
      <c r="H45" s="1">
        <f t="shared" si="200"/>
        <v>0</v>
      </c>
      <c r="I45" s="1">
        <f t="shared" si="267"/>
        <v>0</v>
      </c>
      <c r="K45" s="1">
        <f t="shared" si="268"/>
        <v>0</v>
      </c>
      <c r="L45" s="1">
        <f t="shared" si="269"/>
        <v>0</v>
      </c>
      <c r="M45" s="1">
        <f t="shared" si="270"/>
        <v>4</v>
      </c>
      <c r="N45" s="1">
        <f t="shared" si="271"/>
        <v>0</v>
      </c>
      <c r="O45" s="1">
        <f t="shared" si="272"/>
        <v>0</v>
      </c>
      <c r="Q45" s="1">
        <f t="shared" si="273"/>
        <v>0</v>
      </c>
      <c r="R45" s="1">
        <f t="shared" si="274"/>
        <v>1</v>
      </c>
      <c r="T45" s="1">
        <f t="shared" si="209"/>
        <v>0</v>
      </c>
      <c r="U45" s="1">
        <f t="shared" si="210"/>
        <v>0</v>
      </c>
      <c r="W45" s="1">
        <f t="shared" si="211"/>
        <v>0</v>
      </c>
      <c r="X45" s="1">
        <f t="shared" si="212"/>
        <v>0</v>
      </c>
      <c r="Y45" s="1">
        <f t="shared" si="213"/>
        <v>0</v>
      </c>
      <c r="AM45" s="1">
        <f t="shared" si="275"/>
        <v>0</v>
      </c>
      <c r="AP45" s="1">
        <f t="shared" si="276"/>
        <v>0</v>
      </c>
      <c r="AQ45" s="1">
        <f t="shared" si="216"/>
        <v>1</v>
      </c>
      <c r="AZ45" s="1">
        <f t="shared" si="277"/>
        <v>0</v>
      </c>
      <c r="BH45" s="1">
        <f t="shared" si="278"/>
        <v>0</v>
      </c>
      <c r="BI45" s="1">
        <f t="shared" si="279"/>
        <v>0</v>
      </c>
      <c r="BJ45" s="1">
        <f t="shared" si="220"/>
        <v>0</v>
      </c>
      <c r="BM45" s="1">
        <f t="shared" si="280"/>
        <v>0</v>
      </c>
      <c r="BN45" s="1">
        <f t="shared" si="222"/>
        <v>1</v>
      </c>
      <c r="BO45" s="1">
        <f t="shared" si="223"/>
        <v>1</v>
      </c>
      <c r="BS45" s="1">
        <f t="shared" si="281"/>
        <v>0</v>
      </c>
      <c r="BU45" s="1">
        <f t="shared" si="282"/>
        <v>0</v>
      </c>
      <c r="BV45" s="1">
        <f t="shared" si="226"/>
        <v>7</v>
      </c>
      <c r="BW45" s="1">
        <f t="shared" si="227"/>
        <v>4</v>
      </c>
      <c r="BX45" s="1">
        <f t="shared" si="228"/>
        <v>1</v>
      </c>
      <c r="BY45" s="1">
        <f t="shared" si="229"/>
        <v>0</v>
      </c>
      <c r="BZ45" s="1">
        <f t="shared" si="230"/>
        <v>0</v>
      </c>
      <c r="CA45" s="1">
        <f t="shared" si="231"/>
        <v>0</v>
      </c>
      <c r="CB45" s="1">
        <f t="shared" si="232"/>
        <v>0</v>
      </c>
      <c r="CC45" s="1">
        <f t="shared" si="233"/>
        <v>0</v>
      </c>
      <c r="CD45" s="1">
        <f t="shared" si="283"/>
        <v>5</v>
      </c>
      <c r="CE45" s="1">
        <f t="shared" si="235"/>
        <v>0</v>
      </c>
      <c r="CF45" s="1">
        <f t="shared" si="236"/>
        <v>0</v>
      </c>
      <c r="CG45" s="1">
        <f t="shared" si="237"/>
        <v>0</v>
      </c>
      <c r="CH45" s="1">
        <f t="shared" si="284"/>
        <v>5</v>
      </c>
      <c r="CI45" s="1">
        <f t="shared" si="285"/>
        <v>5</v>
      </c>
      <c r="CJ45">
        <f t="shared" si="56"/>
        <v>6</v>
      </c>
      <c r="CK45" s="1">
        <f t="shared" si="240"/>
        <v>0</v>
      </c>
      <c r="CL45" s="1">
        <f t="shared" si="241"/>
        <v>5</v>
      </c>
      <c r="CM45" s="1">
        <f t="shared" si="242"/>
        <v>0</v>
      </c>
      <c r="CN45" s="1">
        <f t="shared" si="243"/>
        <v>0</v>
      </c>
      <c r="CO45" s="1">
        <f t="shared" si="286"/>
        <v>5</v>
      </c>
      <c r="CP45" s="1">
        <f t="shared" si="245"/>
        <v>5</v>
      </c>
      <c r="CR45" s="1">
        <f t="shared" si="246"/>
        <v>0</v>
      </c>
      <c r="CS45" s="1">
        <f t="shared" si="247"/>
        <v>0</v>
      </c>
      <c r="CT45" s="1">
        <f t="shared" si="248"/>
        <v>0</v>
      </c>
      <c r="CV45" s="1">
        <f t="shared" si="249"/>
        <v>5</v>
      </c>
      <c r="CW45" s="1">
        <f t="shared" si="250"/>
        <v>7</v>
      </c>
      <c r="CX45" s="1">
        <f t="shared" si="287"/>
        <v>7</v>
      </c>
      <c r="CZ45" s="1">
        <f t="shared" si="252"/>
        <v>5</v>
      </c>
      <c r="DA45" s="1">
        <f t="shared" si="59"/>
        <v>6</v>
      </c>
      <c r="DB45" s="1">
        <f t="shared" si="253"/>
        <v>7</v>
      </c>
      <c r="DC45" s="1">
        <f t="shared" si="254"/>
        <v>7</v>
      </c>
      <c r="DE45" s="1">
        <f t="shared" si="255"/>
        <v>0</v>
      </c>
      <c r="DF45" s="1">
        <f t="shared" si="256"/>
        <v>0</v>
      </c>
      <c r="DG45" s="1">
        <f t="shared" si="256"/>
        <v>0</v>
      </c>
      <c r="DH45" s="1">
        <f t="shared" si="256"/>
        <v>1</v>
      </c>
      <c r="DI45" s="1">
        <f t="shared" si="257"/>
        <v>0</v>
      </c>
      <c r="DJ45" s="1">
        <f t="shared" si="258"/>
        <v>1</v>
      </c>
      <c r="DK45" s="1">
        <f t="shared" si="259"/>
        <v>1</v>
      </c>
      <c r="DL45" s="1">
        <f t="shared" si="259"/>
        <v>1</v>
      </c>
      <c r="DM45" s="1">
        <f t="shared" si="259"/>
        <v>0</v>
      </c>
      <c r="DN45" s="1">
        <f t="shared" si="260"/>
        <v>1</v>
      </c>
      <c r="DO45" s="1">
        <f t="shared" si="261"/>
        <v>0</v>
      </c>
      <c r="DP45" s="1">
        <f t="shared" si="262"/>
        <v>2</v>
      </c>
      <c r="DQ45" s="1" t="str">
        <f t="shared" si="263"/>
        <v>Problematic</v>
      </c>
    </row>
    <row r="46" spans="1:121" x14ac:dyDescent="0.35">
      <c r="B46" s="3" t="s">
        <v>214</v>
      </c>
      <c r="E46" s="1">
        <f t="shared" si="264"/>
        <v>7</v>
      </c>
      <c r="F46" s="1">
        <f t="shared" si="265"/>
        <v>0</v>
      </c>
      <c r="G46" s="1">
        <f t="shared" si="266"/>
        <v>0</v>
      </c>
      <c r="H46" s="1">
        <f t="shared" si="200"/>
        <v>0</v>
      </c>
      <c r="I46" s="1">
        <f t="shared" si="267"/>
        <v>0</v>
      </c>
      <c r="K46" s="1">
        <f t="shared" si="268"/>
        <v>0</v>
      </c>
      <c r="L46" s="1">
        <f t="shared" si="269"/>
        <v>0</v>
      </c>
      <c r="M46" s="1">
        <f t="shared" si="270"/>
        <v>4</v>
      </c>
      <c r="N46" s="1">
        <f t="shared" si="271"/>
        <v>0</v>
      </c>
      <c r="O46" s="1">
        <f t="shared" si="272"/>
        <v>0</v>
      </c>
      <c r="Q46" s="1">
        <f t="shared" si="273"/>
        <v>0</v>
      </c>
      <c r="R46" s="1">
        <f t="shared" si="274"/>
        <v>1</v>
      </c>
      <c r="T46" s="1">
        <f t="shared" si="209"/>
        <v>0</v>
      </c>
      <c r="U46" s="1">
        <f t="shared" si="210"/>
        <v>0</v>
      </c>
      <c r="W46" s="1">
        <f t="shared" si="211"/>
        <v>0</v>
      </c>
      <c r="X46" s="1">
        <f t="shared" si="212"/>
        <v>0</v>
      </c>
      <c r="Y46" s="1">
        <f t="shared" si="213"/>
        <v>0</v>
      </c>
      <c r="AM46" s="1">
        <f t="shared" si="275"/>
        <v>0</v>
      </c>
      <c r="AP46" s="1">
        <f t="shared" si="276"/>
        <v>0</v>
      </c>
      <c r="AQ46" s="1">
        <f t="shared" si="216"/>
        <v>1</v>
      </c>
      <c r="AZ46" s="1">
        <f t="shared" si="277"/>
        <v>0</v>
      </c>
      <c r="BH46" s="1">
        <f t="shared" si="278"/>
        <v>0</v>
      </c>
      <c r="BI46" s="1">
        <f t="shared" si="279"/>
        <v>0</v>
      </c>
      <c r="BJ46" s="1">
        <f t="shared" si="220"/>
        <v>0</v>
      </c>
      <c r="BM46" s="1">
        <f t="shared" si="280"/>
        <v>0</v>
      </c>
      <c r="BN46" s="1">
        <f t="shared" si="222"/>
        <v>1</v>
      </c>
      <c r="BO46" s="1">
        <f t="shared" si="223"/>
        <v>1</v>
      </c>
      <c r="BS46" s="1">
        <f t="shared" si="281"/>
        <v>0</v>
      </c>
      <c r="BU46" s="1">
        <f t="shared" si="282"/>
        <v>0</v>
      </c>
      <c r="BV46" s="1">
        <f t="shared" si="226"/>
        <v>7</v>
      </c>
      <c r="BW46" s="1">
        <f t="shared" si="227"/>
        <v>4</v>
      </c>
      <c r="BX46" s="1">
        <f t="shared" si="228"/>
        <v>1</v>
      </c>
      <c r="BY46" s="1">
        <f t="shared" si="229"/>
        <v>0</v>
      </c>
      <c r="BZ46" s="1">
        <f t="shared" si="230"/>
        <v>0</v>
      </c>
      <c r="CA46" s="1">
        <f t="shared" si="231"/>
        <v>0</v>
      </c>
      <c r="CB46" s="1">
        <f t="shared" si="232"/>
        <v>0</v>
      </c>
      <c r="CC46" s="1">
        <f t="shared" si="233"/>
        <v>0</v>
      </c>
      <c r="CD46" s="1">
        <f t="shared" si="283"/>
        <v>5</v>
      </c>
      <c r="CE46" s="1">
        <f t="shared" si="235"/>
        <v>0</v>
      </c>
      <c r="CF46" s="1">
        <f t="shared" si="236"/>
        <v>0</v>
      </c>
      <c r="CG46" s="1">
        <f t="shared" si="237"/>
        <v>0</v>
      </c>
      <c r="CH46" s="1">
        <f t="shared" si="284"/>
        <v>5</v>
      </c>
      <c r="CI46" s="1">
        <f t="shared" si="285"/>
        <v>5</v>
      </c>
      <c r="CJ46">
        <f t="shared" si="56"/>
        <v>6</v>
      </c>
      <c r="CK46" s="1">
        <f t="shared" si="240"/>
        <v>0</v>
      </c>
      <c r="CL46" s="1">
        <f t="shared" si="241"/>
        <v>5</v>
      </c>
      <c r="CM46" s="1">
        <f t="shared" si="242"/>
        <v>0</v>
      </c>
      <c r="CN46" s="1">
        <f t="shared" si="243"/>
        <v>0</v>
      </c>
      <c r="CO46" s="1">
        <f t="shared" si="286"/>
        <v>5</v>
      </c>
      <c r="CP46" s="1">
        <f t="shared" si="245"/>
        <v>5</v>
      </c>
      <c r="CR46" s="1">
        <f t="shared" si="246"/>
        <v>0</v>
      </c>
      <c r="CS46" s="1">
        <f t="shared" si="247"/>
        <v>0</v>
      </c>
      <c r="CT46" s="1">
        <f t="shared" si="248"/>
        <v>0</v>
      </c>
      <c r="CV46" s="1">
        <f t="shared" si="249"/>
        <v>5</v>
      </c>
      <c r="CW46" s="1">
        <f t="shared" si="250"/>
        <v>7</v>
      </c>
      <c r="CX46" s="1">
        <f t="shared" si="287"/>
        <v>7</v>
      </c>
      <c r="CZ46" s="1">
        <f t="shared" si="252"/>
        <v>5</v>
      </c>
      <c r="DA46" s="1">
        <f t="shared" si="59"/>
        <v>6</v>
      </c>
      <c r="DB46" s="1">
        <f t="shared" si="253"/>
        <v>7</v>
      </c>
      <c r="DC46" s="1">
        <f t="shared" si="254"/>
        <v>7</v>
      </c>
      <c r="DE46" s="1">
        <f t="shared" si="255"/>
        <v>0</v>
      </c>
      <c r="DF46" s="1">
        <f t="shared" si="256"/>
        <v>0</v>
      </c>
      <c r="DG46" s="1">
        <f t="shared" si="256"/>
        <v>0</v>
      </c>
      <c r="DH46" s="1">
        <f t="shared" si="256"/>
        <v>1</v>
      </c>
      <c r="DI46" s="1">
        <f t="shared" si="257"/>
        <v>0</v>
      </c>
      <c r="DJ46" s="1">
        <f t="shared" si="258"/>
        <v>1</v>
      </c>
      <c r="DK46" s="1">
        <f t="shared" si="259"/>
        <v>1</v>
      </c>
      <c r="DL46" s="1">
        <f t="shared" si="259"/>
        <v>1</v>
      </c>
      <c r="DM46" s="1">
        <f t="shared" si="259"/>
        <v>0</v>
      </c>
      <c r="DN46" s="1">
        <f t="shared" si="260"/>
        <v>1</v>
      </c>
      <c r="DO46" s="1">
        <f t="shared" si="261"/>
        <v>0</v>
      </c>
      <c r="DP46" s="1">
        <f t="shared" si="262"/>
        <v>2</v>
      </c>
      <c r="DQ46" s="1" t="str">
        <f t="shared" si="263"/>
        <v>Problematic</v>
      </c>
    </row>
    <row r="47" spans="1:121" x14ac:dyDescent="0.35">
      <c r="B47" s="3" t="s">
        <v>214</v>
      </c>
      <c r="E47" s="1">
        <f t="shared" si="264"/>
        <v>7</v>
      </c>
      <c r="F47" s="1">
        <f t="shared" si="265"/>
        <v>0</v>
      </c>
      <c r="G47" s="1">
        <f t="shared" si="266"/>
        <v>0</v>
      </c>
      <c r="H47" s="1">
        <f t="shared" si="200"/>
        <v>0</v>
      </c>
      <c r="I47" s="1">
        <f t="shared" si="267"/>
        <v>0</v>
      </c>
      <c r="K47" s="1">
        <f t="shared" si="268"/>
        <v>0</v>
      </c>
      <c r="L47" s="1">
        <f t="shared" si="269"/>
        <v>0</v>
      </c>
      <c r="M47" s="1">
        <f t="shared" si="270"/>
        <v>4</v>
      </c>
      <c r="N47" s="1">
        <f t="shared" si="271"/>
        <v>0</v>
      </c>
      <c r="O47" s="1">
        <f t="shared" si="272"/>
        <v>0</v>
      </c>
      <c r="Q47" s="1">
        <f t="shared" si="273"/>
        <v>0</v>
      </c>
      <c r="R47" s="1">
        <f t="shared" si="274"/>
        <v>1</v>
      </c>
      <c r="T47" s="1">
        <f t="shared" si="209"/>
        <v>0</v>
      </c>
      <c r="U47" s="1">
        <f t="shared" si="210"/>
        <v>0</v>
      </c>
      <c r="W47" s="1">
        <f t="shared" si="211"/>
        <v>0</v>
      </c>
      <c r="X47" s="1">
        <f t="shared" si="212"/>
        <v>0</v>
      </c>
      <c r="Y47" s="1">
        <f t="shared" si="213"/>
        <v>0</v>
      </c>
      <c r="AM47" s="1">
        <f t="shared" si="275"/>
        <v>0</v>
      </c>
      <c r="AP47" s="1">
        <f t="shared" si="276"/>
        <v>0</v>
      </c>
      <c r="AQ47" s="1">
        <f t="shared" si="216"/>
        <v>1</v>
      </c>
      <c r="AZ47" s="1">
        <f t="shared" si="277"/>
        <v>0</v>
      </c>
      <c r="BH47" s="1">
        <f t="shared" si="278"/>
        <v>0</v>
      </c>
      <c r="BI47" s="1">
        <f t="shared" si="279"/>
        <v>0</v>
      </c>
      <c r="BJ47" s="1">
        <f t="shared" si="220"/>
        <v>0</v>
      </c>
      <c r="BM47" s="1">
        <f t="shared" si="280"/>
        <v>0</v>
      </c>
      <c r="BN47" s="1">
        <f t="shared" si="222"/>
        <v>1</v>
      </c>
      <c r="BO47" s="1">
        <f t="shared" si="223"/>
        <v>1</v>
      </c>
      <c r="BS47" s="1">
        <f t="shared" si="281"/>
        <v>0</v>
      </c>
      <c r="BU47" s="1">
        <f t="shared" si="282"/>
        <v>0</v>
      </c>
      <c r="BV47" s="1">
        <f t="shared" si="226"/>
        <v>7</v>
      </c>
      <c r="BW47" s="1">
        <f t="shared" si="227"/>
        <v>4</v>
      </c>
      <c r="BX47" s="1">
        <f t="shared" si="228"/>
        <v>1</v>
      </c>
      <c r="BY47" s="1">
        <f t="shared" si="229"/>
        <v>0</v>
      </c>
      <c r="BZ47" s="1">
        <f t="shared" si="230"/>
        <v>0</v>
      </c>
      <c r="CA47" s="1">
        <f t="shared" si="231"/>
        <v>0</v>
      </c>
      <c r="CB47" s="1">
        <f t="shared" si="232"/>
        <v>0</v>
      </c>
      <c r="CC47" s="1">
        <f t="shared" si="233"/>
        <v>0</v>
      </c>
      <c r="CD47" s="1">
        <f t="shared" si="283"/>
        <v>5</v>
      </c>
      <c r="CE47" s="1">
        <f t="shared" si="235"/>
        <v>0</v>
      </c>
      <c r="CF47" s="1">
        <f t="shared" si="236"/>
        <v>0</v>
      </c>
      <c r="CG47" s="1">
        <f t="shared" si="237"/>
        <v>0</v>
      </c>
      <c r="CH47" s="1">
        <f t="shared" si="284"/>
        <v>5</v>
      </c>
      <c r="CI47" s="1">
        <f t="shared" si="285"/>
        <v>5</v>
      </c>
      <c r="CJ47">
        <f t="shared" si="56"/>
        <v>6</v>
      </c>
      <c r="CK47" s="1">
        <f t="shared" si="240"/>
        <v>0</v>
      </c>
      <c r="CL47" s="1">
        <f t="shared" si="241"/>
        <v>5</v>
      </c>
      <c r="CM47" s="1">
        <f t="shared" si="242"/>
        <v>0</v>
      </c>
      <c r="CN47" s="1">
        <f t="shared" si="243"/>
        <v>0</v>
      </c>
      <c r="CO47" s="1">
        <f t="shared" si="286"/>
        <v>5</v>
      </c>
      <c r="CP47" s="1">
        <f t="shared" si="245"/>
        <v>5</v>
      </c>
      <c r="CR47" s="1">
        <f t="shared" si="246"/>
        <v>0</v>
      </c>
      <c r="CS47" s="1">
        <f t="shared" si="247"/>
        <v>0</v>
      </c>
      <c r="CT47" s="1">
        <f t="shared" si="248"/>
        <v>0</v>
      </c>
      <c r="CV47" s="1">
        <f t="shared" si="249"/>
        <v>5</v>
      </c>
      <c r="CW47" s="1">
        <f t="shared" si="250"/>
        <v>7</v>
      </c>
      <c r="CX47" s="1">
        <f t="shared" si="287"/>
        <v>7</v>
      </c>
      <c r="CZ47" s="1">
        <f t="shared" si="252"/>
        <v>5</v>
      </c>
      <c r="DA47" s="1">
        <f t="shared" si="59"/>
        <v>6</v>
      </c>
      <c r="DB47" s="1">
        <f t="shared" si="253"/>
        <v>7</v>
      </c>
      <c r="DC47" s="1">
        <f t="shared" si="254"/>
        <v>7</v>
      </c>
      <c r="DE47" s="1">
        <f t="shared" si="255"/>
        <v>0</v>
      </c>
      <c r="DF47" s="1">
        <f t="shared" si="256"/>
        <v>0</v>
      </c>
      <c r="DG47" s="1">
        <f t="shared" si="256"/>
        <v>0</v>
      </c>
      <c r="DH47" s="1">
        <f t="shared" si="256"/>
        <v>1</v>
      </c>
      <c r="DI47" s="1">
        <f t="shared" si="257"/>
        <v>0</v>
      </c>
      <c r="DJ47" s="1">
        <f t="shared" si="258"/>
        <v>1</v>
      </c>
      <c r="DK47" s="1">
        <f t="shared" si="259"/>
        <v>1</v>
      </c>
      <c r="DL47" s="1">
        <f t="shared" si="259"/>
        <v>1</v>
      </c>
      <c r="DM47" s="1">
        <f t="shared" si="259"/>
        <v>0</v>
      </c>
      <c r="DN47" s="1">
        <f t="shared" si="260"/>
        <v>1</v>
      </c>
      <c r="DO47" s="1">
        <f t="shared" si="261"/>
        <v>0</v>
      </c>
      <c r="DP47" s="1">
        <f t="shared" si="262"/>
        <v>2</v>
      </c>
      <c r="DQ47" s="1" t="str">
        <f t="shared" si="263"/>
        <v>Problematic</v>
      </c>
    </row>
    <row r="48" spans="1:121" x14ac:dyDescent="0.35">
      <c r="B48" s="3" t="s">
        <v>214</v>
      </c>
      <c r="E48" s="1">
        <f t="shared" si="264"/>
        <v>7</v>
      </c>
      <c r="F48" s="1">
        <f t="shared" si="265"/>
        <v>0</v>
      </c>
      <c r="G48" s="1">
        <f t="shared" si="266"/>
        <v>0</v>
      </c>
      <c r="H48" s="1">
        <f t="shared" si="200"/>
        <v>0</v>
      </c>
      <c r="I48" s="1">
        <f t="shared" si="267"/>
        <v>0</v>
      </c>
      <c r="K48" s="1">
        <f t="shared" si="268"/>
        <v>0</v>
      </c>
      <c r="L48" s="1">
        <f t="shared" si="269"/>
        <v>0</v>
      </c>
      <c r="M48" s="1">
        <f t="shared" si="270"/>
        <v>4</v>
      </c>
      <c r="N48" s="1">
        <f t="shared" si="271"/>
        <v>0</v>
      </c>
      <c r="O48" s="1">
        <f t="shared" si="272"/>
        <v>0</v>
      </c>
      <c r="Q48" s="1">
        <f t="shared" si="273"/>
        <v>0</v>
      </c>
      <c r="R48" s="1">
        <f t="shared" si="274"/>
        <v>1</v>
      </c>
      <c r="T48" s="1">
        <f t="shared" si="209"/>
        <v>0</v>
      </c>
      <c r="U48" s="1">
        <f t="shared" si="210"/>
        <v>0</v>
      </c>
      <c r="W48" s="1">
        <f t="shared" si="211"/>
        <v>0</v>
      </c>
      <c r="X48" s="1">
        <f t="shared" si="212"/>
        <v>0</v>
      </c>
      <c r="Y48" s="1">
        <f t="shared" si="213"/>
        <v>0</v>
      </c>
      <c r="AM48" s="1">
        <f t="shared" si="275"/>
        <v>0</v>
      </c>
      <c r="AP48" s="1">
        <f t="shared" si="276"/>
        <v>0</v>
      </c>
      <c r="AQ48" s="1">
        <f t="shared" si="216"/>
        <v>1</v>
      </c>
      <c r="AZ48" s="1">
        <f t="shared" si="277"/>
        <v>0</v>
      </c>
      <c r="BH48" s="1">
        <f t="shared" si="278"/>
        <v>0</v>
      </c>
      <c r="BI48" s="1">
        <f t="shared" si="279"/>
        <v>0</v>
      </c>
      <c r="BJ48" s="1">
        <f t="shared" si="220"/>
        <v>0</v>
      </c>
      <c r="BM48" s="1">
        <f t="shared" si="280"/>
        <v>0</v>
      </c>
      <c r="BN48" s="1">
        <f t="shared" si="222"/>
        <v>1</v>
      </c>
      <c r="BO48" s="1">
        <f t="shared" si="223"/>
        <v>1</v>
      </c>
      <c r="BS48" s="1">
        <f t="shared" si="281"/>
        <v>0</v>
      </c>
      <c r="BU48" s="1">
        <f t="shared" si="282"/>
        <v>0</v>
      </c>
      <c r="BV48" s="1">
        <f t="shared" si="226"/>
        <v>7</v>
      </c>
      <c r="BW48" s="1">
        <f t="shared" si="227"/>
        <v>4</v>
      </c>
      <c r="BX48" s="1">
        <f t="shared" si="228"/>
        <v>1</v>
      </c>
      <c r="BY48" s="1">
        <f t="shared" si="229"/>
        <v>0</v>
      </c>
      <c r="BZ48" s="1">
        <f t="shared" si="230"/>
        <v>0</v>
      </c>
      <c r="CA48" s="1">
        <f t="shared" si="231"/>
        <v>0</v>
      </c>
      <c r="CB48" s="1">
        <f t="shared" si="232"/>
        <v>0</v>
      </c>
      <c r="CC48" s="1">
        <f t="shared" si="233"/>
        <v>0</v>
      </c>
      <c r="CD48" s="1">
        <f t="shared" si="283"/>
        <v>5</v>
      </c>
      <c r="CE48" s="1">
        <f t="shared" si="235"/>
        <v>0</v>
      </c>
      <c r="CF48" s="1">
        <f t="shared" si="236"/>
        <v>0</v>
      </c>
      <c r="CG48" s="1">
        <f t="shared" si="237"/>
        <v>0</v>
      </c>
      <c r="CH48" s="1">
        <f t="shared" si="284"/>
        <v>5</v>
      </c>
      <c r="CI48" s="1">
        <f t="shared" si="285"/>
        <v>5</v>
      </c>
      <c r="CJ48">
        <f t="shared" si="56"/>
        <v>6</v>
      </c>
      <c r="CK48" s="1">
        <f t="shared" si="240"/>
        <v>0</v>
      </c>
      <c r="CL48" s="1">
        <f t="shared" si="241"/>
        <v>5</v>
      </c>
      <c r="CM48" s="1">
        <f t="shared" si="242"/>
        <v>0</v>
      </c>
      <c r="CN48" s="1">
        <f t="shared" si="243"/>
        <v>0</v>
      </c>
      <c r="CO48" s="1">
        <f t="shared" si="286"/>
        <v>5</v>
      </c>
      <c r="CP48" s="1">
        <f t="shared" si="245"/>
        <v>5</v>
      </c>
      <c r="CR48" s="1">
        <f t="shared" si="246"/>
        <v>0</v>
      </c>
      <c r="CS48" s="1">
        <f t="shared" si="247"/>
        <v>0</v>
      </c>
      <c r="CT48" s="1">
        <f t="shared" si="248"/>
        <v>0</v>
      </c>
      <c r="CV48" s="1">
        <f t="shared" si="249"/>
        <v>5</v>
      </c>
      <c r="CW48" s="1">
        <f t="shared" si="250"/>
        <v>7</v>
      </c>
      <c r="CX48" s="1">
        <f t="shared" si="287"/>
        <v>7</v>
      </c>
      <c r="CZ48" s="1">
        <f t="shared" si="252"/>
        <v>5</v>
      </c>
      <c r="DA48" s="1">
        <f t="shared" si="59"/>
        <v>6</v>
      </c>
      <c r="DB48" s="1">
        <f t="shared" si="253"/>
        <v>7</v>
      </c>
      <c r="DC48" s="1">
        <f t="shared" si="254"/>
        <v>7</v>
      </c>
      <c r="DE48" s="1">
        <f t="shared" si="255"/>
        <v>0</v>
      </c>
      <c r="DF48" s="1">
        <f t="shared" si="256"/>
        <v>0</v>
      </c>
      <c r="DG48" s="1">
        <f t="shared" si="256"/>
        <v>0</v>
      </c>
      <c r="DH48" s="1">
        <f t="shared" si="256"/>
        <v>1</v>
      </c>
      <c r="DI48" s="1">
        <f t="shared" si="257"/>
        <v>0</v>
      </c>
      <c r="DJ48" s="1">
        <f t="shared" si="258"/>
        <v>1</v>
      </c>
      <c r="DK48" s="1">
        <f t="shared" si="259"/>
        <v>1</v>
      </c>
      <c r="DL48" s="1">
        <f t="shared" si="259"/>
        <v>1</v>
      </c>
      <c r="DM48" s="1">
        <f t="shared" si="259"/>
        <v>0</v>
      </c>
      <c r="DN48" s="1">
        <f t="shared" si="260"/>
        <v>1</v>
      </c>
      <c r="DO48" s="1">
        <f t="shared" si="261"/>
        <v>0</v>
      </c>
      <c r="DP48" s="1">
        <f t="shared" si="262"/>
        <v>2</v>
      </c>
      <c r="DQ48" s="1" t="str">
        <f t="shared" si="263"/>
        <v>Problematic</v>
      </c>
    </row>
    <row r="49" spans="2:121" x14ac:dyDescent="0.35">
      <c r="B49" s="3" t="s">
        <v>214</v>
      </c>
      <c r="E49" s="1">
        <f t="shared" si="264"/>
        <v>7</v>
      </c>
      <c r="F49" s="1">
        <f t="shared" si="265"/>
        <v>0</v>
      </c>
      <c r="G49" s="1">
        <f t="shared" si="266"/>
        <v>0</v>
      </c>
      <c r="H49" s="1">
        <f t="shared" si="200"/>
        <v>0</v>
      </c>
      <c r="I49" s="1">
        <f t="shared" si="267"/>
        <v>0</v>
      </c>
      <c r="K49" s="1">
        <f t="shared" si="268"/>
        <v>0</v>
      </c>
      <c r="L49" s="1">
        <f t="shared" si="269"/>
        <v>0</v>
      </c>
      <c r="M49" s="1">
        <f t="shared" si="270"/>
        <v>4</v>
      </c>
      <c r="N49" s="1">
        <f t="shared" si="271"/>
        <v>0</v>
      </c>
      <c r="O49" s="1">
        <f t="shared" si="272"/>
        <v>0</v>
      </c>
      <c r="Q49" s="1">
        <f t="shared" si="273"/>
        <v>0</v>
      </c>
      <c r="R49" s="1">
        <f t="shared" si="274"/>
        <v>1</v>
      </c>
      <c r="T49" s="1">
        <f t="shared" si="209"/>
        <v>0</v>
      </c>
      <c r="U49" s="1">
        <f t="shared" si="210"/>
        <v>0</v>
      </c>
      <c r="W49" s="1">
        <f t="shared" si="211"/>
        <v>0</v>
      </c>
      <c r="X49" s="1">
        <f t="shared" si="212"/>
        <v>0</v>
      </c>
      <c r="Y49" s="1">
        <f t="shared" si="213"/>
        <v>0</v>
      </c>
      <c r="AM49" s="1">
        <f t="shared" si="275"/>
        <v>0</v>
      </c>
      <c r="AP49" s="1">
        <f t="shared" si="276"/>
        <v>0</v>
      </c>
      <c r="AQ49" s="1">
        <f t="shared" si="216"/>
        <v>1</v>
      </c>
      <c r="AZ49" s="1">
        <f t="shared" si="277"/>
        <v>0</v>
      </c>
      <c r="BH49" s="1">
        <f t="shared" si="278"/>
        <v>0</v>
      </c>
      <c r="BI49" s="1">
        <f t="shared" si="279"/>
        <v>0</v>
      </c>
      <c r="BJ49" s="1">
        <f t="shared" si="220"/>
        <v>0</v>
      </c>
      <c r="BM49" s="1">
        <f t="shared" si="280"/>
        <v>0</v>
      </c>
      <c r="BN49" s="1">
        <f t="shared" si="222"/>
        <v>1</v>
      </c>
      <c r="BO49" s="1">
        <f t="shared" si="223"/>
        <v>1</v>
      </c>
      <c r="BS49" s="1">
        <f t="shared" si="281"/>
        <v>0</v>
      </c>
      <c r="BU49" s="1">
        <f t="shared" si="282"/>
        <v>0</v>
      </c>
      <c r="BV49" s="1">
        <f t="shared" si="226"/>
        <v>7</v>
      </c>
      <c r="BW49" s="1">
        <f t="shared" si="227"/>
        <v>4</v>
      </c>
      <c r="BX49" s="1">
        <f t="shared" si="228"/>
        <v>1</v>
      </c>
      <c r="BY49" s="1">
        <f t="shared" si="229"/>
        <v>0</v>
      </c>
      <c r="BZ49" s="1">
        <f t="shared" si="230"/>
        <v>0</v>
      </c>
      <c r="CA49" s="1">
        <f t="shared" si="231"/>
        <v>0</v>
      </c>
      <c r="CB49" s="1">
        <f t="shared" si="232"/>
        <v>0</v>
      </c>
      <c r="CC49" s="1">
        <f t="shared" si="233"/>
        <v>0</v>
      </c>
      <c r="CD49" s="1">
        <f t="shared" si="283"/>
        <v>5</v>
      </c>
      <c r="CE49" s="1">
        <f t="shared" si="235"/>
        <v>0</v>
      </c>
      <c r="CF49" s="1">
        <f t="shared" si="236"/>
        <v>0</v>
      </c>
      <c r="CG49" s="1">
        <f t="shared" si="237"/>
        <v>0</v>
      </c>
      <c r="CH49" s="1">
        <f t="shared" si="284"/>
        <v>5</v>
      </c>
      <c r="CI49" s="1">
        <f t="shared" si="285"/>
        <v>5</v>
      </c>
      <c r="CJ49">
        <f t="shared" si="56"/>
        <v>6</v>
      </c>
      <c r="CK49" s="1">
        <f t="shared" si="240"/>
        <v>0</v>
      </c>
      <c r="CL49" s="1">
        <f t="shared" si="241"/>
        <v>5</v>
      </c>
      <c r="CM49" s="1">
        <f t="shared" si="242"/>
        <v>0</v>
      </c>
      <c r="CN49" s="1">
        <f t="shared" si="243"/>
        <v>0</v>
      </c>
      <c r="CO49" s="1">
        <f t="shared" si="286"/>
        <v>5</v>
      </c>
      <c r="CP49" s="1">
        <f t="shared" si="245"/>
        <v>5</v>
      </c>
      <c r="CR49" s="1">
        <f t="shared" si="246"/>
        <v>0</v>
      </c>
      <c r="CS49" s="1">
        <f t="shared" si="247"/>
        <v>0</v>
      </c>
      <c r="CT49" s="1">
        <f t="shared" si="248"/>
        <v>0</v>
      </c>
      <c r="CV49" s="1">
        <f t="shared" si="249"/>
        <v>5</v>
      </c>
      <c r="CW49" s="1">
        <f t="shared" si="250"/>
        <v>7</v>
      </c>
      <c r="CX49" s="1">
        <f t="shared" si="287"/>
        <v>7</v>
      </c>
      <c r="CZ49" s="1">
        <f t="shared" si="252"/>
        <v>5</v>
      </c>
      <c r="DA49" s="1">
        <f t="shared" si="59"/>
        <v>6</v>
      </c>
      <c r="DB49" s="1">
        <f t="shared" si="253"/>
        <v>7</v>
      </c>
      <c r="DC49" s="1">
        <f t="shared" si="254"/>
        <v>7</v>
      </c>
      <c r="DE49" s="1">
        <f t="shared" si="255"/>
        <v>0</v>
      </c>
      <c r="DF49" s="1">
        <f t="shared" si="256"/>
        <v>0</v>
      </c>
      <c r="DG49" s="1">
        <f t="shared" si="256"/>
        <v>0</v>
      </c>
      <c r="DH49" s="1">
        <f t="shared" si="256"/>
        <v>1</v>
      </c>
      <c r="DI49" s="1">
        <f t="shared" si="257"/>
        <v>0</v>
      </c>
      <c r="DJ49" s="1">
        <f t="shared" si="258"/>
        <v>1</v>
      </c>
      <c r="DK49" s="1">
        <f t="shared" si="259"/>
        <v>1</v>
      </c>
      <c r="DL49" s="1">
        <f t="shared" si="259"/>
        <v>1</v>
      </c>
      <c r="DM49" s="1">
        <f t="shared" si="259"/>
        <v>0</v>
      </c>
      <c r="DN49" s="1">
        <f t="shared" si="260"/>
        <v>1</v>
      </c>
      <c r="DO49" s="1">
        <f t="shared" si="261"/>
        <v>0</v>
      </c>
      <c r="DP49" s="1">
        <f t="shared" si="262"/>
        <v>2</v>
      </c>
      <c r="DQ49" s="1" t="str">
        <f t="shared" si="263"/>
        <v>Problematic</v>
      </c>
    </row>
    <row r="50" spans="2:121" x14ac:dyDescent="0.35">
      <c r="B50" s="3" t="s">
        <v>214</v>
      </c>
      <c r="E50" s="1">
        <f t="shared" ref="E50:E53" si="288">IF(D50&lt;50,7,0)</f>
        <v>7</v>
      </c>
      <c r="F50" s="1">
        <f t="shared" ref="F50:F53" si="289">IF(AND(D50&gt;=50,D50&lt;=69),5,0)</f>
        <v>0</v>
      </c>
      <c r="G50" s="1">
        <f t="shared" ref="G50:G53" si="290">IF(AND(D50&gt;=70,D50&lt;=139),3,0)</f>
        <v>0</v>
      </c>
      <c r="H50" s="1">
        <f t="shared" ref="H50:H53" si="291">IF(AND(D50&gt;=140,D50&lt;=200),5,0)</f>
        <v>0</v>
      </c>
      <c r="I50" s="1">
        <f t="shared" ref="I50:I53" si="292">IF(D50&gt;200,7,0)</f>
        <v>0</v>
      </c>
      <c r="K50" s="1">
        <f t="shared" ref="K50:K53" si="293">IF(J50&gt;60,1,0)</f>
        <v>0</v>
      </c>
      <c r="L50" s="1">
        <f t="shared" ref="L50:L53" si="294">IF(AND(J50&gt;=24,J50&lt;=60),3,0)</f>
        <v>0</v>
      </c>
      <c r="M50" s="1">
        <f t="shared" ref="M50:M53" si="295">IF(AND(J50&gt;=0,J50&lt;=23),4,0)</f>
        <v>4</v>
      </c>
      <c r="N50" s="1">
        <f t="shared" ref="N50:N53" si="296">IF(AND(J50&gt;=-20,J50&lt;0),5,0)</f>
        <v>0</v>
      </c>
      <c r="O50" s="1">
        <f t="shared" ref="O50:O53" si="297">IF(J50&lt;-20,7,0)</f>
        <v>0</v>
      </c>
      <c r="Q50" s="1">
        <f t="shared" ref="Q50:Q53" si="298">IF(P50&gt;200,0,0)</f>
        <v>0</v>
      </c>
      <c r="R50" s="1">
        <f t="shared" ref="R50:R53" si="299">IF(P50&lt;200,1,0)</f>
        <v>1</v>
      </c>
      <c r="T50" s="1">
        <f t="shared" ref="T50:T53" si="300">IF(S50="n",0,0)</f>
        <v>0</v>
      </c>
      <c r="U50" s="1">
        <f t="shared" ref="U50:U53" si="301">IF(S50="y",1,0)</f>
        <v>0</v>
      </c>
      <c r="W50" s="1">
        <f t="shared" ref="W50:W53" si="302">IF(V50="n",0,0)</f>
        <v>0</v>
      </c>
      <c r="X50" s="1">
        <f t="shared" ref="X50:X53" si="303">IF(V50="y",1,0)</f>
        <v>0</v>
      </c>
      <c r="Y50" s="1">
        <f t="shared" si="213"/>
        <v>0</v>
      </c>
      <c r="AM50" s="1">
        <f t="shared" ref="AM50:AM53" si="304">SUM(Z50:AL50)</f>
        <v>0</v>
      </c>
      <c r="AP50" s="1">
        <f t="shared" ref="AP50:AP53" si="305">SUM(AN50:AO50)</f>
        <v>0</v>
      </c>
      <c r="AQ50" s="1">
        <f t="shared" si="216"/>
        <v>1</v>
      </c>
      <c r="AZ50" s="1">
        <f t="shared" ref="AZ50:AZ53" si="306">SUM(AR50:AY50)</f>
        <v>0</v>
      </c>
      <c r="BH50" s="1">
        <f t="shared" ref="BH50:BH53" si="307">SUM(BB50:BG50)</f>
        <v>0</v>
      </c>
      <c r="BI50" s="1">
        <f t="shared" ref="BI50:BI53" si="308">(AM50+AP50+AZ50+BA50+BH50)</f>
        <v>0</v>
      </c>
      <c r="BJ50" s="1">
        <f t="shared" si="220"/>
        <v>0</v>
      </c>
      <c r="BM50" s="1">
        <f t="shared" ref="BM50:BM53" si="309">SUM(BK50:BL50)</f>
        <v>0</v>
      </c>
      <c r="BN50" s="1">
        <f t="shared" si="222"/>
        <v>1</v>
      </c>
      <c r="BO50" s="1">
        <f t="shared" ref="BO50:BO53" si="310">BM50+BN50</f>
        <v>1</v>
      </c>
      <c r="BS50" s="1">
        <f t="shared" ref="BS50:BS53" si="311">SUM(BP50:BR50)</f>
        <v>0</v>
      </c>
      <c r="BU50" s="1">
        <f t="shared" ref="BU50:BU53" si="312">BM50+BS50+BT50</f>
        <v>0</v>
      </c>
      <c r="BV50" s="1">
        <f t="shared" ref="BV50:BV53" si="313">SUM(E50:I50)</f>
        <v>7</v>
      </c>
      <c r="BW50" s="1">
        <f t="shared" ref="BW50:BW53" si="314">SUM(K50:O50)</f>
        <v>4</v>
      </c>
      <c r="BX50" s="1">
        <f t="shared" ref="BX50:BX53" si="315">SUM(Q50:R50)</f>
        <v>1</v>
      </c>
      <c r="BY50" s="1">
        <f t="shared" ref="BY50:BY53" si="316">SUM(T50:U50)</f>
        <v>0</v>
      </c>
      <c r="BZ50" s="1">
        <f t="shared" ref="BZ50:BZ53" si="317">SUM(W50:X50)</f>
        <v>0</v>
      </c>
      <c r="CA50" s="1">
        <f t="shared" ref="CA50:CA53" si="318">IF(Y50&gt;0,1,0)</f>
        <v>0</v>
      </c>
      <c r="CB50" s="1">
        <f t="shared" ref="CB50:CB53" si="319">IF(AM50&gt;0,2,0)</f>
        <v>0</v>
      </c>
      <c r="CC50" s="1">
        <f t="shared" ref="CC50:CC53" si="320">IF(AP50&gt;0,4,0)</f>
        <v>0</v>
      </c>
      <c r="CD50" s="1">
        <f t="shared" ref="CD50:CD53" si="321">IF(AQ50&gt;0,5,0)</f>
        <v>5</v>
      </c>
      <c r="CE50" s="1">
        <f t="shared" ref="CE50:CE53" si="322">IF(AZ50&gt;0,6,0)</f>
        <v>0</v>
      </c>
      <c r="CF50" s="1">
        <f t="shared" ref="CF50:CF53" si="323">IF(BA50&gt;0,7,0)</f>
        <v>0</v>
      </c>
      <c r="CG50" s="1">
        <f t="shared" ref="CG50:CG53" si="324">IF(BH50&gt;0,9,0)</f>
        <v>0</v>
      </c>
      <c r="CH50" s="1">
        <f t="shared" ref="CH50:CH53" si="325">MAX(CA50:CG50)</f>
        <v>5</v>
      </c>
      <c r="CI50" s="1">
        <f t="shared" ref="CI50:CI53" si="326">IF(CD50=5,5,CH50)</f>
        <v>5</v>
      </c>
      <c r="CJ50">
        <f t="shared" si="56"/>
        <v>6</v>
      </c>
      <c r="CK50" s="1">
        <f t="shared" si="240"/>
        <v>0</v>
      </c>
      <c r="CL50" s="1">
        <f t="shared" si="241"/>
        <v>5</v>
      </c>
      <c r="CM50" s="1">
        <f t="shared" si="242"/>
        <v>0</v>
      </c>
      <c r="CN50" s="1">
        <f t="shared" si="243"/>
        <v>0</v>
      </c>
      <c r="CO50" s="1">
        <f t="shared" ref="CO50:CO53" si="327">MAX(CK50:CN50)</f>
        <v>5</v>
      </c>
      <c r="CP50" s="1">
        <f t="shared" ref="CP50:CP53" si="328">IF(CR50=0,5,CO50)</f>
        <v>5</v>
      </c>
      <c r="CR50" s="1">
        <f t="shared" ref="CR50:CR53" si="329">IF(CQ50="y",1,0)</f>
        <v>0</v>
      </c>
      <c r="CS50" s="1">
        <f t="shared" si="247"/>
        <v>0</v>
      </c>
      <c r="CT50" s="1">
        <f t="shared" si="248"/>
        <v>0</v>
      </c>
      <c r="CV50" s="1">
        <f t="shared" ref="CV50:CV53" si="330">CP50</f>
        <v>5</v>
      </c>
      <c r="CW50" s="1">
        <f t="shared" si="250"/>
        <v>7</v>
      </c>
      <c r="CX50" s="1">
        <f t="shared" ref="CX50:CX53" si="331">MAX(CV50:CW50)</f>
        <v>7</v>
      </c>
      <c r="CZ50" s="1">
        <f t="shared" si="252"/>
        <v>5</v>
      </c>
      <c r="DA50" s="1">
        <f t="shared" si="59"/>
        <v>6</v>
      </c>
      <c r="DB50" s="1">
        <f t="shared" ref="DB50:DB53" si="332">CX50</f>
        <v>7</v>
      </c>
      <c r="DC50" s="1">
        <f t="shared" ref="DC50:DC53" si="333">MAX(CZ50:DB50)</f>
        <v>7</v>
      </c>
      <c r="DE50" s="1">
        <f t="shared" ref="DE50:DE53" si="334">IF(DC50&gt;7.9,1,0)</f>
        <v>0</v>
      </c>
      <c r="DF50" s="1">
        <f t="shared" ref="DF50:DF53" si="335">IF(CZ50&gt;6,1,0)</f>
        <v>0</v>
      </c>
      <c r="DG50" s="1">
        <f t="shared" ref="DG50:DG53" si="336">IF(DA50&gt;6,1,0)</f>
        <v>0</v>
      </c>
      <c r="DH50" s="1">
        <f t="shared" ref="DH50:DH53" si="337">IF(DB50&gt;6,1,0)</f>
        <v>1</v>
      </c>
      <c r="DI50" s="1">
        <f t="shared" ref="DI50:DI53" si="338">IF(SUM(DF50:DH50)&gt;1,1,0)</f>
        <v>0</v>
      </c>
      <c r="DJ50" s="1">
        <f t="shared" ref="DJ50:DJ53" si="339">IF(DC50=7,1,0)</f>
        <v>1</v>
      </c>
      <c r="DK50" s="1">
        <f t="shared" ref="DK50:DK53" si="340">IF(AND(CZ50&gt;3,CZ50&lt;7),1,0)</f>
        <v>1</v>
      </c>
      <c r="DL50" s="1">
        <f t="shared" ref="DL50:DL53" si="341">IF(AND(DA50&gt;3,DA50&lt;7),1,0)</f>
        <v>1</v>
      </c>
      <c r="DM50" s="1">
        <f t="shared" ref="DM50:DM53" si="342">IF(AND(DB50&gt;3,DB50&lt;7),1,0)</f>
        <v>0</v>
      </c>
      <c r="DN50" s="1">
        <f t="shared" ref="DN50:DN53" si="343">IF(SUM(DK50:DM50)&gt;1,1,0)</f>
        <v>1</v>
      </c>
      <c r="DO50" s="1">
        <f t="shared" ref="DO50:DO53" si="344">IF((DN50+DJ50+DI50+DE50)=0,1,0)</f>
        <v>0</v>
      </c>
      <c r="DP50" s="1">
        <f t="shared" ref="DP50:DP53" si="345">IF(DE50=1,3,IF(DI50=1,3,IF(DJ50=1,2,IF(DN50=1,2,IF(DO50=1,1,0)))))</f>
        <v>2</v>
      </c>
      <c r="DQ50" s="1" t="str">
        <f t="shared" ref="DQ50:DQ53" si="346">IF(DP50=3,"Hazardous",IF(DP50=2,"Problematic",IF(DP50=1,"Recommended",0)))</f>
        <v>Problematic</v>
      </c>
    </row>
    <row r="51" spans="2:121" x14ac:dyDescent="0.35">
      <c r="B51" s="3" t="s">
        <v>214</v>
      </c>
      <c r="E51" s="1">
        <f t="shared" si="288"/>
        <v>7</v>
      </c>
      <c r="F51" s="1">
        <f t="shared" si="289"/>
        <v>0</v>
      </c>
      <c r="G51" s="1">
        <f t="shared" si="290"/>
        <v>0</v>
      </c>
      <c r="H51" s="1">
        <f t="shared" si="291"/>
        <v>0</v>
      </c>
      <c r="I51" s="1">
        <f t="shared" si="292"/>
        <v>0</v>
      </c>
      <c r="K51" s="1">
        <f t="shared" si="293"/>
        <v>0</v>
      </c>
      <c r="L51" s="1">
        <f t="shared" si="294"/>
        <v>0</v>
      </c>
      <c r="M51" s="1">
        <f t="shared" si="295"/>
        <v>4</v>
      </c>
      <c r="N51" s="1">
        <f t="shared" si="296"/>
        <v>0</v>
      </c>
      <c r="O51" s="1">
        <f t="shared" si="297"/>
        <v>0</v>
      </c>
      <c r="Q51" s="1">
        <f t="shared" si="298"/>
        <v>0</v>
      </c>
      <c r="R51" s="1">
        <f t="shared" si="299"/>
        <v>1</v>
      </c>
      <c r="T51" s="1">
        <f t="shared" si="300"/>
        <v>0</v>
      </c>
      <c r="U51" s="1">
        <f t="shared" si="301"/>
        <v>0</v>
      </c>
      <c r="W51" s="1">
        <f t="shared" si="302"/>
        <v>0</v>
      </c>
      <c r="X51" s="1">
        <f t="shared" si="303"/>
        <v>0</v>
      </c>
      <c r="Y51" s="1">
        <f t="shared" si="213"/>
        <v>0</v>
      </c>
      <c r="AM51" s="1">
        <f t="shared" si="304"/>
        <v>0</v>
      </c>
      <c r="AP51" s="1">
        <f t="shared" si="305"/>
        <v>0</v>
      </c>
      <c r="AQ51" s="1">
        <f t="shared" si="216"/>
        <v>1</v>
      </c>
      <c r="AZ51" s="1">
        <f t="shared" si="306"/>
        <v>0</v>
      </c>
      <c r="BH51" s="1">
        <f t="shared" si="307"/>
        <v>0</v>
      </c>
      <c r="BI51" s="1">
        <f t="shared" si="308"/>
        <v>0</v>
      </c>
      <c r="BJ51" s="1">
        <f t="shared" si="220"/>
        <v>0</v>
      </c>
      <c r="BM51" s="1">
        <f t="shared" si="309"/>
        <v>0</v>
      </c>
      <c r="BN51" s="1">
        <f t="shared" si="222"/>
        <v>1</v>
      </c>
      <c r="BO51" s="1">
        <f t="shared" si="310"/>
        <v>1</v>
      </c>
      <c r="BS51" s="1">
        <f t="shared" si="311"/>
        <v>0</v>
      </c>
      <c r="BU51" s="1">
        <f t="shared" si="312"/>
        <v>0</v>
      </c>
      <c r="BV51" s="1">
        <f t="shared" si="313"/>
        <v>7</v>
      </c>
      <c r="BW51" s="1">
        <f t="shared" si="314"/>
        <v>4</v>
      </c>
      <c r="BX51" s="1">
        <f t="shared" si="315"/>
        <v>1</v>
      </c>
      <c r="BY51" s="1">
        <f t="shared" si="316"/>
        <v>0</v>
      </c>
      <c r="BZ51" s="1">
        <f t="shared" si="317"/>
        <v>0</v>
      </c>
      <c r="CA51" s="1">
        <f t="shared" si="318"/>
        <v>0</v>
      </c>
      <c r="CB51" s="1">
        <f t="shared" si="319"/>
        <v>0</v>
      </c>
      <c r="CC51" s="1">
        <f t="shared" si="320"/>
        <v>0</v>
      </c>
      <c r="CD51" s="1">
        <f t="shared" si="321"/>
        <v>5</v>
      </c>
      <c r="CE51" s="1">
        <f t="shared" si="322"/>
        <v>0</v>
      </c>
      <c r="CF51" s="1">
        <f t="shared" si="323"/>
        <v>0</v>
      </c>
      <c r="CG51" s="1">
        <f t="shared" si="324"/>
        <v>0</v>
      </c>
      <c r="CH51" s="1">
        <f t="shared" si="325"/>
        <v>5</v>
      </c>
      <c r="CI51" s="1">
        <f t="shared" si="326"/>
        <v>5</v>
      </c>
      <c r="CJ51">
        <f t="shared" si="56"/>
        <v>6</v>
      </c>
      <c r="CK51" s="1">
        <f t="shared" si="240"/>
        <v>0</v>
      </c>
      <c r="CL51" s="1">
        <f t="shared" si="241"/>
        <v>5</v>
      </c>
      <c r="CM51" s="1">
        <f t="shared" si="242"/>
        <v>0</v>
      </c>
      <c r="CN51" s="1">
        <f t="shared" si="243"/>
        <v>0</v>
      </c>
      <c r="CO51" s="1">
        <f t="shared" si="327"/>
        <v>5</v>
      </c>
      <c r="CP51" s="1">
        <f t="shared" si="328"/>
        <v>5</v>
      </c>
      <c r="CR51" s="1">
        <f t="shared" si="329"/>
        <v>0</v>
      </c>
      <c r="CS51" s="1">
        <f t="shared" si="247"/>
        <v>0</v>
      </c>
      <c r="CT51" s="1">
        <f t="shared" si="248"/>
        <v>0</v>
      </c>
      <c r="CV51" s="1">
        <f t="shared" si="330"/>
        <v>5</v>
      </c>
      <c r="CW51" s="1">
        <f t="shared" si="250"/>
        <v>7</v>
      </c>
      <c r="CX51" s="1">
        <f t="shared" si="331"/>
        <v>7</v>
      </c>
      <c r="CZ51" s="1">
        <f t="shared" si="252"/>
        <v>5</v>
      </c>
      <c r="DA51" s="1">
        <f t="shared" si="59"/>
        <v>6</v>
      </c>
      <c r="DB51" s="1">
        <f t="shared" si="332"/>
        <v>7</v>
      </c>
      <c r="DC51" s="1">
        <f t="shared" si="333"/>
        <v>7</v>
      </c>
      <c r="DE51" s="1">
        <f t="shared" si="334"/>
        <v>0</v>
      </c>
      <c r="DF51" s="1">
        <f t="shared" si="335"/>
        <v>0</v>
      </c>
      <c r="DG51" s="1">
        <f t="shared" si="336"/>
        <v>0</v>
      </c>
      <c r="DH51" s="1">
        <f t="shared" si="337"/>
        <v>1</v>
      </c>
      <c r="DI51" s="1">
        <f t="shared" si="338"/>
        <v>0</v>
      </c>
      <c r="DJ51" s="1">
        <f t="shared" si="339"/>
        <v>1</v>
      </c>
      <c r="DK51" s="1">
        <f t="shared" si="340"/>
        <v>1</v>
      </c>
      <c r="DL51" s="1">
        <f t="shared" si="341"/>
        <v>1</v>
      </c>
      <c r="DM51" s="1">
        <f t="shared" si="342"/>
        <v>0</v>
      </c>
      <c r="DN51" s="1">
        <f t="shared" si="343"/>
        <v>1</v>
      </c>
      <c r="DO51" s="1">
        <f t="shared" si="344"/>
        <v>0</v>
      </c>
      <c r="DP51" s="1">
        <f t="shared" si="345"/>
        <v>2</v>
      </c>
      <c r="DQ51" s="1" t="str">
        <f t="shared" si="346"/>
        <v>Problematic</v>
      </c>
    </row>
    <row r="52" spans="2:121" x14ac:dyDescent="0.35">
      <c r="B52" s="3" t="s">
        <v>214</v>
      </c>
      <c r="E52" s="1">
        <f t="shared" si="288"/>
        <v>7</v>
      </c>
      <c r="F52" s="1">
        <f t="shared" si="289"/>
        <v>0</v>
      </c>
      <c r="G52" s="1">
        <f t="shared" si="290"/>
        <v>0</v>
      </c>
      <c r="H52" s="1">
        <f t="shared" si="291"/>
        <v>0</v>
      </c>
      <c r="I52" s="1">
        <f t="shared" si="292"/>
        <v>0</v>
      </c>
      <c r="K52" s="1">
        <f t="shared" si="293"/>
        <v>0</v>
      </c>
      <c r="L52" s="1">
        <f t="shared" si="294"/>
        <v>0</v>
      </c>
      <c r="M52" s="1">
        <f t="shared" si="295"/>
        <v>4</v>
      </c>
      <c r="N52" s="1">
        <f t="shared" si="296"/>
        <v>0</v>
      </c>
      <c r="O52" s="1">
        <f t="shared" si="297"/>
        <v>0</v>
      </c>
      <c r="Q52" s="1">
        <f t="shared" si="298"/>
        <v>0</v>
      </c>
      <c r="R52" s="1">
        <f t="shared" si="299"/>
        <v>1</v>
      </c>
      <c r="T52" s="1">
        <f t="shared" si="300"/>
        <v>0</v>
      </c>
      <c r="U52" s="1">
        <f t="shared" si="301"/>
        <v>0</v>
      </c>
      <c r="W52" s="1">
        <f t="shared" si="302"/>
        <v>0</v>
      </c>
      <c r="X52" s="1">
        <f t="shared" si="303"/>
        <v>0</v>
      </c>
      <c r="Y52" s="1">
        <f t="shared" si="213"/>
        <v>0</v>
      </c>
      <c r="AM52" s="1">
        <f t="shared" si="304"/>
        <v>0</v>
      </c>
      <c r="AP52" s="1">
        <f t="shared" si="305"/>
        <v>0</v>
      </c>
      <c r="AQ52" s="1">
        <f t="shared" si="216"/>
        <v>1</v>
      </c>
      <c r="AZ52" s="1">
        <f t="shared" si="306"/>
        <v>0</v>
      </c>
      <c r="BH52" s="1">
        <f t="shared" si="307"/>
        <v>0</v>
      </c>
      <c r="BI52" s="1">
        <f t="shared" si="308"/>
        <v>0</v>
      </c>
      <c r="BJ52" s="1">
        <f t="shared" si="220"/>
        <v>0</v>
      </c>
      <c r="BM52" s="1">
        <f t="shared" si="309"/>
        <v>0</v>
      </c>
      <c r="BN52" s="1">
        <f t="shared" si="222"/>
        <v>1</v>
      </c>
      <c r="BO52" s="1">
        <f t="shared" si="310"/>
        <v>1</v>
      </c>
      <c r="BS52" s="1">
        <f t="shared" si="311"/>
        <v>0</v>
      </c>
      <c r="BU52" s="1">
        <f t="shared" si="312"/>
        <v>0</v>
      </c>
      <c r="BV52" s="1">
        <f t="shared" si="313"/>
        <v>7</v>
      </c>
      <c r="BW52" s="1">
        <f t="shared" si="314"/>
        <v>4</v>
      </c>
      <c r="BX52" s="1">
        <f t="shared" si="315"/>
        <v>1</v>
      </c>
      <c r="BY52" s="1">
        <f t="shared" si="316"/>
        <v>0</v>
      </c>
      <c r="BZ52" s="1">
        <f t="shared" si="317"/>
        <v>0</v>
      </c>
      <c r="CA52" s="1">
        <f t="shared" si="318"/>
        <v>0</v>
      </c>
      <c r="CB52" s="1">
        <f t="shared" si="319"/>
        <v>0</v>
      </c>
      <c r="CC52" s="1">
        <f t="shared" si="320"/>
        <v>0</v>
      </c>
      <c r="CD52" s="1">
        <f t="shared" si="321"/>
        <v>5</v>
      </c>
      <c r="CE52" s="1">
        <f t="shared" si="322"/>
        <v>0</v>
      </c>
      <c r="CF52" s="1">
        <f t="shared" si="323"/>
        <v>0</v>
      </c>
      <c r="CG52" s="1">
        <f t="shared" si="324"/>
        <v>0</v>
      </c>
      <c r="CH52" s="1">
        <f t="shared" si="325"/>
        <v>5</v>
      </c>
      <c r="CI52" s="1">
        <f t="shared" si="326"/>
        <v>5</v>
      </c>
      <c r="CJ52">
        <f t="shared" si="56"/>
        <v>6</v>
      </c>
      <c r="CK52" s="1">
        <f t="shared" si="240"/>
        <v>0</v>
      </c>
      <c r="CL52" s="1">
        <f t="shared" si="241"/>
        <v>5</v>
      </c>
      <c r="CM52" s="1">
        <f t="shared" si="242"/>
        <v>0</v>
      </c>
      <c r="CN52" s="1">
        <f t="shared" si="243"/>
        <v>0</v>
      </c>
      <c r="CO52" s="1">
        <f t="shared" si="327"/>
        <v>5</v>
      </c>
      <c r="CP52" s="1">
        <f t="shared" si="328"/>
        <v>5</v>
      </c>
      <c r="CR52" s="1">
        <f t="shared" si="329"/>
        <v>0</v>
      </c>
      <c r="CS52" s="1">
        <f t="shared" si="247"/>
        <v>0</v>
      </c>
      <c r="CT52" s="1">
        <f t="shared" si="248"/>
        <v>0</v>
      </c>
      <c r="CV52" s="1">
        <f t="shared" si="330"/>
        <v>5</v>
      </c>
      <c r="CW52" s="1">
        <f t="shared" si="250"/>
        <v>7</v>
      </c>
      <c r="CX52" s="1">
        <f t="shared" si="331"/>
        <v>7</v>
      </c>
      <c r="CZ52" s="1">
        <f t="shared" si="252"/>
        <v>5</v>
      </c>
      <c r="DA52" s="1">
        <f t="shared" si="59"/>
        <v>6</v>
      </c>
      <c r="DB52" s="1">
        <f t="shared" si="332"/>
        <v>7</v>
      </c>
      <c r="DC52" s="1">
        <f t="shared" si="333"/>
        <v>7</v>
      </c>
      <c r="DE52" s="1">
        <f t="shared" si="334"/>
        <v>0</v>
      </c>
      <c r="DF52" s="1">
        <f t="shared" si="335"/>
        <v>0</v>
      </c>
      <c r="DG52" s="1">
        <f t="shared" si="336"/>
        <v>0</v>
      </c>
      <c r="DH52" s="1">
        <f t="shared" si="337"/>
        <v>1</v>
      </c>
      <c r="DI52" s="1">
        <f t="shared" si="338"/>
        <v>0</v>
      </c>
      <c r="DJ52" s="1">
        <f t="shared" si="339"/>
        <v>1</v>
      </c>
      <c r="DK52" s="1">
        <f t="shared" si="340"/>
        <v>1</v>
      </c>
      <c r="DL52" s="1">
        <f t="shared" si="341"/>
        <v>1</v>
      </c>
      <c r="DM52" s="1">
        <f t="shared" si="342"/>
        <v>0</v>
      </c>
      <c r="DN52" s="1">
        <f t="shared" si="343"/>
        <v>1</v>
      </c>
      <c r="DO52" s="1">
        <f t="shared" si="344"/>
        <v>0</v>
      </c>
      <c r="DP52" s="1">
        <f t="shared" si="345"/>
        <v>2</v>
      </c>
      <c r="DQ52" s="1" t="str">
        <f t="shared" si="346"/>
        <v>Problematic</v>
      </c>
    </row>
    <row r="53" spans="2:121" x14ac:dyDescent="0.35">
      <c r="B53" s="3" t="s">
        <v>214</v>
      </c>
      <c r="E53" s="1">
        <f t="shared" si="288"/>
        <v>7</v>
      </c>
      <c r="F53" s="1">
        <f t="shared" si="289"/>
        <v>0</v>
      </c>
      <c r="G53" s="1">
        <f t="shared" si="290"/>
        <v>0</v>
      </c>
      <c r="H53" s="1">
        <f t="shared" si="291"/>
        <v>0</v>
      </c>
      <c r="I53" s="1">
        <f t="shared" si="292"/>
        <v>0</v>
      </c>
      <c r="K53" s="1">
        <f t="shared" si="293"/>
        <v>0</v>
      </c>
      <c r="L53" s="1">
        <f t="shared" si="294"/>
        <v>0</v>
      </c>
      <c r="M53" s="1">
        <f t="shared" si="295"/>
        <v>4</v>
      </c>
      <c r="N53" s="1">
        <f t="shared" si="296"/>
        <v>0</v>
      </c>
      <c r="O53" s="1">
        <f t="shared" si="297"/>
        <v>0</v>
      </c>
      <c r="Q53" s="1">
        <f t="shared" si="298"/>
        <v>0</v>
      </c>
      <c r="R53" s="1">
        <f t="shared" si="299"/>
        <v>1</v>
      </c>
      <c r="T53" s="1">
        <f t="shared" si="300"/>
        <v>0</v>
      </c>
      <c r="U53" s="1">
        <f t="shared" si="301"/>
        <v>0</v>
      </c>
      <c r="W53" s="1">
        <f t="shared" si="302"/>
        <v>0</v>
      </c>
      <c r="X53" s="1">
        <f t="shared" si="303"/>
        <v>0</v>
      </c>
      <c r="Y53" s="1">
        <f t="shared" si="213"/>
        <v>0</v>
      </c>
      <c r="AM53" s="1">
        <f t="shared" si="304"/>
        <v>0</v>
      </c>
      <c r="AP53" s="1">
        <f t="shared" si="305"/>
        <v>0</v>
      </c>
      <c r="AQ53" s="1">
        <f t="shared" si="216"/>
        <v>1</v>
      </c>
      <c r="AZ53" s="1">
        <f t="shared" si="306"/>
        <v>0</v>
      </c>
      <c r="BH53" s="1">
        <f t="shared" si="307"/>
        <v>0</v>
      </c>
      <c r="BI53" s="1">
        <f t="shared" si="308"/>
        <v>0</v>
      </c>
      <c r="BJ53" s="1">
        <f t="shared" si="220"/>
        <v>0</v>
      </c>
      <c r="BM53" s="1">
        <f t="shared" si="309"/>
        <v>0</v>
      </c>
      <c r="BN53" s="1">
        <f t="shared" si="222"/>
        <v>1</v>
      </c>
      <c r="BO53" s="1">
        <f t="shared" si="310"/>
        <v>1</v>
      </c>
      <c r="BS53" s="1">
        <f t="shared" si="311"/>
        <v>0</v>
      </c>
      <c r="BU53" s="1">
        <f t="shared" si="312"/>
        <v>0</v>
      </c>
      <c r="BV53" s="1">
        <f t="shared" si="313"/>
        <v>7</v>
      </c>
      <c r="BW53" s="1">
        <f t="shared" si="314"/>
        <v>4</v>
      </c>
      <c r="BX53" s="1">
        <f t="shared" si="315"/>
        <v>1</v>
      </c>
      <c r="BY53" s="1">
        <f t="shared" si="316"/>
        <v>0</v>
      </c>
      <c r="BZ53" s="1">
        <f t="shared" si="317"/>
        <v>0</v>
      </c>
      <c r="CA53" s="1">
        <f t="shared" si="318"/>
        <v>0</v>
      </c>
      <c r="CB53" s="1">
        <f t="shared" si="319"/>
        <v>0</v>
      </c>
      <c r="CC53" s="1">
        <f t="shared" si="320"/>
        <v>0</v>
      </c>
      <c r="CD53" s="1">
        <f t="shared" si="321"/>
        <v>5</v>
      </c>
      <c r="CE53" s="1">
        <f t="shared" si="322"/>
        <v>0</v>
      </c>
      <c r="CF53" s="1">
        <f t="shared" si="323"/>
        <v>0</v>
      </c>
      <c r="CG53" s="1">
        <f t="shared" si="324"/>
        <v>0</v>
      </c>
      <c r="CH53" s="1">
        <f t="shared" si="325"/>
        <v>5</v>
      </c>
      <c r="CI53" s="1">
        <f t="shared" si="326"/>
        <v>5</v>
      </c>
      <c r="CJ53">
        <f t="shared" si="56"/>
        <v>6</v>
      </c>
      <c r="CK53" s="1">
        <f t="shared" si="240"/>
        <v>0</v>
      </c>
      <c r="CL53" s="1">
        <f t="shared" si="241"/>
        <v>5</v>
      </c>
      <c r="CM53" s="1">
        <f t="shared" si="242"/>
        <v>0</v>
      </c>
      <c r="CN53" s="1">
        <f t="shared" si="243"/>
        <v>0</v>
      </c>
      <c r="CO53" s="1">
        <f t="shared" si="327"/>
        <v>5</v>
      </c>
      <c r="CP53" s="1">
        <f t="shared" si="328"/>
        <v>5</v>
      </c>
      <c r="CR53" s="1">
        <f t="shared" si="329"/>
        <v>0</v>
      </c>
      <c r="CS53" s="1">
        <f t="shared" si="247"/>
        <v>0</v>
      </c>
      <c r="CT53" s="1">
        <f t="shared" si="248"/>
        <v>0</v>
      </c>
      <c r="CV53" s="1">
        <f t="shared" si="330"/>
        <v>5</v>
      </c>
      <c r="CW53" s="1">
        <f t="shared" si="250"/>
        <v>7</v>
      </c>
      <c r="CX53" s="1">
        <f t="shared" si="331"/>
        <v>7</v>
      </c>
      <c r="CZ53" s="1">
        <f t="shared" si="252"/>
        <v>5</v>
      </c>
      <c r="DA53" s="1">
        <f t="shared" si="59"/>
        <v>6</v>
      </c>
      <c r="DB53" s="1">
        <f t="shared" si="332"/>
        <v>7</v>
      </c>
      <c r="DC53" s="1">
        <f t="shared" si="333"/>
        <v>7</v>
      </c>
      <c r="DE53" s="1">
        <f t="shared" si="334"/>
        <v>0</v>
      </c>
      <c r="DF53" s="1">
        <f t="shared" si="335"/>
        <v>0</v>
      </c>
      <c r="DG53" s="1">
        <f t="shared" si="336"/>
        <v>0</v>
      </c>
      <c r="DH53" s="1">
        <f t="shared" si="337"/>
        <v>1</v>
      </c>
      <c r="DI53" s="1">
        <f t="shared" si="338"/>
        <v>0</v>
      </c>
      <c r="DJ53" s="1">
        <f t="shared" si="339"/>
        <v>1</v>
      </c>
      <c r="DK53" s="1">
        <f t="shared" si="340"/>
        <v>1</v>
      </c>
      <c r="DL53" s="1">
        <f t="shared" si="341"/>
        <v>1</v>
      </c>
      <c r="DM53" s="1">
        <f t="shared" si="342"/>
        <v>0</v>
      </c>
      <c r="DN53" s="1">
        <f t="shared" si="343"/>
        <v>1</v>
      </c>
      <c r="DO53" s="1">
        <f t="shared" si="344"/>
        <v>0</v>
      </c>
      <c r="DP53" s="1">
        <f t="shared" si="345"/>
        <v>2</v>
      </c>
      <c r="DQ53" s="1" t="str">
        <f t="shared" si="346"/>
        <v>Problematic</v>
      </c>
    </row>
  </sheetData>
  <conditionalFormatting sqref="Z4:AL53">
    <cfRule type="cellIs" dxfId="47" priority="7" operator="equal">
      <formula>1</formula>
    </cfRule>
  </conditionalFormatting>
  <conditionalFormatting sqref="AN1:AO53">
    <cfRule type="cellIs" dxfId="46" priority="6" operator="equal">
      <formula>1</formula>
    </cfRule>
  </conditionalFormatting>
  <conditionalFormatting sqref="AR1:AY53">
    <cfRule type="cellIs" dxfId="45" priority="5" operator="equal">
      <formula>1</formula>
    </cfRule>
  </conditionalFormatting>
  <conditionalFormatting sqref="BA1:BG53">
    <cfRule type="cellIs" dxfId="44" priority="4" operator="equal">
      <formula>1</formula>
    </cfRule>
  </conditionalFormatting>
  <conditionalFormatting sqref="BK1:BL53">
    <cfRule type="cellIs" dxfId="43" priority="3" operator="equal">
      <formula>1</formula>
    </cfRule>
  </conditionalFormatting>
  <conditionalFormatting sqref="BP1:BR53">
    <cfRule type="cellIs" dxfId="42" priority="2" operator="equal">
      <formula>1</formula>
    </cfRule>
  </conditionalFormatting>
  <conditionalFormatting sqref="BT1:BT53">
    <cfRule type="cellIs" dxfId="41" priority="1" operator="equal">
      <formula>1</formula>
    </cfRule>
  </conditionalFormatting>
  <conditionalFormatting sqref="DE1:DE53">
    <cfRule type="cellIs" dxfId="40" priority="9" operator="equal">
      <formula>1</formula>
    </cfRule>
  </conditionalFormatting>
  <conditionalFormatting sqref="DE59:DE1048576 DI59:DI1048576 BA61:BG1048576 BP61:BR1048576 BT61:BT1048576">
    <cfRule type="cellIs" dxfId="39" priority="33" operator="equal">
      <formula>1</formula>
    </cfRule>
  </conditionalFormatting>
  <conditionalFormatting sqref="DF3:DP3">
    <cfRule type="cellIs" dxfId="38" priority="27" operator="equal">
      <formula>1</formula>
    </cfRule>
  </conditionalFormatting>
  <conditionalFormatting sqref="DI1:DI53">
    <cfRule type="cellIs" dxfId="37" priority="25" operator="equal">
      <formula>1</formula>
    </cfRule>
  </conditionalFormatting>
  <conditionalFormatting sqref="DJ1:DJ53">
    <cfRule type="cellIs" dxfId="36" priority="24" operator="equal">
      <formula>1</formula>
    </cfRule>
  </conditionalFormatting>
  <conditionalFormatting sqref="DJ59:DJ1048576 DN59:DN1048576 AN61:AO1048576 AR61:AY1048576 BK61:BL1048576">
    <cfRule type="cellIs" dxfId="35" priority="35" operator="equal">
      <formula>1</formula>
    </cfRule>
  </conditionalFormatting>
  <conditionalFormatting sqref="DN1:DN53">
    <cfRule type="cellIs" dxfId="34" priority="23" operator="equal">
      <formula>1</formula>
    </cfRule>
  </conditionalFormatting>
  <conditionalFormatting sqref="DO1:DO53 DO59:DO1048576">
    <cfRule type="cellIs" dxfId="33" priority="8" operator="greaterThanOrEqual">
      <formula>1</formula>
    </cfRule>
  </conditionalFormatting>
  <conditionalFormatting sqref="DP1:DP53 DP59:DP1048576">
    <cfRule type="cellIs" dxfId="32" priority="20" operator="equal">
      <formula>3</formula>
    </cfRule>
    <cfRule type="cellIs" dxfId="31" priority="21" operator="equal">
      <formula>2</formula>
    </cfRule>
    <cfRule type="cellIs" dxfId="30" priority="22" operator="equal">
      <formula>1</formula>
    </cfRule>
  </conditionalFormatting>
  <conditionalFormatting sqref="DQ1:DQ53 DQ59:DQ1048576">
    <cfRule type="containsText" dxfId="29" priority="17" operator="containsText" text="rec">
      <formula>NOT(ISERROR(SEARCH("rec",DQ1)))</formula>
    </cfRule>
    <cfRule type="containsText" dxfId="28" priority="18" operator="containsText" text="haz">
      <formula>NOT(ISERROR(SEARCH("haz",DQ1)))</formula>
    </cfRule>
    <cfRule type="containsText" dxfId="27" priority="19" operator="containsText" text="prob">
      <formula>NOT(ISERROR(SEARCH("prob",DQ1)))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DQ25"/>
  <sheetViews>
    <sheetView topLeftCell="BY1" workbookViewId="0">
      <selection activeCell="CO29" sqref="CO29"/>
    </sheetView>
  </sheetViews>
  <sheetFormatPr defaultColWidth="9.1796875" defaultRowHeight="14.5" x14ac:dyDescent="0.35"/>
  <cols>
    <col min="1" max="1" width="13.453125" style="4" customWidth="1"/>
    <col min="2" max="2" width="12.453125" style="4" customWidth="1"/>
    <col min="3" max="15" width="9.1796875" style="4"/>
    <col min="16" max="16" width="13.1796875" style="4" bestFit="1" customWidth="1"/>
    <col min="17" max="18" width="9.1796875" style="4"/>
    <col min="19" max="19" width="11.7265625" style="4" bestFit="1" customWidth="1"/>
    <col min="20" max="21" width="9.1796875" style="4"/>
    <col min="22" max="22" width="10.1796875" style="4" bestFit="1" customWidth="1"/>
    <col min="23" max="24" width="9.1796875" style="4"/>
    <col min="25" max="25" width="15.7265625" style="4" bestFit="1" customWidth="1"/>
    <col min="26" max="26" width="14.54296875" style="4" customWidth="1"/>
    <col min="27" max="27" width="20.81640625" style="4" customWidth="1"/>
    <col min="28" max="28" width="15.81640625" style="4" customWidth="1"/>
    <col min="29" max="29" width="14" style="4" customWidth="1"/>
    <col min="30" max="30" width="17" style="4" customWidth="1"/>
    <col min="31" max="31" width="15.54296875" style="4" customWidth="1"/>
    <col min="32" max="32" width="14.26953125" style="4" customWidth="1"/>
    <col min="33" max="33" width="17" style="4" customWidth="1"/>
    <col min="34" max="35" width="17.54296875" style="4" customWidth="1"/>
    <col min="36" max="36" width="27.81640625" style="4" customWidth="1"/>
    <col min="37" max="37" width="16.54296875" style="4" customWidth="1"/>
    <col min="38" max="38" width="26.54296875" style="4" customWidth="1"/>
    <col min="39" max="39" width="13.453125" style="4" customWidth="1"/>
    <col min="40" max="40" width="30.26953125" style="4" customWidth="1"/>
    <col min="41" max="41" width="15.81640625" style="4" customWidth="1"/>
    <col min="42" max="42" width="13.26953125" style="4" customWidth="1"/>
    <col min="43" max="43" width="14.453125" style="4" customWidth="1"/>
    <col min="44" max="44" width="13.54296875" style="4" customWidth="1"/>
    <col min="45" max="45" width="17.54296875" style="4" customWidth="1"/>
    <col min="46" max="46" width="12.26953125" style="4" customWidth="1"/>
    <col min="47" max="47" width="18.1796875" style="4" customWidth="1"/>
    <col min="48" max="48" width="16.7265625" style="4" customWidth="1"/>
    <col min="49" max="49" width="21.26953125" style="4" customWidth="1"/>
    <col min="50" max="50" width="15" style="4" customWidth="1"/>
    <col min="51" max="51" width="24.54296875" style="4" customWidth="1"/>
    <col min="52" max="52" width="14" style="4" customWidth="1"/>
    <col min="53" max="53" width="20" style="4" customWidth="1"/>
    <col min="54" max="54" width="12.81640625" style="4" customWidth="1"/>
    <col min="55" max="56" width="14.1796875" style="4" customWidth="1"/>
    <col min="57" max="57" width="16.54296875" style="4" customWidth="1"/>
    <col min="58" max="58" width="14.1796875" style="4" customWidth="1"/>
    <col min="59" max="59" width="18" style="4" customWidth="1"/>
    <col min="60" max="60" width="10.453125" style="4" bestFit="1" customWidth="1"/>
    <col min="61" max="61" width="9.1796875" style="4"/>
    <col min="62" max="62" width="12.453125" style="4" bestFit="1" customWidth="1"/>
    <col min="63" max="63" width="22.81640625" style="4" customWidth="1"/>
    <col min="64" max="64" width="20.54296875" style="4" customWidth="1"/>
    <col min="65" max="65" width="9.1796875" style="4"/>
    <col min="66" max="66" width="14.453125" style="4" customWidth="1"/>
    <col min="67" max="67" width="9.54296875" style="4" customWidth="1"/>
    <col min="68" max="68" width="15.1796875" style="4" customWidth="1"/>
    <col min="69" max="69" width="18.26953125" style="4" customWidth="1"/>
    <col min="70" max="70" width="19.81640625" style="4" customWidth="1"/>
    <col min="71" max="71" width="9.1796875" style="4"/>
    <col min="72" max="72" width="31.26953125" style="4" customWidth="1"/>
    <col min="73" max="73" width="10.26953125" style="4" bestFit="1" customWidth="1"/>
    <col min="74" max="76" width="9.1796875" style="4"/>
    <col min="77" max="77" width="10.81640625" style="4" customWidth="1"/>
    <col min="78" max="78" width="12" style="4" customWidth="1"/>
    <col min="79" max="86" width="9.1796875" style="4"/>
    <col min="87" max="87" width="11.26953125" style="4" customWidth="1"/>
    <col min="88" max="90" width="9.1796875" style="4"/>
    <col min="91" max="91" width="5.1796875" style="4" bestFit="1" customWidth="1"/>
    <col min="92" max="92" width="7.54296875" style="4" bestFit="1" customWidth="1"/>
    <col min="93" max="93" width="15.1796875" style="4" bestFit="1" customWidth="1"/>
    <col min="94" max="94" width="15.1796875" style="4" customWidth="1"/>
    <col min="95" max="95" width="9.1796875" style="4"/>
    <col min="96" max="96" width="11.1796875" style="4" customWidth="1"/>
    <col min="97" max="119" width="9.1796875" style="4"/>
    <col min="120" max="120" width="12.7265625" style="4" customWidth="1"/>
    <col min="121" max="121" width="15.54296875" style="4" bestFit="1" customWidth="1"/>
    <col min="122" max="122" width="11.7265625" style="4" bestFit="1" customWidth="1"/>
    <col min="123" max="16384" width="9.1796875" style="4"/>
  </cols>
  <sheetData>
    <row r="8" spans="1:121" x14ac:dyDescent="0.35">
      <c r="B8" s="5"/>
      <c r="C8" s="5" t="s">
        <v>56</v>
      </c>
      <c r="D8" s="5"/>
      <c r="J8" s="5" t="s">
        <v>44</v>
      </c>
      <c r="P8" s="5"/>
      <c r="S8" s="5"/>
      <c r="V8" s="5"/>
      <c r="Y8" s="4" t="s">
        <v>45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N8" s="5"/>
      <c r="AO8" s="5"/>
      <c r="AR8" s="5"/>
      <c r="AS8" s="5"/>
      <c r="AT8" s="5"/>
      <c r="AU8" s="5"/>
      <c r="AV8" s="5"/>
      <c r="AW8" s="5"/>
      <c r="AX8" s="5"/>
      <c r="AY8" s="5"/>
      <c r="BA8" s="5"/>
      <c r="BB8" s="5"/>
      <c r="BC8" s="5"/>
      <c r="BD8" s="5"/>
      <c r="BE8" s="5"/>
      <c r="BF8" s="5"/>
      <c r="BG8" s="5"/>
      <c r="BJ8" s="4" t="s">
        <v>47</v>
      </c>
      <c r="BK8" s="5"/>
      <c r="BL8" s="5"/>
      <c r="BN8" s="4">
        <v>5</v>
      </c>
      <c r="BP8" s="5"/>
      <c r="BQ8" s="5"/>
      <c r="BR8" s="5"/>
      <c r="BT8" s="5"/>
      <c r="BV8" s="4" t="s">
        <v>106</v>
      </c>
      <c r="CQ8" s="5"/>
    </row>
    <row r="9" spans="1:121" x14ac:dyDescent="0.35">
      <c r="B9" s="5"/>
      <c r="C9" s="5"/>
      <c r="D9" s="5"/>
      <c r="E9" s="4" t="s">
        <v>67</v>
      </c>
      <c r="F9" s="4" t="s">
        <v>55</v>
      </c>
      <c r="G9" s="4" t="s">
        <v>63</v>
      </c>
      <c r="H9" s="4" t="s">
        <v>55</v>
      </c>
      <c r="I9" s="4" t="s">
        <v>67</v>
      </c>
      <c r="J9" s="5"/>
      <c r="K9" s="4">
        <v>1</v>
      </c>
      <c r="L9" s="4">
        <v>3</v>
      </c>
      <c r="M9" s="4">
        <v>4</v>
      </c>
      <c r="N9" s="4">
        <v>5</v>
      </c>
      <c r="O9" s="4">
        <v>7</v>
      </c>
      <c r="P9" s="5"/>
      <c r="Q9" s="4">
        <v>0</v>
      </c>
      <c r="R9" s="4">
        <v>1</v>
      </c>
      <c r="S9" s="5"/>
      <c r="T9" s="4" t="s">
        <v>110</v>
      </c>
      <c r="U9" s="4" t="s">
        <v>111</v>
      </c>
      <c r="V9" s="5"/>
      <c r="W9" s="4" t="s">
        <v>110</v>
      </c>
      <c r="X9" s="4" t="s">
        <v>111</v>
      </c>
      <c r="Y9" s="4" t="s">
        <v>54</v>
      </c>
      <c r="Z9" s="5" t="s">
        <v>154</v>
      </c>
      <c r="AA9" s="5">
        <v>2</v>
      </c>
      <c r="AB9" s="5">
        <v>2</v>
      </c>
      <c r="AC9" s="5">
        <v>2</v>
      </c>
      <c r="AD9" s="5">
        <v>2</v>
      </c>
      <c r="AE9" s="5">
        <v>2</v>
      </c>
      <c r="AF9" s="5">
        <v>2</v>
      </c>
      <c r="AG9" s="5">
        <v>2</v>
      </c>
      <c r="AH9" s="5">
        <v>2</v>
      </c>
      <c r="AI9" s="5">
        <v>2</v>
      </c>
      <c r="AJ9" s="5">
        <v>2</v>
      </c>
      <c r="AK9" s="5">
        <v>2</v>
      </c>
      <c r="AL9" s="5">
        <v>2</v>
      </c>
      <c r="AM9" s="4" t="s">
        <v>116</v>
      </c>
      <c r="AN9" s="5" t="s">
        <v>204</v>
      </c>
      <c r="AO9" s="5">
        <v>4</v>
      </c>
      <c r="AP9" s="4" t="s">
        <v>128</v>
      </c>
      <c r="AQ9" s="4" t="s">
        <v>129</v>
      </c>
      <c r="AR9" s="5" t="s">
        <v>130</v>
      </c>
      <c r="AS9" s="5">
        <v>6</v>
      </c>
      <c r="AT9" s="5">
        <v>6</v>
      </c>
      <c r="AU9" s="5">
        <v>6</v>
      </c>
      <c r="AV9" s="5">
        <v>6</v>
      </c>
      <c r="AW9" s="5">
        <v>6</v>
      </c>
      <c r="AX9" s="5">
        <v>6</v>
      </c>
      <c r="AY9" s="5">
        <v>6</v>
      </c>
      <c r="AZ9" s="4" t="s">
        <v>133</v>
      </c>
      <c r="BA9" s="5" t="s">
        <v>132</v>
      </c>
      <c r="BB9" s="5" t="s">
        <v>156</v>
      </c>
      <c r="BC9" s="5">
        <v>9</v>
      </c>
      <c r="BD9" s="5">
        <v>9</v>
      </c>
      <c r="BE9" s="5">
        <v>9</v>
      </c>
      <c r="BF9" s="5">
        <v>9</v>
      </c>
      <c r="BG9" s="5">
        <v>9</v>
      </c>
      <c r="BH9" s="4" t="s">
        <v>131</v>
      </c>
      <c r="BI9" s="4" t="s">
        <v>105</v>
      </c>
      <c r="BJ9" s="4" t="s">
        <v>157</v>
      </c>
      <c r="BK9" s="5">
        <v>5</v>
      </c>
      <c r="BL9" s="5" t="s">
        <v>135</v>
      </c>
      <c r="BM9" s="4" t="s">
        <v>136</v>
      </c>
      <c r="BN9" s="4" t="s">
        <v>137</v>
      </c>
      <c r="BO9" s="4" t="s">
        <v>145</v>
      </c>
      <c r="BP9" s="5" t="s">
        <v>138</v>
      </c>
      <c r="BQ9" s="5">
        <v>7</v>
      </c>
      <c r="BR9" s="5">
        <v>7</v>
      </c>
      <c r="BS9" s="4" t="s">
        <v>139</v>
      </c>
      <c r="BT9" s="5" t="s">
        <v>140</v>
      </c>
      <c r="BU9" s="4" t="s">
        <v>158</v>
      </c>
      <c r="CA9" s="4" t="s">
        <v>45</v>
      </c>
      <c r="CK9" s="4" t="s">
        <v>47</v>
      </c>
      <c r="CQ9" s="5" t="s">
        <v>114</v>
      </c>
    </row>
    <row r="10" spans="1:121" s="6" customFormat="1" ht="44.25" customHeight="1" x14ac:dyDescent="0.35">
      <c r="A10" s="6" t="s">
        <v>0</v>
      </c>
      <c r="B10" s="7" t="s">
        <v>1</v>
      </c>
      <c r="C10" s="7"/>
      <c r="D10" s="7" t="s">
        <v>2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7" t="s">
        <v>3</v>
      </c>
      <c r="K10" s="6" t="s">
        <v>64</v>
      </c>
      <c r="L10" s="6" t="s">
        <v>65</v>
      </c>
      <c r="M10" s="6" t="s">
        <v>66</v>
      </c>
      <c r="N10" s="6" t="s">
        <v>127</v>
      </c>
      <c r="O10" s="6" t="s">
        <v>126</v>
      </c>
      <c r="P10" s="7" t="s">
        <v>42</v>
      </c>
      <c r="Q10" s="6" t="s">
        <v>62</v>
      </c>
      <c r="R10" s="6" t="s">
        <v>68</v>
      </c>
      <c r="S10" s="7" t="s">
        <v>217</v>
      </c>
      <c r="V10" s="7" t="s">
        <v>43</v>
      </c>
      <c r="W10" s="6" t="s">
        <v>112</v>
      </c>
      <c r="X10" s="6" t="s">
        <v>113</v>
      </c>
      <c r="Y10" s="6" t="s">
        <v>115</v>
      </c>
      <c r="Z10" s="7" t="s">
        <v>159</v>
      </c>
      <c r="AA10" s="7" t="s">
        <v>151</v>
      </c>
      <c r="AB10" s="7" t="s">
        <v>160</v>
      </c>
      <c r="AC10" s="7" t="s">
        <v>161</v>
      </c>
      <c r="AD10" s="7" t="s">
        <v>162</v>
      </c>
      <c r="AE10" s="7" t="s">
        <v>163</v>
      </c>
      <c r="AF10" s="7" t="s">
        <v>120</v>
      </c>
      <c r="AG10" s="7" t="s">
        <v>164</v>
      </c>
      <c r="AH10" s="7" t="s">
        <v>121</v>
      </c>
      <c r="AI10" s="7" t="s">
        <v>165</v>
      </c>
      <c r="AJ10" s="7" t="s">
        <v>166</v>
      </c>
      <c r="AK10" s="7" t="s">
        <v>152</v>
      </c>
      <c r="AL10" s="7" t="s">
        <v>153</v>
      </c>
      <c r="AN10" s="7" t="s">
        <v>167</v>
      </c>
      <c r="AO10" s="7" t="s">
        <v>168</v>
      </c>
      <c r="AQ10" s="6" t="s">
        <v>117</v>
      </c>
      <c r="AR10" s="7" t="s">
        <v>122</v>
      </c>
      <c r="AS10" s="7" t="s">
        <v>123</v>
      </c>
      <c r="AT10" s="7" t="s">
        <v>124</v>
      </c>
      <c r="AU10" s="7" t="s">
        <v>169</v>
      </c>
      <c r="AV10" s="7" t="s">
        <v>170</v>
      </c>
      <c r="AW10" s="7" t="s">
        <v>171</v>
      </c>
      <c r="AX10" s="7" t="s">
        <v>172</v>
      </c>
      <c r="AY10" s="7" t="s">
        <v>213</v>
      </c>
      <c r="BA10" s="7" t="s">
        <v>173</v>
      </c>
      <c r="BB10" s="7" t="s">
        <v>174</v>
      </c>
      <c r="BC10" s="7" t="s">
        <v>205</v>
      </c>
      <c r="BD10" s="7" t="s">
        <v>175</v>
      </c>
      <c r="BE10" s="7" t="s">
        <v>176</v>
      </c>
      <c r="BF10" s="7" t="s">
        <v>177</v>
      </c>
      <c r="BG10" s="7" t="s">
        <v>178</v>
      </c>
      <c r="BJ10" s="6" t="s">
        <v>46</v>
      </c>
      <c r="BK10" s="7" t="s">
        <v>51</v>
      </c>
      <c r="BL10" s="7" t="s">
        <v>52</v>
      </c>
      <c r="BP10" s="7" t="s">
        <v>48</v>
      </c>
      <c r="BQ10" s="7" t="s">
        <v>49</v>
      </c>
      <c r="BR10" s="7" t="s">
        <v>50</v>
      </c>
      <c r="BT10" s="7" t="s">
        <v>53</v>
      </c>
      <c r="BV10" s="6" t="s">
        <v>206</v>
      </c>
      <c r="BW10" s="6" t="s">
        <v>3</v>
      </c>
      <c r="BX10" s="6" t="s">
        <v>42</v>
      </c>
      <c r="BY10" s="6" t="s">
        <v>207</v>
      </c>
      <c r="BZ10" s="6" t="str">
        <f>V10</f>
        <v xml:space="preserve">resistivity </v>
      </c>
      <c r="CA10" s="6">
        <v>1</v>
      </c>
      <c r="CB10" s="6">
        <v>2</v>
      </c>
      <c r="CC10" s="6">
        <v>4</v>
      </c>
      <c r="CD10" s="6">
        <v>5</v>
      </c>
      <c r="CE10" s="6">
        <v>6</v>
      </c>
      <c r="CF10" s="6">
        <v>7</v>
      </c>
      <c r="CG10" s="6">
        <v>9</v>
      </c>
      <c r="CH10" s="6" t="s">
        <v>146</v>
      </c>
      <c r="CI10" s="6" t="s">
        <v>179</v>
      </c>
      <c r="CJ10" s="6" t="s">
        <v>215</v>
      </c>
      <c r="CK10" s="6" t="s">
        <v>134</v>
      </c>
      <c r="CL10" s="6" t="s">
        <v>141</v>
      </c>
      <c r="CM10" s="6" t="s">
        <v>142</v>
      </c>
      <c r="CN10" s="6" t="s">
        <v>143</v>
      </c>
      <c r="CO10" s="6" t="s">
        <v>146</v>
      </c>
      <c r="CP10" s="6" t="s">
        <v>179</v>
      </c>
      <c r="CQ10" s="7" t="s">
        <v>200</v>
      </c>
      <c r="CR10" s="6" t="s">
        <v>118</v>
      </c>
      <c r="CS10" s="6" t="s">
        <v>119</v>
      </c>
      <c r="CT10" s="6" t="s">
        <v>144</v>
      </c>
      <c r="CV10" s="6" t="s">
        <v>148</v>
      </c>
      <c r="CW10" s="6" t="s">
        <v>2</v>
      </c>
      <c r="CX10" s="6" t="s">
        <v>146</v>
      </c>
      <c r="CZ10" s="6" t="s">
        <v>186</v>
      </c>
      <c r="DA10" s="6" t="s">
        <v>187</v>
      </c>
      <c r="DB10" s="6" t="s">
        <v>188</v>
      </c>
      <c r="DC10" s="6" t="s">
        <v>146</v>
      </c>
      <c r="DE10" s="2" t="s">
        <v>189</v>
      </c>
      <c r="DF10" s="6" t="s">
        <v>190</v>
      </c>
      <c r="DG10" s="6" t="s">
        <v>191</v>
      </c>
      <c r="DH10" s="6" t="s">
        <v>192</v>
      </c>
      <c r="DI10" s="2" t="s">
        <v>193</v>
      </c>
      <c r="DJ10" s="8" t="s">
        <v>194</v>
      </c>
      <c r="DK10" s="6" t="s">
        <v>196</v>
      </c>
      <c r="DL10" s="6" t="s">
        <v>195</v>
      </c>
      <c r="DM10" s="6" t="s">
        <v>197</v>
      </c>
      <c r="DN10" s="8" t="s">
        <v>198</v>
      </c>
      <c r="DO10" s="9" t="s">
        <v>110</v>
      </c>
      <c r="DP10" s="6" t="s">
        <v>199</v>
      </c>
    </row>
    <row r="11" spans="1:121" x14ac:dyDescent="0.35">
      <c r="A11" s="4" t="s">
        <v>4</v>
      </c>
      <c r="B11" s="5" t="s">
        <v>5</v>
      </c>
      <c r="C11" s="5" t="s">
        <v>57</v>
      </c>
      <c r="D11" s="5">
        <v>177</v>
      </c>
      <c r="E11" s="4">
        <f>IF(D11&lt;50,7,0)</f>
        <v>0</v>
      </c>
      <c r="F11" s="4">
        <f>IF(AND(D11&gt;=50,D11&lt;=69),5,0)</f>
        <v>0</v>
      </c>
      <c r="G11" s="4">
        <f>IF(AND(D11&gt;=70,D11&lt;=139),3,0)</f>
        <v>0</v>
      </c>
      <c r="H11" s="4">
        <f>IF(AND(D11&gt;=140,D11&lt;=199),5,0)</f>
        <v>5</v>
      </c>
      <c r="I11" s="4">
        <f>IF(D11&gt;200,7,0)</f>
        <v>0</v>
      </c>
      <c r="J11" s="5">
        <v>47</v>
      </c>
      <c r="K11" s="4">
        <f>IF(J11&gt;60,1,0)</f>
        <v>0</v>
      </c>
      <c r="L11" s="4">
        <f>IF(AND(J11&gt;=24,J11&lt;=60),3,0)</f>
        <v>3</v>
      </c>
      <c r="M11" s="4">
        <f>IF(AND(J11&gt;=0,J11&lt;=23),4,0)</f>
        <v>0</v>
      </c>
      <c r="N11" s="4">
        <f>IF(AND(J11&gt;=-20,J11&lt;0),5,0)</f>
        <v>0</v>
      </c>
      <c r="O11" s="4">
        <f>IF(J11&lt;-20,7,0)</f>
        <v>0</v>
      </c>
      <c r="P11" s="5">
        <v>436</v>
      </c>
      <c r="Q11" s="4">
        <f>IF(P11&gt;200,0,0)</f>
        <v>0</v>
      </c>
      <c r="R11" s="4">
        <f>IF(P11&lt;200,1,0)</f>
        <v>0</v>
      </c>
      <c r="S11" s="5" t="s">
        <v>201</v>
      </c>
      <c r="T11" s="4">
        <f>IF(S11="n",0,0)</f>
        <v>0</v>
      </c>
      <c r="U11" s="4">
        <f>IF(S11="y",1,0)</f>
        <v>0</v>
      </c>
      <c r="V11" s="5" t="s">
        <v>202</v>
      </c>
      <c r="W11" s="4">
        <f>IF(V11="n",0,0)</f>
        <v>0</v>
      </c>
      <c r="X11" s="4">
        <f>IF(V11="y",1,0)</f>
        <v>1</v>
      </c>
      <c r="Y11" s="4">
        <f>IF(CS11=1,1,0)</f>
        <v>0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4">
        <f>SUM(Z11:AL11)</f>
        <v>0</v>
      </c>
      <c r="AN11" s="5"/>
      <c r="AO11" s="5"/>
      <c r="AP11" s="4">
        <f>SUM(AN11:AO11)</f>
        <v>0</v>
      </c>
      <c r="AQ11" s="4">
        <f>IF(CR11=0,1,0)</f>
        <v>1</v>
      </c>
      <c r="AR11" s="5"/>
      <c r="AS11" s="5"/>
      <c r="AT11" s="5"/>
      <c r="AU11" s="5"/>
      <c r="AV11" s="5"/>
      <c r="AW11" s="5"/>
      <c r="AX11" s="5"/>
      <c r="AY11" s="5"/>
      <c r="AZ11" s="4">
        <f>SUM(AR11:AY11)</f>
        <v>0</v>
      </c>
      <c r="BA11" s="5"/>
      <c r="BB11" s="5"/>
      <c r="BC11" s="5"/>
      <c r="BD11" s="5"/>
      <c r="BE11" s="5"/>
      <c r="BF11" s="5"/>
      <c r="BG11" s="5"/>
      <c r="BH11" s="4">
        <f>SUM(BB11:BG11)</f>
        <v>0</v>
      </c>
      <c r="BI11" s="4">
        <f>(AM11+AP11+AZ11+BA11)</f>
        <v>0</v>
      </c>
      <c r="BJ11" s="4">
        <f>IF(CT11=1,1,0)</f>
        <v>0</v>
      </c>
      <c r="BK11" s="5"/>
      <c r="BL11" s="5"/>
      <c r="BM11" s="4">
        <f>SUM(BK11:BL11)</f>
        <v>0</v>
      </c>
      <c r="BN11" s="4">
        <f>IF(CS11=0,1,0)</f>
        <v>1</v>
      </c>
      <c r="BO11" s="4">
        <f t="shared" ref="BO11:BO13" si="0">BM11+BN11</f>
        <v>1</v>
      </c>
      <c r="BP11" s="5"/>
      <c r="BQ11" s="5"/>
      <c r="BR11" s="5">
        <v>1</v>
      </c>
      <c r="BS11" s="4">
        <f>SUM(BP11:BR11)</f>
        <v>1</v>
      </c>
      <c r="BT11" s="5"/>
      <c r="BU11" s="4">
        <f>BM11+BS11+BT11</f>
        <v>1</v>
      </c>
      <c r="BV11" s="4">
        <f t="shared" ref="BV11:BV13" si="1">SUM(E11:I11)</f>
        <v>5</v>
      </c>
      <c r="BW11" s="4">
        <f t="shared" ref="BW11:BW13" si="2">SUM(K11:O11)</f>
        <v>3</v>
      </c>
      <c r="BX11" s="4">
        <f t="shared" ref="BX11:BX13" si="3">SUM(Q11:R11)</f>
        <v>0</v>
      </c>
      <c r="BY11" s="4">
        <f t="shared" ref="BY11:BY13" si="4">SUM(T11:U11)</f>
        <v>0</v>
      </c>
      <c r="BZ11" s="4">
        <f t="shared" ref="BZ11:BZ13" si="5">SUM(W11:X11)</f>
        <v>1</v>
      </c>
      <c r="CA11" s="4">
        <f t="shared" ref="CA11:CA13" si="6">IF(Y11&gt;0,1,0)</f>
        <v>0</v>
      </c>
      <c r="CB11" s="4">
        <f t="shared" ref="CB11:CB13" si="7">IF(AM11&gt;0,2,0)</f>
        <v>0</v>
      </c>
      <c r="CC11" s="4">
        <f t="shared" ref="CC11:CC13" si="8">IF(AP11&gt;0,4,0)</f>
        <v>0</v>
      </c>
      <c r="CD11" s="4">
        <f>IF(AQ11&gt;0,5,0)</f>
        <v>5</v>
      </c>
      <c r="CE11" s="4">
        <f t="shared" ref="CE11:CE13" si="9">IF(AZ11&gt;0,6,0)</f>
        <v>0</v>
      </c>
      <c r="CF11" s="4">
        <f t="shared" ref="CF11:CF13" si="10">IF(BA11&gt;0,7,0)</f>
        <v>0</v>
      </c>
      <c r="CG11" s="4">
        <f t="shared" ref="CG11:CG13" si="11">IF(BH11&gt;0,9,0)</f>
        <v>0</v>
      </c>
      <c r="CH11" s="4">
        <f>MAX(CA11:CG11)</f>
        <v>5</v>
      </c>
      <c r="CI11" s="4">
        <f>IF(CD11=5,5,CH11)</f>
        <v>5</v>
      </c>
      <c r="CJ11">
        <f>CI11+IF(D11&gt;84,0,1)</f>
        <v>5</v>
      </c>
      <c r="CK11" s="4">
        <f>IF(BJ11&gt;0,3,0)</f>
        <v>0</v>
      </c>
      <c r="CL11" s="4">
        <f>IF(BO11&gt;0,5,0)</f>
        <v>5</v>
      </c>
      <c r="CM11" s="4">
        <f>IF(BS11&gt;0,7,0)</f>
        <v>7</v>
      </c>
      <c r="CN11" s="4">
        <f>IF(BT11&gt;0,10,0)</f>
        <v>0</v>
      </c>
      <c r="CO11" s="4">
        <f>MAX(CK11:CN11)</f>
        <v>7</v>
      </c>
      <c r="CP11" s="4">
        <f>IF(CR11=0,5,CO11)</f>
        <v>5</v>
      </c>
      <c r="CQ11" s="5" t="s">
        <v>201</v>
      </c>
      <c r="CR11" s="4">
        <f>IF(CQ11="y",1,0)</f>
        <v>0</v>
      </c>
      <c r="CS11" s="4">
        <f>BI11+CR11</f>
        <v>0</v>
      </c>
      <c r="CT11" s="4">
        <f>CR11+(BU11*2)</f>
        <v>2</v>
      </c>
      <c r="CV11" s="4">
        <f>CP11</f>
        <v>5</v>
      </c>
      <c r="CW11" s="4">
        <f>SUM(E11:I11)</f>
        <v>5</v>
      </c>
      <c r="CX11" s="4">
        <f>MAX(CV11:CW11)</f>
        <v>5</v>
      </c>
      <c r="CZ11" s="4">
        <f>SUM(BW11:BZ11)</f>
        <v>4</v>
      </c>
      <c r="DA11" s="4">
        <f>CI11</f>
        <v>5</v>
      </c>
      <c r="DB11" s="4">
        <f>CX11</f>
        <v>5</v>
      </c>
      <c r="DC11" s="4">
        <f>MAX(CZ11:DB11)</f>
        <v>5</v>
      </c>
      <c r="DE11" s="4">
        <f t="shared" ref="DE11:DE13" si="12">IF(DC11&gt;7.9,1,0)</f>
        <v>0</v>
      </c>
      <c r="DF11" s="4">
        <f>IF(CZ11&gt;6,1,0)</f>
        <v>0</v>
      </c>
      <c r="DG11" s="4">
        <f t="shared" ref="DG11:DH13" si="13">IF(DA11&gt;6,1,0)</f>
        <v>0</v>
      </c>
      <c r="DH11" s="4">
        <f t="shared" si="13"/>
        <v>0</v>
      </c>
      <c r="DI11" s="4">
        <f>IF(SUM(DF11:DH11)&gt;1,1,0)</f>
        <v>0</v>
      </c>
      <c r="DJ11" s="4">
        <f>IF(DC11=7,1,0)</f>
        <v>0</v>
      </c>
      <c r="DK11" s="4">
        <f>IF(AND(CZ11&gt;3,CZ11&lt;7),1,0)</f>
        <v>1</v>
      </c>
      <c r="DL11" s="4">
        <f>IF(AND(DA11&gt;3,DA11&lt;7),1,0)</f>
        <v>1</v>
      </c>
      <c r="DM11" s="4">
        <f>IF(AND(DB11&gt;3,DB11&lt;7),1,0)</f>
        <v>1</v>
      </c>
      <c r="DN11" s="4">
        <f>IF(SUM(DK11:DM11)&gt;1,1,0)</f>
        <v>1</v>
      </c>
      <c r="DO11" s="4">
        <f>IF((DN11+DJ11+DI11+DE11)=0,1,0)</f>
        <v>0</v>
      </c>
      <c r="DP11" s="4">
        <f>IF(DE11=1,3,IF(DI11=1,3,IF(DJ11=1,2,IF(DN11=1,2,IF(DO11=1,1,0)))))</f>
        <v>2</v>
      </c>
      <c r="DQ11" s="4" t="str">
        <f>IF(DP11=3,"Hazardous",IF(DP11=2,"Problematic",IF(DP11=1,"Recommended",0)))</f>
        <v>Problematic</v>
      </c>
    </row>
    <row r="12" spans="1:121" x14ac:dyDescent="0.35">
      <c r="B12" s="5" t="s">
        <v>6</v>
      </c>
      <c r="C12" s="5" t="s">
        <v>71</v>
      </c>
      <c r="D12" s="5">
        <v>160</v>
      </c>
      <c r="E12" s="4">
        <f t="shared" ref="E12:E13" si="14">IF(D12&lt;50,7,0)</f>
        <v>0</v>
      </c>
      <c r="F12" s="4">
        <f t="shared" ref="F12:F13" si="15">IF(AND(D12&gt;=50,D12&lt;=69),5,0)</f>
        <v>0</v>
      </c>
      <c r="G12" s="4">
        <f t="shared" ref="G12:G13" si="16">IF(AND(D12&gt;=70,D12&lt;=139),3,0)</f>
        <v>0</v>
      </c>
      <c r="H12" s="4">
        <f t="shared" ref="H12:H13" si="17">IF(AND(D12&gt;=140,D12&lt;=199),5,0)</f>
        <v>5</v>
      </c>
      <c r="I12" s="4">
        <f t="shared" ref="I12:I13" si="18">IF(D12&gt;200,7,0)</f>
        <v>0</v>
      </c>
      <c r="J12" s="5">
        <v>35</v>
      </c>
      <c r="K12" s="4">
        <f t="shared" ref="K12:K13" si="19">IF(J12&gt;60,1,0)</f>
        <v>0</v>
      </c>
      <c r="L12" s="4">
        <f t="shared" ref="L12:L13" si="20">IF(AND(J12&gt;=24,J12&lt;=60),3,0)</f>
        <v>3</v>
      </c>
      <c r="M12" s="4">
        <f t="shared" ref="M12:M13" si="21">IF(AND(J12&gt;=0,J12&lt;=23),4,0)</f>
        <v>0</v>
      </c>
      <c r="N12" s="4">
        <f t="shared" ref="N12:N13" si="22">IF(AND(J12&gt;=-20,J12&lt;0),5,0)</f>
        <v>0</v>
      </c>
      <c r="O12" s="4">
        <f t="shared" ref="O12:O13" si="23">IF(J12&lt;-20,7,0)</f>
        <v>0</v>
      </c>
      <c r="P12" s="5">
        <v>253</v>
      </c>
      <c r="Q12" s="4">
        <f t="shared" ref="Q12:Q13" si="24">IF(P12&gt;200,0,0)</f>
        <v>0</v>
      </c>
      <c r="R12" s="4">
        <f t="shared" ref="R12:R13" si="25">IF(P12&lt;200,1,0)</f>
        <v>0</v>
      </c>
      <c r="S12" s="5" t="s">
        <v>201</v>
      </c>
      <c r="T12" s="4">
        <f t="shared" ref="T12:T13" si="26">IF(S12="n",0,0)</f>
        <v>0</v>
      </c>
      <c r="U12" s="4">
        <f t="shared" ref="U12:U13" si="27">IF(S12="y",1,0)</f>
        <v>0</v>
      </c>
      <c r="V12" s="5" t="s">
        <v>202</v>
      </c>
      <c r="W12" s="4">
        <f t="shared" ref="W12:W13" si="28">IF(V12="n",0,0)</f>
        <v>0</v>
      </c>
      <c r="X12" s="4">
        <f t="shared" ref="X12:X13" si="29">IF(V12="y",1,0)</f>
        <v>1</v>
      </c>
      <c r="Y12" s="4">
        <f>IF(CS12=1,1,0)</f>
        <v>0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/>
      <c r="AH12" s="5"/>
      <c r="AI12" s="5"/>
      <c r="AJ12" s="5"/>
      <c r="AK12" s="5"/>
      <c r="AL12" s="5"/>
      <c r="AM12" s="4">
        <f t="shared" ref="AM12:AM13" si="30">SUM(Z12:AL12)</f>
        <v>7</v>
      </c>
      <c r="AN12" s="5"/>
      <c r="AO12" s="5"/>
      <c r="AP12" s="4">
        <f t="shared" ref="AP12:AP13" si="31">SUM(AN12:AO12)</f>
        <v>0</v>
      </c>
      <c r="AQ12" s="4">
        <f>IF(CR12=0,1,0)</f>
        <v>0</v>
      </c>
      <c r="AR12" s="5"/>
      <c r="AS12" s="5"/>
      <c r="AT12" s="5"/>
      <c r="AU12" s="5"/>
      <c r="AV12" s="5"/>
      <c r="AW12" s="5"/>
      <c r="AX12" s="5"/>
      <c r="AY12" s="5"/>
      <c r="AZ12" s="4">
        <f t="shared" ref="AZ12:AZ13" si="32">SUM(AR12:AY12)</f>
        <v>0</v>
      </c>
      <c r="BA12" s="5"/>
      <c r="BB12" s="5"/>
      <c r="BC12" s="5"/>
      <c r="BD12" s="5"/>
      <c r="BE12" s="5"/>
      <c r="BF12" s="5"/>
      <c r="BG12" s="5"/>
      <c r="BH12" s="4">
        <f t="shared" ref="BH12:BH13" si="33">SUM(BB12:BG12)</f>
        <v>0</v>
      </c>
      <c r="BI12" s="4">
        <f t="shared" ref="BI12:BI13" si="34">(AM12+AP12+AZ12+BA12+BH12)</f>
        <v>7</v>
      </c>
      <c r="BJ12" s="4">
        <f>IF(CT12=1,1,0)</f>
        <v>0</v>
      </c>
      <c r="BK12" s="5"/>
      <c r="BL12" s="5"/>
      <c r="BM12" s="4">
        <f t="shared" ref="BM12:BM13" si="35">SUM(BK12:BL12)</f>
        <v>0</v>
      </c>
      <c r="BN12" s="4">
        <f>IF(CS12=0,1,0)</f>
        <v>0</v>
      </c>
      <c r="BO12" s="4">
        <f t="shared" si="0"/>
        <v>0</v>
      </c>
      <c r="BP12" s="5"/>
      <c r="BQ12" s="5"/>
      <c r="BR12" s="5">
        <v>1</v>
      </c>
      <c r="BS12" s="4">
        <f t="shared" ref="BS12:BS13" si="36">SUM(BP12:BR12)</f>
        <v>1</v>
      </c>
      <c r="BT12" s="5"/>
      <c r="BU12" s="4">
        <f t="shared" ref="BU12:BU13" si="37">BM12+BS12+BT12</f>
        <v>1</v>
      </c>
      <c r="BV12" s="4">
        <f t="shared" si="1"/>
        <v>5</v>
      </c>
      <c r="BW12" s="4">
        <f t="shared" si="2"/>
        <v>3</v>
      </c>
      <c r="BX12" s="4">
        <f t="shared" si="3"/>
        <v>0</v>
      </c>
      <c r="BY12" s="4">
        <f t="shared" si="4"/>
        <v>0</v>
      </c>
      <c r="BZ12" s="4">
        <f t="shared" si="5"/>
        <v>1</v>
      </c>
      <c r="CA12" s="4">
        <f t="shared" si="6"/>
        <v>0</v>
      </c>
      <c r="CB12" s="4">
        <f t="shared" si="7"/>
        <v>2</v>
      </c>
      <c r="CC12" s="4">
        <f t="shared" si="8"/>
        <v>0</v>
      </c>
      <c r="CD12" s="4">
        <f t="shared" ref="CD12:CD13" si="38">IF(AQ12&gt;0,5,0)</f>
        <v>0</v>
      </c>
      <c r="CE12" s="4">
        <f t="shared" si="9"/>
        <v>0</v>
      </c>
      <c r="CF12" s="4">
        <f t="shared" si="10"/>
        <v>0</v>
      </c>
      <c r="CG12" s="4">
        <f t="shared" si="11"/>
        <v>0</v>
      </c>
      <c r="CH12" s="4">
        <f t="shared" ref="CH12:CH13" si="39">MAX(CA12:CG12)</f>
        <v>2</v>
      </c>
      <c r="CI12" s="4">
        <f t="shared" ref="CI12:CI13" si="40">IF(CD12=5,5,CH12)</f>
        <v>2</v>
      </c>
      <c r="CJ12">
        <f t="shared" ref="CJ12:CJ13" si="41">CI12+IF(D12&gt;84,0,1)</f>
        <v>2</v>
      </c>
      <c r="CK12" s="4">
        <f>IF(BJ12&gt;0,3,0)</f>
        <v>0</v>
      </c>
      <c r="CL12" s="4">
        <f>IF(BO12&gt;0,5,0)</f>
        <v>0</v>
      </c>
      <c r="CM12" s="4">
        <f>IF(BS12&gt;0,7,0)</f>
        <v>7</v>
      </c>
      <c r="CN12" s="4">
        <f>IF(BT12&gt;0,10,0)</f>
        <v>0</v>
      </c>
      <c r="CO12" s="4">
        <f t="shared" ref="CO12:CO13" si="42">MAX(CK12:CN12)</f>
        <v>7</v>
      </c>
      <c r="CP12" s="4">
        <f>IF(CR12=0,5,CO12)</f>
        <v>7</v>
      </c>
      <c r="CQ12" s="5" t="s">
        <v>202</v>
      </c>
      <c r="CR12" s="4">
        <f>IF(CQ12="y",1,0)</f>
        <v>1</v>
      </c>
      <c r="CS12" s="4">
        <f>BI12+CR12</f>
        <v>8</v>
      </c>
      <c r="CT12" s="4">
        <f>CR12+(BU12*2)</f>
        <v>3</v>
      </c>
      <c r="CV12" s="4">
        <f>CP12</f>
        <v>7</v>
      </c>
      <c r="CW12" s="4">
        <f>SUM(E12:I12)</f>
        <v>5</v>
      </c>
      <c r="CX12" s="4">
        <f t="shared" ref="CX12:CX13" si="43">MAX(CV12:CW12)</f>
        <v>7</v>
      </c>
      <c r="CZ12" s="4">
        <f>SUM(BW12:BZ12)</f>
        <v>4</v>
      </c>
      <c r="DA12" s="4">
        <f>CI12</f>
        <v>2</v>
      </c>
      <c r="DB12" s="4">
        <f t="shared" ref="DB12:DB13" si="44">CX12</f>
        <v>7</v>
      </c>
      <c r="DC12" s="4">
        <f t="shared" ref="DC12:DC13" si="45">MAX(CZ12:DB12)</f>
        <v>7</v>
      </c>
      <c r="DE12" s="4">
        <f t="shared" si="12"/>
        <v>0</v>
      </c>
      <c r="DF12" s="4">
        <f t="shared" ref="DF12:DF13" si="46">IF(CZ12&gt;6,1,0)</f>
        <v>0</v>
      </c>
      <c r="DG12" s="4">
        <f t="shared" si="13"/>
        <v>0</v>
      </c>
      <c r="DH12" s="4">
        <f t="shared" si="13"/>
        <v>1</v>
      </c>
      <c r="DI12" s="4">
        <f t="shared" ref="DI12:DI13" si="47">IF(SUM(DF12:DH12)&gt;1,1,0)</f>
        <v>0</v>
      </c>
      <c r="DJ12" s="4">
        <f t="shared" ref="DJ12:DJ13" si="48">IF(DC12=7,1,0)</f>
        <v>1</v>
      </c>
      <c r="DK12" s="4">
        <f t="shared" ref="DK12:DM13" si="49">IF(AND(CZ12&gt;3,CZ12&lt;7),1,0)</f>
        <v>1</v>
      </c>
      <c r="DL12" s="4">
        <f t="shared" si="49"/>
        <v>0</v>
      </c>
      <c r="DM12" s="4">
        <f t="shared" si="49"/>
        <v>0</v>
      </c>
      <c r="DN12" s="4">
        <f t="shared" ref="DN12:DN13" si="50">IF(SUM(DK12:DM12)&gt;1,1,0)</f>
        <v>0</v>
      </c>
      <c r="DO12" s="4">
        <f t="shared" ref="DO12:DO13" si="51">IF((DN12+DJ12+DI12+DE12)=0,1,0)</f>
        <v>0</v>
      </c>
      <c r="DP12" s="4">
        <f t="shared" ref="DP12:DP13" si="52">IF(DE12=1,3,IF(DI12=1,3,IF(DJ12=1,2,IF(DN12=1,2,IF(DO12=1,1,0)))))</f>
        <v>2</v>
      </c>
      <c r="DQ12" s="4" t="str">
        <f t="shared" ref="DQ12:DQ13" si="53">IF(DP12=3,"Hazardous",IF(DP12=2,"Problematic",IF(DP12=1,"Recommended",0)))</f>
        <v>Problematic</v>
      </c>
    </row>
    <row r="13" spans="1:121" x14ac:dyDescent="0.35">
      <c r="B13" s="5" t="s">
        <v>7</v>
      </c>
      <c r="C13" s="5" t="s">
        <v>69</v>
      </c>
      <c r="D13" s="5">
        <v>175</v>
      </c>
      <c r="E13" s="4">
        <f t="shared" si="14"/>
        <v>0</v>
      </c>
      <c r="F13" s="4">
        <f t="shared" si="15"/>
        <v>0</v>
      </c>
      <c r="G13" s="4">
        <f t="shared" si="16"/>
        <v>0</v>
      </c>
      <c r="H13" s="4">
        <f t="shared" si="17"/>
        <v>5</v>
      </c>
      <c r="I13" s="4">
        <f t="shared" si="18"/>
        <v>0</v>
      </c>
      <c r="J13" s="5">
        <v>48</v>
      </c>
      <c r="K13" s="4">
        <f t="shared" si="19"/>
        <v>0</v>
      </c>
      <c r="L13" s="4">
        <f t="shared" si="20"/>
        <v>3</v>
      </c>
      <c r="M13" s="4">
        <f t="shared" si="21"/>
        <v>0</v>
      </c>
      <c r="N13" s="4">
        <f t="shared" si="22"/>
        <v>0</v>
      </c>
      <c r="O13" s="4">
        <f t="shared" si="23"/>
        <v>0</v>
      </c>
      <c r="P13" s="5">
        <v>255</v>
      </c>
      <c r="Q13" s="4">
        <f t="shared" si="24"/>
        <v>0</v>
      </c>
      <c r="R13" s="4">
        <f t="shared" si="25"/>
        <v>0</v>
      </c>
      <c r="S13" s="5" t="s">
        <v>201</v>
      </c>
      <c r="T13" s="4">
        <f t="shared" si="26"/>
        <v>0</v>
      </c>
      <c r="U13" s="4">
        <f t="shared" si="27"/>
        <v>0</v>
      </c>
      <c r="V13" s="5" t="s">
        <v>202</v>
      </c>
      <c r="W13" s="4">
        <f t="shared" si="28"/>
        <v>0</v>
      </c>
      <c r="X13" s="4">
        <f t="shared" si="29"/>
        <v>1</v>
      </c>
      <c r="Y13" s="4">
        <f>IF(CS13=1,1,0)</f>
        <v>0</v>
      </c>
      <c r="Z13" s="5"/>
      <c r="AA13" s="5"/>
      <c r="AB13" s="5"/>
      <c r="AC13" s="5">
        <v>1</v>
      </c>
      <c r="AD13" s="5">
        <v>1</v>
      </c>
      <c r="AE13" s="5"/>
      <c r="AF13" s="5"/>
      <c r="AG13" s="5"/>
      <c r="AH13" s="5"/>
      <c r="AI13" s="5"/>
      <c r="AJ13" s="5"/>
      <c r="AK13" s="5"/>
      <c r="AL13" s="5"/>
      <c r="AM13" s="4">
        <f t="shared" si="30"/>
        <v>2</v>
      </c>
      <c r="AN13" s="5"/>
      <c r="AO13" s="5"/>
      <c r="AP13" s="4">
        <f t="shared" si="31"/>
        <v>0</v>
      </c>
      <c r="AQ13" s="4">
        <f>IF(CR13=0,1,0)</f>
        <v>0</v>
      </c>
      <c r="AR13" s="5"/>
      <c r="AS13" s="5"/>
      <c r="AT13" s="5"/>
      <c r="AU13" s="5"/>
      <c r="AV13" s="5"/>
      <c r="AW13" s="5"/>
      <c r="AX13" s="5"/>
      <c r="AY13" s="5"/>
      <c r="AZ13" s="4">
        <f t="shared" si="32"/>
        <v>0</v>
      </c>
      <c r="BA13" s="5"/>
      <c r="BB13" s="5"/>
      <c r="BC13" s="5"/>
      <c r="BD13" s="5"/>
      <c r="BE13" s="5"/>
      <c r="BF13" s="5"/>
      <c r="BG13" s="5"/>
      <c r="BH13" s="4">
        <f t="shared" si="33"/>
        <v>0</v>
      </c>
      <c r="BI13" s="4">
        <f t="shared" si="34"/>
        <v>2</v>
      </c>
      <c r="BJ13" s="4">
        <f>IF(CT13=1,1,0)</f>
        <v>0</v>
      </c>
      <c r="BK13" s="5"/>
      <c r="BL13" s="5"/>
      <c r="BM13" s="4">
        <f t="shared" si="35"/>
        <v>0</v>
      </c>
      <c r="BN13" s="4">
        <f>IF(CS13=0,1,0)</f>
        <v>0</v>
      </c>
      <c r="BO13" s="4">
        <f t="shared" si="0"/>
        <v>0</v>
      </c>
      <c r="BP13" s="5">
        <v>1</v>
      </c>
      <c r="BQ13" s="5">
        <v>1</v>
      </c>
      <c r="BR13" s="5"/>
      <c r="BS13" s="4">
        <f t="shared" si="36"/>
        <v>2</v>
      </c>
      <c r="BT13" s="5"/>
      <c r="BU13" s="4">
        <f t="shared" si="37"/>
        <v>2</v>
      </c>
      <c r="BV13" s="4">
        <f t="shared" si="1"/>
        <v>5</v>
      </c>
      <c r="BW13" s="4">
        <f t="shared" si="2"/>
        <v>3</v>
      </c>
      <c r="BX13" s="4">
        <f t="shared" si="3"/>
        <v>0</v>
      </c>
      <c r="BY13" s="4">
        <f t="shared" si="4"/>
        <v>0</v>
      </c>
      <c r="BZ13" s="4">
        <f t="shared" si="5"/>
        <v>1</v>
      </c>
      <c r="CA13" s="4">
        <f t="shared" si="6"/>
        <v>0</v>
      </c>
      <c r="CB13" s="4">
        <f t="shared" si="7"/>
        <v>2</v>
      </c>
      <c r="CC13" s="4">
        <f t="shared" si="8"/>
        <v>0</v>
      </c>
      <c r="CD13" s="4">
        <f t="shared" si="38"/>
        <v>0</v>
      </c>
      <c r="CE13" s="4">
        <f t="shared" si="9"/>
        <v>0</v>
      </c>
      <c r="CF13" s="4">
        <f t="shared" si="10"/>
        <v>0</v>
      </c>
      <c r="CG13" s="4">
        <f t="shared" si="11"/>
        <v>0</v>
      </c>
      <c r="CH13" s="4">
        <f t="shared" si="39"/>
        <v>2</v>
      </c>
      <c r="CI13" s="4">
        <f t="shared" si="40"/>
        <v>2</v>
      </c>
      <c r="CJ13">
        <f t="shared" si="41"/>
        <v>2</v>
      </c>
      <c r="CK13" s="4">
        <f>IF(BJ13&gt;0,3,0)</f>
        <v>0</v>
      </c>
      <c r="CL13" s="4">
        <f>IF(BO13&gt;0,5,0)</f>
        <v>0</v>
      </c>
      <c r="CM13" s="4">
        <f>IF(BS13&gt;0,7,0)</f>
        <v>7</v>
      </c>
      <c r="CN13" s="4">
        <f>IF(BT13&gt;0,10,0)</f>
        <v>0</v>
      </c>
      <c r="CO13" s="4">
        <f t="shared" si="42"/>
        <v>7</v>
      </c>
      <c r="CP13" s="4">
        <f>IF(CR13=0,5,CO13)</f>
        <v>7</v>
      </c>
      <c r="CQ13" s="5" t="s">
        <v>202</v>
      </c>
      <c r="CR13" s="4">
        <f>IF(CQ13="y",1,0)</f>
        <v>1</v>
      </c>
      <c r="CS13" s="4">
        <f>BI13+CR13</f>
        <v>3</v>
      </c>
      <c r="CT13" s="4">
        <f>CR13+(BU13*2)</f>
        <v>5</v>
      </c>
      <c r="CV13" s="4">
        <f>CP13</f>
        <v>7</v>
      </c>
      <c r="CW13" s="4">
        <f>SUM(E13:I13)</f>
        <v>5</v>
      </c>
      <c r="CX13" s="4">
        <f t="shared" si="43"/>
        <v>7</v>
      </c>
      <c r="CZ13" s="4">
        <f>SUM(BW13:BZ13)</f>
        <v>4</v>
      </c>
      <c r="DA13" s="4">
        <f>CI13</f>
        <v>2</v>
      </c>
      <c r="DB13" s="4">
        <f t="shared" si="44"/>
        <v>7</v>
      </c>
      <c r="DC13" s="4">
        <f t="shared" si="45"/>
        <v>7</v>
      </c>
      <c r="DE13" s="4">
        <f t="shared" si="12"/>
        <v>0</v>
      </c>
      <c r="DF13" s="4">
        <f t="shared" si="46"/>
        <v>0</v>
      </c>
      <c r="DG13" s="4">
        <f t="shared" si="13"/>
        <v>0</v>
      </c>
      <c r="DH13" s="4">
        <f t="shared" si="13"/>
        <v>1</v>
      </c>
      <c r="DI13" s="4">
        <f t="shared" si="47"/>
        <v>0</v>
      </c>
      <c r="DJ13" s="4">
        <f t="shared" si="48"/>
        <v>1</v>
      </c>
      <c r="DK13" s="4">
        <f t="shared" si="49"/>
        <v>1</v>
      </c>
      <c r="DL13" s="4">
        <f t="shared" si="49"/>
        <v>0</v>
      </c>
      <c r="DM13" s="4">
        <f t="shared" si="49"/>
        <v>0</v>
      </c>
      <c r="DN13" s="4">
        <f t="shared" si="50"/>
        <v>0</v>
      </c>
      <c r="DO13" s="4">
        <f t="shared" si="51"/>
        <v>0</v>
      </c>
      <c r="DP13" s="4">
        <f t="shared" si="52"/>
        <v>2</v>
      </c>
      <c r="DQ13" s="4" t="str">
        <f t="shared" si="53"/>
        <v>Problematic</v>
      </c>
    </row>
    <row r="25" spans="1:120" s="1" customFormat="1" x14ac:dyDescent="0.35">
      <c r="A25" s="1" t="s">
        <v>180</v>
      </c>
      <c r="B25" s="3" t="s">
        <v>214</v>
      </c>
      <c r="C25" s="3"/>
      <c r="D25" s="3"/>
      <c r="E25" s="1">
        <f t="shared" ref="E25" si="54">IF(D25&lt;50,7,0)</f>
        <v>7</v>
      </c>
      <c r="F25" s="1">
        <f t="shared" ref="F25" si="55">IF(AND(D25&gt;=50,D25&lt;=69),5,0)</f>
        <v>0</v>
      </c>
      <c r="G25" s="1">
        <f t="shared" ref="G25" si="56">IF(AND(D25&gt;=70,D25&lt;=139),3,0)</f>
        <v>0</v>
      </c>
      <c r="H25" s="1">
        <f>IF(AND(D25&gt;=140,D25&lt;=200),5,0)</f>
        <v>0</v>
      </c>
      <c r="I25" s="1">
        <f t="shared" ref="I25" si="57">IF(D25&gt;200,7,0)</f>
        <v>0</v>
      </c>
      <c r="J25" s="3"/>
      <c r="K25" s="1">
        <f t="shared" ref="K25" si="58">IF(J25&gt;60,1,0)</f>
        <v>0</v>
      </c>
      <c r="L25" s="1">
        <f t="shared" ref="L25" si="59">IF(AND(J25&gt;=24,J25&lt;=60),3,0)</f>
        <v>0</v>
      </c>
      <c r="M25" s="1">
        <f t="shared" ref="M25" si="60">IF(AND(J25&gt;=0,J25&lt;=23),4,0)</f>
        <v>4</v>
      </c>
      <c r="N25" s="1">
        <f t="shared" ref="N25" si="61">IF(AND(J25&gt;=-20,J25&lt;0),5,0)</f>
        <v>0</v>
      </c>
      <c r="O25" s="1">
        <f t="shared" ref="O25" si="62">IF(J25&lt;-20,7,0)</f>
        <v>0</v>
      </c>
      <c r="P25" s="3"/>
      <c r="Q25" s="1">
        <f t="shared" ref="Q25" si="63">IF(P25&gt;200,0,0)</f>
        <v>0</v>
      </c>
      <c r="R25" s="1">
        <f t="shared" ref="R25" si="64">IF(P25&lt;200,1,0)</f>
        <v>1</v>
      </c>
      <c r="S25" s="3"/>
      <c r="T25" s="1">
        <f>IF(S25="n",0,0)</f>
        <v>0</v>
      </c>
      <c r="U25" s="1">
        <f>IF(S25="y",1,0)</f>
        <v>0</v>
      </c>
      <c r="V25" s="3"/>
      <c r="W25" s="1">
        <f>IF(V25="n",0,0)</f>
        <v>0</v>
      </c>
      <c r="X25" s="1">
        <f>IF(V25="y",1,0)</f>
        <v>0</v>
      </c>
      <c r="Y25" s="1">
        <f t="shared" ref="Y25" si="65">IF(CR25=1,1,0)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1">
        <f t="shared" ref="AM25" si="66">SUM(Z25:AL25)</f>
        <v>0</v>
      </c>
      <c r="AN25" s="3"/>
      <c r="AO25" s="3"/>
      <c r="AP25" s="1">
        <f t="shared" ref="AP25" si="67">SUM(AN25:AO25)</f>
        <v>0</v>
      </c>
      <c r="AQ25" s="1">
        <f t="shared" ref="AQ25" si="68">IF(CQ25=0,1,0)</f>
        <v>1</v>
      </c>
      <c r="AR25" s="3"/>
      <c r="AS25" s="3"/>
      <c r="AT25" s="3"/>
      <c r="AU25" s="3"/>
      <c r="AV25" s="3"/>
      <c r="AW25" s="3"/>
      <c r="AX25" s="3"/>
      <c r="AY25" s="3"/>
      <c r="AZ25" s="1">
        <f t="shared" ref="AZ25" si="69">SUM(AR25:AY25)</f>
        <v>0</v>
      </c>
      <c r="BA25" s="3"/>
      <c r="BB25" s="3"/>
      <c r="BC25" s="3"/>
      <c r="BD25" s="3"/>
      <c r="BE25" s="3"/>
      <c r="BF25" s="3"/>
      <c r="BG25" s="3"/>
      <c r="BH25" s="1">
        <f t="shared" ref="BH25" si="70">SUM(BB25:BG25)</f>
        <v>0</v>
      </c>
      <c r="BI25" s="1">
        <f t="shared" ref="BI25" si="71">(AM25+AP25+AZ25+BA25+BH25)</f>
        <v>0</v>
      </c>
      <c r="BJ25" s="1">
        <f t="shared" ref="BJ25" si="72">IF(CS25=1,1,0)</f>
        <v>0</v>
      </c>
      <c r="BK25" s="3"/>
      <c r="BL25" s="3"/>
      <c r="BM25" s="1">
        <f t="shared" ref="BM25" si="73">SUM(BK25:BL25)</f>
        <v>0</v>
      </c>
      <c r="BN25" s="1">
        <f t="shared" ref="BN25" si="74">IF(CR25=0,1,0)</f>
        <v>1</v>
      </c>
      <c r="BO25" s="1">
        <f t="shared" ref="BO25" si="75">BM25+BN25</f>
        <v>1</v>
      </c>
      <c r="BP25" s="3"/>
      <c r="BQ25" s="3"/>
      <c r="BR25" s="3"/>
      <c r="BS25" s="1">
        <f t="shared" ref="BS25" si="76">SUM(BP25:BR25)</f>
        <v>0</v>
      </c>
      <c r="BT25" s="3"/>
      <c r="BU25" s="1">
        <f t="shared" ref="BU25" si="77">BM25+BS25+BT25</f>
        <v>0</v>
      </c>
      <c r="BV25" s="1">
        <f t="shared" ref="BV25" si="78">SUM(E25:I25)</f>
        <v>7</v>
      </c>
      <c r="BW25" s="1">
        <f t="shared" ref="BW25" si="79">SUM(K25:O25)</f>
        <v>4</v>
      </c>
      <c r="BX25" s="1">
        <f t="shared" ref="BX25" si="80">SUM(Q25:R25)</f>
        <v>1</v>
      </c>
      <c r="BY25" s="1">
        <f t="shared" ref="BY25" si="81">SUM(T25:U25)</f>
        <v>0</v>
      </c>
      <c r="BZ25" s="1">
        <f t="shared" ref="BZ25" si="82">SUM(W25:X25)</f>
        <v>0</v>
      </c>
      <c r="CA25" s="1">
        <f t="shared" ref="CA25" si="83">IF(Y25&gt;0,1,0)</f>
        <v>0</v>
      </c>
      <c r="CB25" s="1">
        <f t="shared" ref="CB25" si="84">IF(AM25&gt;0,2,0)</f>
        <v>0</v>
      </c>
      <c r="CC25" s="1">
        <f t="shared" ref="CC25" si="85">IF(AP25&gt;0,4,0)</f>
        <v>0</v>
      </c>
      <c r="CD25" s="1">
        <f t="shared" ref="CD25" si="86">IF(AQ25&gt;0,5,0)</f>
        <v>5</v>
      </c>
      <c r="CE25" s="1">
        <f t="shared" ref="CE25" si="87">IF(AZ25&gt;0,6,0)</f>
        <v>0</v>
      </c>
      <c r="CF25" s="1">
        <f t="shared" ref="CF25" si="88">IF(BA25&gt;0,7,0)</f>
        <v>0</v>
      </c>
      <c r="CG25" s="1">
        <f t="shared" ref="CG25" si="89">IF(BH25&gt;0,9,0)</f>
        <v>0</v>
      </c>
      <c r="CH25" s="1">
        <f t="shared" ref="CH25" si="90">MAX(CA25:CG25)</f>
        <v>5</v>
      </c>
      <c r="CI25" s="1">
        <f t="shared" ref="CI25" si="91">IF(CD25=5,5,CH25)</f>
        <v>5</v>
      </c>
      <c r="CJ25" s="1">
        <f t="shared" ref="CJ25" si="92">IF(BJ25&gt;0,3,0)</f>
        <v>0</v>
      </c>
      <c r="CK25" s="1">
        <f t="shared" ref="CK25" si="93">IF(BO25&gt;0,5,0)</f>
        <v>5</v>
      </c>
      <c r="CL25" s="1">
        <f t="shared" ref="CL25" si="94">IF(BS25&gt;0,7,0)</f>
        <v>0</v>
      </c>
      <c r="CM25" s="1">
        <f t="shared" ref="CM25" si="95">IF(BT25&gt;0,10,0)</f>
        <v>0</v>
      </c>
      <c r="CN25" s="1">
        <f t="shared" ref="CN25" si="96">MAX(CJ25:CM25)</f>
        <v>5</v>
      </c>
      <c r="CO25" s="1">
        <f t="shared" ref="CO25" si="97">IF(CQ25=0,5,CN25)</f>
        <v>5</v>
      </c>
      <c r="CP25" s="3"/>
      <c r="CQ25" s="1">
        <f>IF(CP25="y",1,0)</f>
        <v>0</v>
      </c>
      <c r="CR25" s="1">
        <f t="shared" ref="CR25" si="98">BI25+CQ25</f>
        <v>0</v>
      </c>
      <c r="CS25" s="1">
        <f t="shared" ref="CS25" si="99">CQ25+(BU25*2)</f>
        <v>0</v>
      </c>
      <c r="CU25" s="1">
        <f t="shared" ref="CU25" si="100">CO25</f>
        <v>5</v>
      </c>
      <c r="CV25" s="1">
        <f t="shared" ref="CV25" si="101">SUM(E25:I25)</f>
        <v>7</v>
      </c>
      <c r="CW25" s="1">
        <f t="shared" ref="CW25" si="102">MAX(CU25:CV25)</f>
        <v>7</v>
      </c>
      <c r="CY25" s="1">
        <f t="shared" ref="CY25" si="103">SUM(BW25:BZ25)</f>
        <v>5</v>
      </c>
      <c r="CZ25" s="1">
        <f t="shared" ref="CZ25" si="104">CI25</f>
        <v>5</v>
      </c>
      <c r="DA25" s="1">
        <f>CW25</f>
        <v>7</v>
      </c>
      <c r="DB25" s="1">
        <f>MAX(CY25:DA25)</f>
        <v>7</v>
      </c>
      <c r="DD25" s="1">
        <f t="shared" ref="DD25" si="105">IF(DB25&gt;7.9,1,0)</f>
        <v>0</v>
      </c>
      <c r="DE25" s="1">
        <f>IF(CY25&gt;6,1,0)</f>
        <v>0</v>
      </c>
      <c r="DF25" s="1">
        <f>IF(CZ25&gt;6,1,0)</f>
        <v>0</v>
      </c>
      <c r="DG25" s="1">
        <f>IF(DA25&gt;6,1,0)</f>
        <v>1</v>
      </c>
      <c r="DH25" s="1">
        <f>IF(SUM(DE25:DG25)&gt;1,1,0)</f>
        <v>0</v>
      </c>
      <c r="DI25" s="1">
        <f>IF(DB25=7,1,0)</f>
        <v>1</v>
      </c>
      <c r="DJ25" s="1">
        <f>IF(AND(CY25&gt;3,CY25&lt;7),1,0)</f>
        <v>1</v>
      </c>
      <c r="DK25" s="1">
        <f>IF(AND(CZ25&gt;3,CZ25&lt;7),1,0)</f>
        <v>1</v>
      </c>
      <c r="DL25" s="1">
        <f>IF(AND(DA25&gt;3,DA25&lt;7),1,0)</f>
        <v>0</v>
      </c>
      <c r="DM25" s="1">
        <f>IF(SUM(DJ25:DL25)&gt;1,1,0)</f>
        <v>1</v>
      </c>
      <c r="DN25" s="1">
        <f>IF((DM25+DI25+DH25+DD25)=0,1,0)</f>
        <v>0</v>
      </c>
      <c r="DO25" s="1">
        <f>IF(DD25=1,3,IF(DH25=1,3,IF(DI25=1,2,IF(DM25=1,2,IF(DN25=1,1,0)))))</f>
        <v>2</v>
      </c>
      <c r="DP25" s="1" t="str">
        <f>IF(DO25=3,"Hazardous",IF(DO25=2,"Problematic",IF(DO25=1,"Recommended",0)))</f>
        <v>Problematic</v>
      </c>
    </row>
  </sheetData>
  <conditionalFormatting sqref="Z11:AL13">
    <cfRule type="cellIs" dxfId="26" priority="27" operator="equal">
      <formula>1</formula>
    </cfRule>
  </conditionalFormatting>
  <conditionalFormatting sqref="Z25:AL25">
    <cfRule type="cellIs" dxfId="25" priority="10" operator="equal">
      <formula>1</formula>
    </cfRule>
  </conditionalFormatting>
  <conditionalFormatting sqref="AN8:AO13">
    <cfRule type="cellIs" dxfId="24" priority="26" operator="equal">
      <formula>1</formula>
    </cfRule>
  </conditionalFormatting>
  <conditionalFormatting sqref="AN25:AO25 AR25:AY25 BK25:BL25 DI25 DM25">
    <cfRule type="cellIs" dxfId="23" priority="9" operator="equal">
      <formula>1</formula>
    </cfRule>
  </conditionalFormatting>
  <conditionalFormatting sqref="AR8:AY13">
    <cfRule type="cellIs" dxfId="22" priority="25" operator="equal">
      <formula>1</formula>
    </cfRule>
  </conditionalFormatting>
  <conditionalFormatting sqref="BA8:BG13">
    <cfRule type="cellIs" dxfId="21" priority="24" operator="equal">
      <formula>1</formula>
    </cfRule>
  </conditionalFormatting>
  <conditionalFormatting sqref="BA25:BG25 BP25:BR25 BT25 DD25 DH25">
    <cfRule type="cellIs" dxfId="20" priority="8" operator="equal">
      <formula>1</formula>
    </cfRule>
  </conditionalFormatting>
  <conditionalFormatting sqref="BK8:BL13">
    <cfRule type="cellIs" dxfId="19" priority="23" operator="equal">
      <formula>1</formula>
    </cfRule>
  </conditionalFormatting>
  <conditionalFormatting sqref="BP8:BR13">
    <cfRule type="cellIs" dxfId="18" priority="22" operator="equal">
      <formula>1</formula>
    </cfRule>
  </conditionalFormatting>
  <conditionalFormatting sqref="BT8:BT13">
    <cfRule type="cellIs" dxfId="17" priority="21" operator="equal">
      <formula>1</formula>
    </cfRule>
  </conditionalFormatting>
  <conditionalFormatting sqref="DE8:DE13">
    <cfRule type="cellIs" dxfId="16" priority="20" operator="equal">
      <formula>1</formula>
    </cfRule>
  </conditionalFormatting>
  <conditionalFormatting sqref="DI8:DI13 DF10:DP10">
    <cfRule type="cellIs" dxfId="15" priority="19" operator="equal">
      <formula>1</formula>
    </cfRule>
  </conditionalFormatting>
  <conditionalFormatting sqref="DJ8:DJ13">
    <cfRule type="cellIs" dxfId="14" priority="18" operator="equal">
      <formula>1</formula>
    </cfRule>
  </conditionalFormatting>
  <conditionalFormatting sqref="DN8:DN13">
    <cfRule type="cellIs" dxfId="13" priority="17" operator="equal">
      <formula>1</formula>
    </cfRule>
  </conditionalFormatting>
  <conditionalFormatting sqref="DN25">
    <cfRule type="cellIs" dxfId="12" priority="1" operator="greaterThanOrEqual">
      <formula>1</formula>
    </cfRule>
  </conditionalFormatting>
  <conditionalFormatting sqref="DO25">
    <cfRule type="cellIs" dxfId="11" priority="5" operator="equal">
      <formula>3</formula>
    </cfRule>
    <cfRule type="cellIs" dxfId="10" priority="6" operator="equal">
      <formula>2</formula>
    </cfRule>
    <cfRule type="cellIs" dxfId="9" priority="7" operator="equal">
      <formula>1</formula>
    </cfRule>
  </conditionalFormatting>
  <conditionalFormatting sqref="DP8:DP13">
    <cfRule type="cellIs" dxfId="8" priority="14" operator="equal">
      <formula>3</formula>
    </cfRule>
    <cfRule type="cellIs" dxfId="7" priority="15" operator="equal">
      <formula>2</formula>
    </cfRule>
    <cfRule type="cellIs" dxfId="6" priority="16" operator="equal">
      <formula>1</formula>
    </cfRule>
  </conditionalFormatting>
  <conditionalFormatting sqref="DP25">
    <cfRule type="containsText" dxfId="5" priority="2" operator="containsText" text="rec">
      <formula>NOT(ISERROR(SEARCH("rec",DP25)))</formula>
    </cfRule>
    <cfRule type="containsText" dxfId="4" priority="3" operator="containsText" text="haz">
      <formula>NOT(ISERROR(SEARCH("haz",DP25)))</formula>
    </cfRule>
    <cfRule type="containsText" dxfId="3" priority="4" operator="containsText" text="prob">
      <formula>NOT(ISERROR(SEARCH("prob",DP25)))</formula>
    </cfRule>
  </conditionalFormatting>
  <conditionalFormatting sqref="DQ8:DQ13">
    <cfRule type="containsText" dxfId="2" priority="11" operator="containsText" text="rec">
      <formula>NOT(ISERROR(SEARCH("rec",DQ8)))</formula>
    </cfRule>
    <cfRule type="containsText" dxfId="1" priority="12" operator="containsText" text="haz">
      <formula>NOT(ISERROR(SEARCH("haz",DQ8)))</formula>
    </cfRule>
    <cfRule type="containsText" dxfId="0" priority="13" operator="containsText" text="prob">
      <formula>NOT(ISERROR(SEARCH("prob",DQ8)))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SUS</vt:lpstr>
      <vt:lpstr>solvent data sheet</vt:lpstr>
      <vt:lpstr>user 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Mc</dc:creator>
  <cp:lastModifiedBy>Owner</cp:lastModifiedBy>
  <cp:lastPrinted>2014-04-07T11:17:33Z</cp:lastPrinted>
  <dcterms:created xsi:type="dcterms:W3CDTF">2014-02-05T20:22:55Z</dcterms:created>
  <dcterms:modified xsi:type="dcterms:W3CDTF">2023-04-16T12:26:24Z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1172927909</vt:i4>
  </property>
  <property fmtid="{D5CDD505-2E9C-101B-9397-08002B2CF9AE}" pid="4" name="_EmailSubject">
    <vt:lpwstr>Excel Spreadsheet for Solvent Selection guide paper</vt:lpwstr>
  </property>
  <property fmtid="{D5CDD505-2E9C-101B-9397-08002B2CF9AE}" pid="5" name="_AuthorEmail">
    <vt:lpwstr>Denis.Prat@sanofi.com</vt:lpwstr>
  </property>
  <property fmtid="{D5CDD505-2E9C-101B-9397-08002B2CF9AE}" pid="6" name="_AuthorEmailDisplayName">
    <vt:lpwstr>Prat, Denis R&amp;D/FR</vt:lpwstr>
  </property>
  <property fmtid="{D5CDD505-2E9C-101B-9397-08002B2CF9AE}" pid="7" name="_ReviewingToolsShownOnce">
    <vt:lpwstr/>
  </property>
</Properties>
</file>