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mymb18_nottingham_ac_uk/Documents/Nottingham/Year 3/Physics Project/Experimental Data/GaAs Merged Data Processing (all Temps)/"/>
    </mc:Choice>
  </mc:AlternateContent>
  <xr:revisionPtr revIDLastSave="505" documentId="8_{A6D2575C-302A-2D4A-98FD-BD94EE5D5452}" xr6:coauthVersionLast="47" xr6:coauthVersionMax="47" xr10:uidLastSave="{AC78F90E-C8E4-324F-9805-56EA9317CE05}"/>
  <bookViews>
    <workbookView xWindow="3540" yWindow="880" windowWidth="26700" windowHeight="17380" xr2:uid="{37397EE5-CB17-1B43-9D81-34518FFFD2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31" i="1" l="1"/>
  <c r="B16" i="1"/>
  <c r="E23" i="1"/>
  <c r="E24" i="1" s="1"/>
  <c r="B29" i="1"/>
  <c r="B33" i="1"/>
  <c r="B30" i="1"/>
  <c r="B31" i="1"/>
  <c r="B32" i="1" s="1"/>
  <c r="B6" i="1"/>
  <c r="B23" i="1"/>
  <c r="C16" i="1"/>
  <c r="D16" i="1"/>
  <c r="E16" i="1"/>
  <c r="F16" i="1"/>
  <c r="G16" i="1"/>
  <c r="H16" i="1"/>
  <c r="I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7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2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B24" i="1" l="1"/>
  <c r="B25" i="1" s="1"/>
  <c r="Q8" i="1"/>
  <c r="I8" i="1"/>
  <c r="X8" i="1"/>
  <c r="P8" i="1"/>
  <c r="H8" i="1"/>
  <c r="W8" i="1"/>
  <c r="O8" i="1"/>
  <c r="G8" i="1"/>
  <c r="V8" i="1"/>
  <c r="N8" i="1"/>
  <c r="F8" i="1"/>
  <c r="U8" i="1"/>
  <c r="M8" i="1"/>
  <c r="E8" i="1"/>
  <c r="T8" i="1"/>
  <c r="L8" i="1"/>
  <c r="D8" i="1"/>
  <c r="S8" i="1"/>
  <c r="K8" i="1"/>
  <c r="C8" i="1"/>
  <c r="R8" i="1"/>
  <c r="J8" i="1"/>
</calcChain>
</file>

<file path=xl/sharedStrings.xml><?xml version="1.0" encoding="utf-8"?>
<sst xmlns="http://schemas.openxmlformats.org/spreadsheetml/2006/main" count="64" uniqueCount="45">
  <si>
    <t>80 K Repeat 00</t>
  </si>
  <si>
    <t>90 K Repeat 00</t>
  </si>
  <si>
    <t>100 K Repeat 00</t>
  </si>
  <si>
    <t>110 K Repeat 00</t>
  </si>
  <si>
    <t>120 K Repeat 00</t>
  </si>
  <si>
    <t>130 K Repeat 00</t>
  </si>
  <si>
    <t>140 K Repeat 00</t>
  </si>
  <si>
    <t>150 K Repeat 00</t>
  </si>
  <si>
    <t>160 K Repeat 00</t>
  </si>
  <si>
    <t>170 K Repeat 00</t>
  </si>
  <si>
    <t>180 K Repeat 00</t>
  </si>
  <si>
    <t>190 K Repeat 00</t>
  </si>
  <si>
    <t>200 K Repeat 00</t>
  </si>
  <si>
    <t>210 K Repeat 00</t>
  </si>
  <si>
    <t>220 K Repeat 00</t>
  </si>
  <si>
    <t>230 K Repeat 00</t>
  </si>
  <si>
    <t>240 K Repeat 00</t>
  </si>
  <si>
    <t>250 K Repeat 00</t>
  </si>
  <si>
    <t>260 K Repeat 00</t>
  </si>
  <si>
    <t>270 K Repeat 00</t>
  </si>
  <si>
    <t>280 K Repeat 00</t>
  </si>
  <si>
    <t>290 K Repeat 00</t>
  </si>
  <si>
    <t>300 K Repeat 00</t>
  </si>
  <si>
    <t>Gradient (counts/nm)</t>
  </si>
  <si>
    <t>Gradient CI (± counts/nm)</t>
  </si>
  <si>
    <t>y-int (counts)</t>
  </si>
  <si>
    <t>y-int CI (± counts)</t>
  </si>
  <si>
    <t>x-int (nm)</t>
  </si>
  <si>
    <t>x-int CI (± nm)</t>
  </si>
  <si>
    <t>x-int CI (± eV)</t>
  </si>
  <si>
    <r>
      <t>R</t>
    </r>
    <r>
      <rPr>
        <b/>
        <u/>
        <vertAlign val="superscript"/>
        <sz val="12"/>
        <color theme="1"/>
        <rFont val="Calibri (Body)"/>
      </rPr>
      <t>2</t>
    </r>
  </si>
  <si>
    <t>Temperature (K)</t>
  </si>
  <si>
    <t>Gradient Std. Error (± counts/nm)</t>
  </si>
  <si>
    <t>y-int Std. Error (± counts)</t>
  </si>
  <si>
    <t>x-int Std. Error (± nm)</t>
  </si>
  <si>
    <t>x-int Std. Error (± eV)</t>
  </si>
  <si>
    <t xml:space="preserve"> Bandgap Energy (eV)</t>
  </si>
  <si>
    <t>300 K Repeat 00 (MLB Test)</t>
  </si>
  <si>
    <t>x-int (eV)</t>
  </si>
  <si>
    <t>y-int (1/cm)</t>
  </si>
  <si>
    <t>y-int CI (± 1/cm)</t>
  </si>
  <si>
    <t>Gradient (1/(eV cm))</t>
  </si>
  <si>
    <t>Gradient CI (± 1/(eV cm))</t>
  </si>
  <si>
    <t>Gradient Std. Error (± 1/(eV cm))</t>
  </si>
  <si>
    <t>y-int Std. Error (± 1/cm)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</si>
</sst>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1310-FBC5-F940-ABD3-CF84C7E70FB3}">
  <dimension ref="A1:X33"/>
  <sheetViews>
    <sheetView tabSelected="1" topLeftCell="A10" zoomScale="156" workbookViewId="0">
      <selection activeCell="B15" sqref="B15"/>
    </sheetView>
  </sheetViews>
  <sheetFormatPr baseColWidth="10" defaultColWidth="11" defaultRowHeight="16" x14ac:dyDescent="0.2"/>
  <cols>
    <col min="1" max="1" width="29.6640625" bestFit="1" customWidth="1"/>
    <col min="2" max="2" width="14.83203125" bestFit="1" customWidth="1"/>
    <col min="3" max="3" width="13.5" bestFit="1" customWidth="1"/>
    <col min="4" max="4" width="29.6640625" bestFit="1" customWidth="1"/>
    <col min="5" max="5" width="24.6640625" bestFit="1" customWidth="1"/>
    <col min="6" max="24" width="14.5" bestFit="1" customWidth="1"/>
  </cols>
  <sheetData>
    <row r="1" spans="1:24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23</v>
      </c>
      <c r="B2" s="4">
        <v>5114</v>
      </c>
      <c r="C2" s="4">
        <v>5223</v>
      </c>
      <c r="D2" s="4">
        <v>5185</v>
      </c>
      <c r="E2" s="4">
        <v>5696</v>
      </c>
      <c r="F2" s="4">
        <v>5611</v>
      </c>
      <c r="G2" s="4">
        <v>5687</v>
      </c>
      <c r="H2" s="4">
        <v>5806</v>
      </c>
      <c r="I2" s="4">
        <v>5954</v>
      </c>
      <c r="J2" s="4">
        <v>5165</v>
      </c>
      <c r="K2" s="4">
        <v>5304</v>
      </c>
      <c r="L2" s="4">
        <v>5525</v>
      </c>
      <c r="M2" s="4">
        <v>5618</v>
      </c>
      <c r="N2" s="4">
        <v>5680</v>
      </c>
      <c r="O2" s="4">
        <v>5816</v>
      </c>
      <c r="P2" s="4">
        <v>5851</v>
      </c>
      <c r="Q2" s="4">
        <v>5943</v>
      </c>
      <c r="R2" s="4">
        <v>6020</v>
      </c>
      <c r="S2" s="4">
        <v>6075</v>
      </c>
      <c r="T2" s="4">
        <v>6434</v>
      </c>
      <c r="U2" s="4">
        <v>6200</v>
      </c>
      <c r="V2" s="4">
        <v>6213</v>
      </c>
      <c r="W2" s="4">
        <v>6256</v>
      </c>
      <c r="X2" s="4">
        <v>6110</v>
      </c>
    </row>
    <row r="3" spans="1:24" x14ac:dyDescent="0.2">
      <c r="A3" s="1" t="s">
        <v>24</v>
      </c>
      <c r="B3" s="4">
        <v>183.8</v>
      </c>
      <c r="C3" s="4">
        <v>175</v>
      </c>
      <c r="D3" s="4">
        <v>181.4</v>
      </c>
      <c r="E3" s="4">
        <v>172</v>
      </c>
      <c r="F3" s="4">
        <v>163.80000000000001</v>
      </c>
      <c r="G3" s="4">
        <v>174.6</v>
      </c>
      <c r="H3" s="4">
        <v>187.8</v>
      </c>
      <c r="I3" s="4">
        <v>178.3</v>
      </c>
      <c r="J3" s="4">
        <v>159.1</v>
      </c>
      <c r="K3" s="4">
        <v>168.1</v>
      </c>
      <c r="L3" s="4">
        <v>199.2</v>
      </c>
      <c r="M3" s="4">
        <v>224.9</v>
      </c>
      <c r="N3" s="4">
        <v>227.2</v>
      </c>
      <c r="O3" s="4">
        <v>245.9</v>
      </c>
      <c r="P3" s="4">
        <v>236.8</v>
      </c>
      <c r="Q3" s="4">
        <v>233.5</v>
      </c>
      <c r="R3" s="4">
        <v>243.8</v>
      </c>
      <c r="S3" s="4">
        <v>239.3</v>
      </c>
      <c r="T3" s="4">
        <v>305.5</v>
      </c>
      <c r="U3" s="4">
        <v>289.60000000000002</v>
      </c>
      <c r="V3" s="4">
        <v>254</v>
      </c>
      <c r="W3" s="4">
        <v>250.6</v>
      </c>
      <c r="X3" s="4">
        <v>314</v>
      </c>
    </row>
    <row r="4" spans="1:24" x14ac:dyDescent="0.2">
      <c r="A4" s="1" t="s">
        <v>25</v>
      </c>
      <c r="B4" s="4">
        <v>-4300000</v>
      </c>
      <c r="C4" s="4">
        <v>-4395000</v>
      </c>
      <c r="D4" s="4">
        <v>-4367000</v>
      </c>
      <c r="E4" s="4">
        <v>-4806000</v>
      </c>
      <c r="F4" s="4">
        <v>-4749000</v>
      </c>
      <c r="G4" s="4">
        <v>-4823000</v>
      </c>
      <c r="H4" s="4">
        <v>-4930000</v>
      </c>
      <c r="I4" s="4">
        <v>-5067000</v>
      </c>
      <c r="J4" s="4">
        <v>-4408000</v>
      </c>
      <c r="K4" s="4">
        <v>-4537000</v>
      </c>
      <c r="L4" s="4">
        <v>-4736000</v>
      </c>
      <c r="M4" s="4">
        <v>-4829000</v>
      </c>
      <c r="N4" s="4">
        <v>-4895000</v>
      </c>
      <c r="O4" s="4">
        <v>-5033000</v>
      </c>
      <c r="P4" s="4">
        <v>-5076000</v>
      </c>
      <c r="Q4" s="4">
        <v>-5161000</v>
      </c>
      <c r="R4" s="4">
        <v>-5253000</v>
      </c>
      <c r="S4" s="4">
        <v>-5310000</v>
      </c>
      <c r="T4" s="4">
        <v>-5643000</v>
      </c>
      <c r="U4" s="4">
        <v>-5461000</v>
      </c>
      <c r="V4" s="4">
        <v>-5484000</v>
      </c>
      <c r="W4" s="4">
        <v>-5541000</v>
      </c>
      <c r="X4" s="4">
        <v>-5430000</v>
      </c>
    </row>
    <row r="5" spans="1:24" x14ac:dyDescent="0.2">
      <c r="A5" s="2" t="s">
        <v>26</v>
      </c>
      <c r="B5" s="4">
        <v>155700</v>
      </c>
      <c r="C5" s="4">
        <v>148300</v>
      </c>
      <c r="D5" s="4">
        <v>153900</v>
      </c>
      <c r="E5" s="4">
        <v>146100</v>
      </c>
      <c r="F5" s="4">
        <v>139600</v>
      </c>
      <c r="G5" s="4">
        <v>149100</v>
      </c>
      <c r="H5" s="4">
        <v>160500</v>
      </c>
      <c r="I5" s="4">
        <v>152800</v>
      </c>
      <c r="J5" s="4">
        <v>136700</v>
      </c>
      <c r="K5" s="4">
        <v>144800</v>
      </c>
      <c r="L5" s="4">
        <v>171700</v>
      </c>
      <c r="M5" s="4">
        <v>194500</v>
      </c>
      <c r="N5" s="4">
        <v>235800</v>
      </c>
      <c r="O5" s="4">
        <v>214100</v>
      </c>
      <c r="P5" s="4">
        <v>206600</v>
      </c>
      <c r="Q5" s="4">
        <v>204000</v>
      </c>
      <c r="R5" s="4">
        <v>213900</v>
      </c>
      <c r="S5" s="4">
        <v>210400</v>
      </c>
      <c r="T5" s="4">
        <v>269300</v>
      </c>
      <c r="U5" s="4">
        <v>256600</v>
      </c>
      <c r="V5" s="4">
        <v>225500</v>
      </c>
      <c r="W5" s="4">
        <v>223200</v>
      </c>
      <c r="X5" s="4">
        <v>280500</v>
      </c>
    </row>
    <row r="6" spans="1:24" x14ac:dyDescent="0.2">
      <c r="A6" s="2" t="s">
        <v>27</v>
      </c>
      <c r="B6">
        <f>-(B4/B2)</f>
        <v>840.82909659757524</v>
      </c>
      <c r="C6">
        <f t="shared" ref="C6:X6" si="0">-(C4/C2)</f>
        <v>841.47041929925331</v>
      </c>
      <c r="D6">
        <f t="shared" si="0"/>
        <v>842.23722275795569</v>
      </c>
      <c r="E6">
        <f t="shared" si="0"/>
        <v>843.75</v>
      </c>
      <c r="F6">
        <f t="shared" si="0"/>
        <v>846.37319550882194</v>
      </c>
      <c r="G6">
        <f t="shared" si="0"/>
        <v>848.07455600492347</v>
      </c>
      <c r="H6">
        <f t="shared" si="0"/>
        <v>849.12159834653801</v>
      </c>
      <c r="I6">
        <f t="shared" si="0"/>
        <v>851.02452133019824</v>
      </c>
      <c r="J6">
        <f t="shared" si="0"/>
        <v>853.43659244917717</v>
      </c>
      <c r="K6">
        <f t="shared" si="0"/>
        <v>855.39215686274508</v>
      </c>
      <c r="L6">
        <f t="shared" si="0"/>
        <v>857.19457013574663</v>
      </c>
      <c r="M6">
        <f t="shared" si="0"/>
        <v>859.55856176575298</v>
      </c>
      <c r="N6">
        <f t="shared" si="0"/>
        <v>861.79577464788736</v>
      </c>
      <c r="O6">
        <f t="shared" si="0"/>
        <v>865.37138927097658</v>
      </c>
      <c r="P6">
        <f t="shared" si="0"/>
        <v>867.54400957101348</v>
      </c>
      <c r="Q6">
        <f t="shared" si="0"/>
        <v>868.41662460037014</v>
      </c>
      <c r="R6">
        <f t="shared" si="0"/>
        <v>872.59136212624583</v>
      </c>
      <c r="S6">
        <f t="shared" si="0"/>
        <v>874.07407407407402</v>
      </c>
      <c r="T6">
        <f t="shared" si="0"/>
        <v>877.05937208579417</v>
      </c>
      <c r="U6">
        <f t="shared" si="0"/>
        <v>880.80645161290317</v>
      </c>
      <c r="V6">
        <f t="shared" si="0"/>
        <v>882.66537904394011</v>
      </c>
      <c r="W6">
        <f t="shared" si="0"/>
        <v>885.70971867007677</v>
      </c>
      <c r="X6">
        <f t="shared" si="0"/>
        <v>888.70703764320785</v>
      </c>
    </row>
    <row r="7" spans="1:24" x14ac:dyDescent="0.2">
      <c r="A7" s="1" t="s">
        <v>28</v>
      </c>
      <c r="B7" s="4">
        <f t="shared" ref="B7:X7" si="1">B6*SQRT((B3/B2)^2+(B5/B4)^2)</f>
        <v>42.897425186591718</v>
      </c>
      <c r="C7" s="4">
        <f t="shared" si="1"/>
        <v>40.013763754933812</v>
      </c>
      <c r="D7" s="4">
        <f t="shared" si="1"/>
        <v>41.824155179257289</v>
      </c>
      <c r="E7" s="4">
        <f t="shared" si="1"/>
        <v>36.153147195740715</v>
      </c>
      <c r="F7" s="4">
        <f t="shared" si="1"/>
        <v>35.063926838020294</v>
      </c>
      <c r="G7" s="4">
        <f t="shared" si="1"/>
        <v>36.950039451527282</v>
      </c>
      <c r="H7" s="4">
        <f t="shared" si="1"/>
        <v>38.968417225136164</v>
      </c>
      <c r="I7" s="4">
        <f t="shared" si="1"/>
        <v>36.167612240970499</v>
      </c>
      <c r="J7" s="4">
        <f t="shared" si="1"/>
        <v>37.303929445164975</v>
      </c>
      <c r="K7" s="4">
        <f t="shared" si="1"/>
        <v>38.474019115536386</v>
      </c>
      <c r="L7" s="4">
        <f t="shared" si="1"/>
        <v>43.828393862360848</v>
      </c>
      <c r="M7" s="4">
        <f t="shared" si="1"/>
        <v>48.812335263225933</v>
      </c>
      <c r="N7" s="4">
        <f t="shared" si="1"/>
        <v>53.96041460162597</v>
      </c>
      <c r="O7" s="4">
        <f t="shared" si="1"/>
        <v>51.90193193964874</v>
      </c>
      <c r="P7" s="4">
        <f t="shared" si="1"/>
        <v>49.795504913109603</v>
      </c>
      <c r="Q7" s="4">
        <f t="shared" si="1"/>
        <v>48.398933853849094</v>
      </c>
      <c r="R7" s="4">
        <f t="shared" si="1"/>
        <v>50.112887465589388</v>
      </c>
      <c r="S7" s="4">
        <f t="shared" si="1"/>
        <v>48.836081432267832</v>
      </c>
      <c r="T7" s="4">
        <f t="shared" si="1"/>
        <v>59.043894895591102</v>
      </c>
      <c r="U7" s="4">
        <f t="shared" si="1"/>
        <v>58.357271906590874</v>
      </c>
      <c r="V7" s="4">
        <f t="shared" si="1"/>
        <v>51.180611206454195</v>
      </c>
      <c r="W7" s="4">
        <f t="shared" si="1"/>
        <v>50.315867786392232</v>
      </c>
      <c r="X7" s="4">
        <f t="shared" si="1"/>
        <v>64.757079526337009</v>
      </c>
    </row>
    <row r="8" spans="1:24" x14ac:dyDescent="0.2">
      <c r="A8" s="2" t="s">
        <v>29</v>
      </c>
      <c r="B8" s="4">
        <f>((6.626E-34*299800000)/1.602E-19)*(1/(B6*0.000000001))*(B7/B6)</f>
        <v>7.5237838460805076E-2</v>
      </c>
      <c r="C8" s="4">
        <f t="shared" ref="C8:X8" si="2">((6.626E-34*299800000)/1.602E-19)*(1/(C6*0.000000001))*(C7/C6)</f>
        <v>7.0073247467303312E-2</v>
      </c>
      <c r="D8" s="4">
        <f t="shared" si="2"/>
        <v>7.3110350029281207E-2</v>
      </c>
      <c r="E8" s="4">
        <f t="shared" si="2"/>
        <v>6.2970781914676519E-2</v>
      </c>
      <c r="F8" s="4">
        <f t="shared" si="2"/>
        <v>6.0695612449583505E-2</v>
      </c>
      <c r="G8" s="4">
        <f t="shared" si="2"/>
        <v>6.3704100431498031E-2</v>
      </c>
      <c r="H8" s="4">
        <f t="shared" si="2"/>
        <v>6.7018320366938167E-2</v>
      </c>
      <c r="I8" s="4">
        <f t="shared" si="2"/>
        <v>6.1923605936830155E-2</v>
      </c>
      <c r="J8" s="4">
        <f t="shared" si="2"/>
        <v>6.3508610270428201E-2</v>
      </c>
      <c r="K8" s="4">
        <f t="shared" si="2"/>
        <v>6.520149849027633E-2</v>
      </c>
      <c r="L8" s="4">
        <f t="shared" si="2"/>
        <v>7.3963470587306554E-2</v>
      </c>
      <c r="M8" s="4">
        <f t="shared" si="2"/>
        <v>8.1921744661699478E-2</v>
      </c>
      <c r="N8" s="4">
        <f t="shared" si="2"/>
        <v>9.009218196704534E-2</v>
      </c>
      <c r="O8" s="4">
        <f t="shared" si="2"/>
        <v>8.5940723806466043E-2</v>
      </c>
      <c r="P8" s="4">
        <f t="shared" si="2"/>
        <v>8.2040379008393352E-2</v>
      </c>
      <c r="Q8" s="4">
        <f t="shared" si="2"/>
        <v>7.9579294687329674E-2</v>
      </c>
      <c r="R8" s="4">
        <f t="shared" si="2"/>
        <v>8.1610897958812739E-2</v>
      </c>
      <c r="S8" s="4">
        <f t="shared" si="2"/>
        <v>7.926197323160987E-2</v>
      </c>
      <c r="T8" s="4">
        <f t="shared" si="2"/>
        <v>9.5178215815715145E-2</v>
      </c>
      <c r="U8" s="4">
        <f t="shared" si="2"/>
        <v>9.3272701470095656E-2</v>
      </c>
      <c r="V8" s="4">
        <f t="shared" si="2"/>
        <v>8.145801658816483E-2</v>
      </c>
      <c r="W8" s="4">
        <f t="shared" si="2"/>
        <v>7.953214495082235E-2</v>
      </c>
      <c r="X8" s="4">
        <f t="shared" si="2"/>
        <v>0.10166947101471474</v>
      </c>
    </row>
    <row r="9" spans="1:24" ht="19" x14ac:dyDescent="0.2">
      <c r="A9" s="1" t="s">
        <v>30</v>
      </c>
      <c r="B9">
        <v>0.98197000000000001</v>
      </c>
      <c r="C9">
        <v>0.98514000000000002</v>
      </c>
      <c r="D9">
        <v>0.98414000000000001</v>
      </c>
      <c r="E9">
        <v>0.98812999999999995</v>
      </c>
      <c r="F9">
        <v>0.98824000000000001</v>
      </c>
      <c r="G9">
        <v>0.98677999999999999</v>
      </c>
      <c r="H9">
        <v>0.98614000000000002</v>
      </c>
      <c r="I9">
        <v>0.98719000000000001</v>
      </c>
      <c r="J9">
        <v>0.98550000000000004</v>
      </c>
      <c r="K9">
        <v>0.98592000000000002</v>
      </c>
      <c r="L9">
        <v>0.98480999999999996</v>
      </c>
      <c r="M9">
        <v>0.98104999999999998</v>
      </c>
      <c r="N9">
        <v>0.98260000000000003</v>
      </c>
      <c r="O9">
        <v>0.98277999999999999</v>
      </c>
      <c r="P9">
        <v>0.98297000000000001</v>
      </c>
      <c r="Q9">
        <v>0.98316999999999999</v>
      </c>
      <c r="R9">
        <v>0.98214999999999997</v>
      </c>
      <c r="S9">
        <v>0.98346999999999996</v>
      </c>
      <c r="T9">
        <v>0.97951999999999995</v>
      </c>
      <c r="U9">
        <v>0.98016999999999999</v>
      </c>
      <c r="V9">
        <v>0.91800000000000004</v>
      </c>
      <c r="W9">
        <v>0.98331000000000002</v>
      </c>
      <c r="X9">
        <v>0.97675000000000001</v>
      </c>
    </row>
    <row r="10" spans="1:24" x14ac:dyDescent="0.2">
      <c r="A10" s="1" t="s">
        <v>31</v>
      </c>
      <c r="B10" s="4">
        <v>80</v>
      </c>
      <c r="C10" s="4">
        <v>90</v>
      </c>
      <c r="D10" s="4">
        <v>100</v>
      </c>
      <c r="E10" s="4">
        <v>110</v>
      </c>
      <c r="F10" s="4">
        <v>120</v>
      </c>
      <c r="G10" s="4">
        <v>130</v>
      </c>
      <c r="H10" s="4">
        <v>140</v>
      </c>
      <c r="I10" s="4">
        <v>150</v>
      </c>
      <c r="J10" s="4">
        <v>160</v>
      </c>
      <c r="K10" s="4">
        <v>170</v>
      </c>
      <c r="L10" s="4">
        <v>180</v>
      </c>
      <c r="M10" s="4">
        <v>190</v>
      </c>
      <c r="N10" s="4">
        <v>200</v>
      </c>
      <c r="O10" s="4">
        <v>210</v>
      </c>
      <c r="P10" s="4">
        <v>220</v>
      </c>
      <c r="Q10" s="4">
        <v>230</v>
      </c>
      <c r="R10" s="4">
        <v>240</v>
      </c>
      <c r="S10" s="4">
        <v>250</v>
      </c>
      <c r="T10" s="4">
        <v>260</v>
      </c>
      <c r="U10" s="4">
        <v>270</v>
      </c>
      <c r="V10" s="4">
        <v>280</v>
      </c>
      <c r="W10" s="4">
        <v>290</v>
      </c>
      <c r="X10" s="4">
        <v>300</v>
      </c>
    </row>
    <row r="12" spans="1:24" x14ac:dyDescent="0.2">
      <c r="A12" s="2" t="s">
        <v>32</v>
      </c>
      <c r="B12" s="4">
        <f>((B2+B3)-(B2-B3))/3.92</f>
        <v>93.775510204081726</v>
      </c>
      <c r="C12" s="4">
        <f t="shared" ref="C12:X12" si="3">((C2+C3)-(C2-C3))/3.92</f>
        <v>89.285714285714292</v>
      </c>
      <c r="D12" s="4">
        <f t="shared" si="3"/>
        <v>92.551020408163083</v>
      </c>
      <c r="E12" s="4">
        <f t="shared" si="3"/>
        <v>87.755102040816325</v>
      </c>
      <c r="F12" s="4">
        <f t="shared" si="3"/>
        <v>83.571428571428669</v>
      </c>
      <c r="G12" s="4">
        <f t="shared" si="3"/>
        <v>89.081632653061405</v>
      </c>
      <c r="H12" s="4">
        <f t="shared" si="3"/>
        <v>95.816326530612344</v>
      </c>
      <c r="I12" s="4">
        <f t="shared" si="3"/>
        <v>90.969387755102133</v>
      </c>
      <c r="J12" s="4">
        <f t="shared" si="3"/>
        <v>81.17346938775529</v>
      </c>
      <c r="K12" s="4">
        <f t="shared" si="3"/>
        <v>85.765306122449161</v>
      </c>
      <c r="L12" s="4">
        <f t="shared" si="3"/>
        <v>101.6326530612244</v>
      </c>
      <c r="M12" s="4">
        <f t="shared" si="3"/>
        <v>114.74489795918349</v>
      </c>
      <c r="N12" s="4">
        <f t="shared" si="3"/>
        <v>115.91836734693868</v>
      </c>
      <c r="O12" s="4">
        <f t="shared" si="3"/>
        <v>125.4591836734692</v>
      </c>
      <c r="P12" s="4">
        <f t="shared" si="3"/>
        <v>120.81632653061234</v>
      </c>
      <c r="Q12" s="4">
        <f t="shared" si="3"/>
        <v>119.13265306122449</v>
      </c>
      <c r="R12" s="4">
        <f t="shared" si="3"/>
        <v>124.38775510204091</v>
      </c>
      <c r="S12" s="4">
        <f t="shared" si="3"/>
        <v>122.09183673469397</v>
      </c>
      <c r="T12" s="4">
        <f t="shared" si="3"/>
        <v>155.86734693877551</v>
      </c>
      <c r="U12" s="4">
        <f t="shared" si="3"/>
        <v>147.75510204081652</v>
      </c>
      <c r="V12" s="4">
        <f t="shared" si="3"/>
        <v>129.59183673469389</v>
      </c>
      <c r="W12" s="4">
        <f t="shared" si="3"/>
        <v>127.85714285714305</v>
      </c>
      <c r="X12" s="4">
        <f t="shared" si="3"/>
        <v>160.20408163265307</v>
      </c>
    </row>
    <row r="13" spans="1:24" x14ac:dyDescent="0.2">
      <c r="A13" s="2" t="s">
        <v>33</v>
      </c>
      <c r="B13" s="4">
        <f>((B4+B5)-(B4-B5))/3.92</f>
        <v>79438.775510204083</v>
      </c>
      <c r="C13" s="4">
        <f t="shared" ref="C13:X13" si="4">((C4+C5)-(C4-C5))/3.92</f>
        <v>75663.265306122456</v>
      </c>
      <c r="D13" s="4">
        <f t="shared" si="4"/>
        <v>78520.408163265311</v>
      </c>
      <c r="E13" s="4">
        <f t="shared" si="4"/>
        <v>74540.816326530607</v>
      </c>
      <c r="F13" s="4">
        <f t="shared" si="4"/>
        <v>71224.489795918373</v>
      </c>
      <c r="G13" s="4">
        <f t="shared" si="4"/>
        <v>76071.42857142858</v>
      </c>
      <c r="H13" s="4">
        <f t="shared" si="4"/>
        <v>81887.755102040814</v>
      </c>
      <c r="I13" s="4">
        <f t="shared" si="4"/>
        <v>77959.183673469393</v>
      </c>
      <c r="J13" s="4">
        <f t="shared" si="4"/>
        <v>69744.897959183669</v>
      </c>
      <c r="K13" s="4">
        <f t="shared" si="4"/>
        <v>73877.551020408166</v>
      </c>
      <c r="L13" s="4">
        <f t="shared" si="4"/>
        <v>87602.040816326538</v>
      </c>
      <c r="M13" s="4">
        <f t="shared" si="4"/>
        <v>99234.693877551021</v>
      </c>
      <c r="N13" s="4">
        <f t="shared" si="4"/>
        <v>120306.1224489796</v>
      </c>
      <c r="O13" s="4">
        <f t="shared" si="4"/>
        <v>109234.69387755102</v>
      </c>
      <c r="P13" s="4">
        <f t="shared" si="4"/>
        <v>105408.16326530612</v>
      </c>
      <c r="Q13" s="4">
        <f t="shared" si="4"/>
        <v>104081.63265306123</v>
      </c>
      <c r="R13" s="4">
        <f t="shared" si="4"/>
        <v>109132.6530612245</v>
      </c>
      <c r="S13" s="4">
        <f t="shared" si="4"/>
        <v>107346.93877551021</v>
      </c>
      <c r="T13" s="4">
        <f t="shared" si="4"/>
        <v>137397.95918367346</v>
      </c>
      <c r="U13" s="4">
        <f t="shared" si="4"/>
        <v>130918.36734693877</v>
      </c>
      <c r="V13" s="4">
        <f t="shared" si="4"/>
        <v>115051.02040816327</v>
      </c>
      <c r="W13" s="4">
        <f t="shared" si="4"/>
        <v>113877.55102040817</v>
      </c>
      <c r="X13" s="4">
        <f t="shared" si="4"/>
        <v>143112.24489795917</v>
      </c>
    </row>
    <row r="14" spans="1:24" x14ac:dyDescent="0.2">
      <c r="A14" s="2" t="s">
        <v>34</v>
      </c>
      <c r="B14" s="4">
        <f>B6*SQRT((B12/B2)^2+(B13/B4)^2)</f>
        <v>21.886441421730481</v>
      </c>
      <c r="C14" s="4">
        <f t="shared" ref="C14:X14" si="5">C6*SQRT((C12/C2)^2+(C13/C4)^2)</f>
        <v>20.415185589251944</v>
      </c>
      <c r="D14" s="4">
        <f t="shared" si="5"/>
        <v>21.338854683294514</v>
      </c>
      <c r="E14" s="4">
        <f t="shared" si="5"/>
        <v>18.445483263133021</v>
      </c>
      <c r="F14" s="4">
        <f t="shared" si="5"/>
        <v>17.889758590826691</v>
      </c>
      <c r="G14" s="4">
        <f t="shared" si="5"/>
        <v>18.852060944656795</v>
      </c>
      <c r="H14" s="4">
        <f t="shared" si="5"/>
        <v>19.881845523028662</v>
      </c>
      <c r="I14" s="4">
        <f t="shared" si="5"/>
        <v>18.452863388250265</v>
      </c>
      <c r="J14" s="4">
        <f t="shared" si="5"/>
        <v>19.032617063859703</v>
      </c>
      <c r="K14" s="4">
        <f t="shared" si="5"/>
        <v>19.629601589559407</v>
      </c>
      <c r="L14" s="4">
        <f t="shared" si="5"/>
        <v>22.361425439980014</v>
      </c>
      <c r="M14" s="4">
        <f t="shared" si="5"/>
        <v>24.904252685319328</v>
      </c>
      <c r="N14" s="4">
        <f t="shared" si="5"/>
        <v>27.530823776339773</v>
      </c>
      <c r="O14" s="4">
        <f t="shared" si="5"/>
        <v>26.480577520228927</v>
      </c>
      <c r="P14" s="4">
        <f t="shared" si="5"/>
        <v>25.405869853627358</v>
      </c>
      <c r="Q14" s="4">
        <f t="shared" si="5"/>
        <v>24.693333598902601</v>
      </c>
      <c r="R14" s="4">
        <f t="shared" si="5"/>
        <v>25.567799727341537</v>
      </c>
      <c r="S14" s="4">
        <f t="shared" si="5"/>
        <v>24.916368077687675</v>
      </c>
      <c r="T14" s="4">
        <f t="shared" si="5"/>
        <v>30.124436171219951</v>
      </c>
      <c r="U14" s="4">
        <f t="shared" si="5"/>
        <v>29.774118319689247</v>
      </c>
      <c r="V14" s="4">
        <f t="shared" si="5"/>
        <v>26.112556737986839</v>
      </c>
      <c r="W14" s="4">
        <f t="shared" si="5"/>
        <v>25.671361115506258</v>
      </c>
      <c r="X14" s="4">
        <f t="shared" si="5"/>
        <v>33.039326288947457</v>
      </c>
    </row>
    <row r="15" spans="1:24" x14ac:dyDescent="0.2">
      <c r="A15" s="2" t="s">
        <v>35</v>
      </c>
      <c r="B15" s="4">
        <f>((6.626E-34*299800000)/1.602E-19)*(1/(B6*0.000000001))*(B14/B6)</f>
        <v>3.8386652275920981E-2</v>
      </c>
      <c r="C15" s="4">
        <f t="shared" ref="C15:X15" si="6">((6.626E-34*299800000)/1.602E-19)*(1/(C6*0.000000001))*(C14/C6)</f>
        <v>3.5751656871073116E-2</v>
      </c>
      <c r="D15" s="4">
        <f t="shared" si="6"/>
        <v>3.7301198994531187E-2</v>
      </c>
      <c r="E15" s="4">
        <f t="shared" si="6"/>
        <v>3.2127949956467616E-2</v>
      </c>
      <c r="F15" s="4">
        <f t="shared" si="6"/>
        <v>3.0967149208971197E-2</v>
      </c>
      <c r="G15" s="4">
        <f t="shared" si="6"/>
        <v>3.2502092056886783E-2</v>
      </c>
      <c r="H15" s="4">
        <f t="shared" si="6"/>
        <v>3.4193020595376628E-2</v>
      </c>
      <c r="I15" s="4">
        <f t="shared" si="6"/>
        <v>3.1593676498382746E-2</v>
      </c>
      <c r="J15" s="4">
        <f t="shared" si="6"/>
        <v>3.240235217878993E-2</v>
      </c>
      <c r="K15" s="4">
        <f t="shared" si="6"/>
        <v>3.3266070658304295E-2</v>
      </c>
      <c r="L15" s="4">
        <f t="shared" si="6"/>
        <v>3.7736464585360466E-2</v>
      </c>
      <c r="M15" s="4">
        <f t="shared" si="6"/>
        <v>4.179680850086704E-2</v>
      </c>
      <c r="N15" s="4">
        <f t="shared" si="6"/>
        <v>4.5965398962778223E-2</v>
      </c>
      <c r="O15" s="4">
        <f t="shared" si="6"/>
        <v>4.3847308064523451E-2</v>
      </c>
      <c r="P15" s="4">
        <f t="shared" si="6"/>
        <v>4.1857336228772135E-2</v>
      </c>
      <c r="Q15" s="4">
        <f t="shared" si="6"/>
        <v>4.0601680962923312E-2</v>
      </c>
      <c r="R15" s="4">
        <f t="shared" si="6"/>
        <v>4.1638213244292233E-2</v>
      </c>
      <c r="S15" s="4">
        <f t="shared" si="6"/>
        <v>4.0439782261025459E-2</v>
      </c>
      <c r="T15" s="4">
        <f t="shared" si="6"/>
        <v>4.8560314191691399E-2</v>
      </c>
      <c r="U15" s="4">
        <f t="shared" si="6"/>
        <v>4.7588112994946807E-2</v>
      </c>
      <c r="V15" s="4">
        <f t="shared" si="6"/>
        <v>4.1560212544982059E-2</v>
      </c>
      <c r="W15" s="4">
        <f t="shared" si="6"/>
        <v>4.0577624974909389E-2</v>
      </c>
      <c r="X15" s="4">
        <f t="shared" si="6"/>
        <v>5.1872179089140172E-2</v>
      </c>
    </row>
    <row r="16" spans="1:24" x14ac:dyDescent="0.2">
      <c r="A16" s="2" t="s">
        <v>36</v>
      </c>
      <c r="B16" s="5">
        <f>((299800000*6.626E-34)/(B6*1.602E-19*0.000000001))</f>
        <v>1.4747310233138808</v>
      </c>
      <c r="C16" s="5">
        <f t="shared" ref="C16:X16" si="7">((299800000*6.626E-34)/(C6*1.602E-19*0.000000001))</f>
        <v>1.4736070640368479</v>
      </c>
      <c r="D16" s="5">
        <f t="shared" si="7"/>
        <v>1.472265438467544</v>
      </c>
      <c r="E16" s="5">
        <f t="shared" si="7"/>
        <v>1.4696257825865815</v>
      </c>
      <c r="F16" s="5">
        <f t="shared" si="7"/>
        <v>1.4650709174597238</v>
      </c>
      <c r="G16" s="5">
        <f t="shared" si="7"/>
        <v>1.4621317728228478</v>
      </c>
      <c r="H16" s="5">
        <f t="shared" si="7"/>
        <v>1.4603288344944072</v>
      </c>
      <c r="I16" s="5">
        <f t="shared" si="7"/>
        <v>1.4570634840453771</v>
      </c>
      <c r="J16" s="5">
        <f t="shared" si="7"/>
        <v>1.4529453799243683</v>
      </c>
      <c r="K16" s="5">
        <v>0</v>
      </c>
      <c r="L16" s="5">
        <f t="shared" si="7"/>
        <v>1.44657560518735</v>
      </c>
      <c r="M16" s="5">
        <f t="shared" si="7"/>
        <v>1.4425971762879748</v>
      </c>
      <c r="N16" s="5">
        <f t="shared" si="7"/>
        <v>1.4388522089982003</v>
      </c>
      <c r="O16" s="5">
        <f t="shared" si="7"/>
        <v>1.4329070378696607</v>
      </c>
      <c r="P16" s="5">
        <f t="shared" si="7"/>
        <v>1.4293185594936983</v>
      </c>
      <c r="Q16" s="5">
        <f t="shared" si="7"/>
        <v>1.4278823308202471</v>
      </c>
      <c r="R16" s="5">
        <f t="shared" si="7"/>
        <v>1.421050915557913</v>
      </c>
      <c r="S16" s="5">
        <f t="shared" si="7"/>
        <v>1.418640354218244</v>
      </c>
      <c r="T16" s="5">
        <f t="shared" si="7"/>
        <v>1.4138116455086822</v>
      </c>
      <c r="U16" s="5">
        <f t="shared" si="7"/>
        <v>1.4077970838959997</v>
      </c>
      <c r="V16" s="5">
        <f t="shared" si="7"/>
        <v>1.4048322087816925</v>
      </c>
      <c r="W16" s="5">
        <f t="shared" si="7"/>
        <v>1.4000035541207849</v>
      </c>
      <c r="X16" s="5">
        <f t="shared" si="7"/>
        <v>1.3952817987644357</v>
      </c>
    </row>
    <row r="18" spans="1:5" x14ac:dyDescent="0.2">
      <c r="B18" s="1" t="s">
        <v>22</v>
      </c>
      <c r="E18" s="1" t="s">
        <v>37</v>
      </c>
    </row>
    <row r="19" spans="1:5" x14ac:dyDescent="0.2">
      <c r="A19" s="1" t="s">
        <v>23</v>
      </c>
      <c r="B19" s="4">
        <v>6110</v>
      </c>
      <c r="D19" s="1" t="s">
        <v>41</v>
      </c>
      <c r="E19" s="4">
        <v>49430000000</v>
      </c>
    </row>
    <row r="20" spans="1:5" x14ac:dyDescent="0.2">
      <c r="A20" s="1" t="s">
        <v>24</v>
      </c>
      <c r="B20" s="4">
        <v>314</v>
      </c>
      <c r="D20" s="1" t="s">
        <v>42</v>
      </c>
      <c r="E20" s="4">
        <v>25820000000</v>
      </c>
    </row>
    <row r="21" spans="1:5" x14ac:dyDescent="0.2">
      <c r="A21" s="1" t="s">
        <v>25</v>
      </c>
      <c r="B21" s="4">
        <v>-5430000</v>
      </c>
      <c r="D21" s="1" t="s">
        <v>39</v>
      </c>
      <c r="E21" s="4">
        <v>-68940000000</v>
      </c>
    </row>
    <row r="22" spans="1:5" x14ac:dyDescent="0.2">
      <c r="A22" s="2" t="s">
        <v>26</v>
      </c>
      <c r="B22" s="4">
        <v>280500</v>
      </c>
      <c r="D22" s="2" t="s">
        <v>40</v>
      </c>
      <c r="E22" s="4">
        <v>36170000000</v>
      </c>
    </row>
    <row r="23" spans="1:5" x14ac:dyDescent="0.2">
      <c r="A23" s="2" t="s">
        <v>27</v>
      </c>
      <c r="B23">
        <f t="shared" ref="B23" si="8">-(B21/B19)</f>
        <v>888.70703764320785</v>
      </c>
      <c r="D23" s="2" t="s">
        <v>38</v>
      </c>
      <c r="E23">
        <f t="shared" ref="E23" si="9">-(E21/E19)</f>
        <v>1.3946995751567874</v>
      </c>
    </row>
    <row r="24" spans="1:5" x14ac:dyDescent="0.2">
      <c r="A24" s="1" t="s">
        <v>28</v>
      </c>
      <c r="B24" s="4">
        <f t="shared" ref="B24" si="10">B23*SQRT((B20/B19)^2+(B22/B21)^2)</f>
        <v>64.757079526337009</v>
      </c>
      <c r="D24" s="1" t="s">
        <v>29</v>
      </c>
      <c r="E24" s="4">
        <f t="shared" ref="E24" si="11">E23*SQRT((E20/E19)^2+(E22/E21)^2)</f>
        <v>1.0325692761026779</v>
      </c>
    </row>
    <row r="25" spans="1:5" x14ac:dyDescent="0.2">
      <c r="A25" s="2" t="s">
        <v>29</v>
      </c>
      <c r="B25" s="4">
        <f t="shared" ref="B25" si="12">((6.626E-34*299800000)/1.602E-19)*(1/(B23*0.000000001))*(B24/B23)</f>
        <v>0.10166947101471474</v>
      </c>
      <c r="D25" s="2"/>
      <c r="E25" s="4"/>
    </row>
    <row r="26" spans="1:5" ht="19" x14ac:dyDescent="0.2">
      <c r="A26" s="1" t="s">
        <v>30</v>
      </c>
      <c r="B26">
        <v>0.97675000000000001</v>
      </c>
      <c r="D26" s="1" t="s">
        <v>30</v>
      </c>
      <c r="E26">
        <v>0.59177000000000002</v>
      </c>
    </row>
    <row r="27" spans="1:5" x14ac:dyDescent="0.2">
      <c r="A27" s="1" t="s">
        <v>31</v>
      </c>
      <c r="B27" s="4">
        <v>300</v>
      </c>
      <c r="D27" s="1" t="s">
        <v>31</v>
      </c>
      <c r="E27" s="4">
        <v>300</v>
      </c>
    </row>
    <row r="29" spans="1:5" x14ac:dyDescent="0.2">
      <c r="A29" s="2" t="s">
        <v>32</v>
      </c>
      <c r="B29" s="4">
        <f>((B19+B20)-(B19-B20))/3.92</f>
        <v>160.20408163265307</v>
      </c>
      <c r="D29" s="2" t="s">
        <v>43</v>
      </c>
      <c r="E29" s="4">
        <v>12300000000</v>
      </c>
    </row>
    <row r="30" spans="1:5" x14ac:dyDescent="0.2">
      <c r="A30" s="2" t="s">
        <v>33</v>
      </c>
      <c r="B30" s="4">
        <f>((B21+B22)-(B21-B22))/3.92</f>
        <v>143112.24489795917</v>
      </c>
      <c r="D30" s="2" t="s">
        <v>44</v>
      </c>
      <c r="E30" s="4">
        <v>17220000000</v>
      </c>
    </row>
    <row r="31" spans="1:5" x14ac:dyDescent="0.2">
      <c r="A31" s="2" t="s">
        <v>34</v>
      </c>
      <c r="B31" s="4">
        <f>B23*SQRT((B29/B19)^2+(B30/B21)^2)</f>
        <v>33.039326288947457</v>
      </c>
      <c r="D31" s="2" t="s">
        <v>35</v>
      </c>
      <c r="E31" s="4">
        <f>E23*SQRT((E29/E19)^2+(E30/E21)^2)</f>
        <v>0.49173985989318314</v>
      </c>
    </row>
    <row r="32" spans="1:5" x14ac:dyDescent="0.2">
      <c r="A32" s="2" t="s">
        <v>35</v>
      </c>
      <c r="B32" s="4">
        <f>((6.626E-34*299800000)/1.602E-19)*(1/(B23*0.000000001))*(B31/B23)</f>
        <v>5.1872179089140172E-2</v>
      </c>
      <c r="D32" s="2"/>
      <c r="E32" s="4"/>
    </row>
    <row r="33" spans="1:5" x14ac:dyDescent="0.2">
      <c r="A33" s="2" t="s">
        <v>36</v>
      </c>
      <c r="B33" s="5">
        <f>((299800000*6.626E-34)/(B23*1.602E-19*0.000000001))</f>
        <v>1.3952817987644357</v>
      </c>
      <c r="D33" s="2"/>
      <c r="E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Butterworth</dc:creator>
  <cp:keywords/>
  <dc:description/>
  <cp:lastModifiedBy>Max Butterworth</cp:lastModifiedBy>
  <cp:revision/>
  <dcterms:created xsi:type="dcterms:W3CDTF">2023-03-14T11:25:30Z</dcterms:created>
  <dcterms:modified xsi:type="dcterms:W3CDTF">2023-05-07T15:46:28Z</dcterms:modified>
  <cp:category/>
  <cp:contentStatus/>
</cp:coreProperties>
</file>