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documenttasks/documenttask1.xml" ContentType="application/vnd.ms-excel.documenttask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5A5EFAA-EFF6-4509-919A-41E3EEAED114}" xr6:coauthVersionLast="47" xr6:coauthVersionMax="47" xr10:uidLastSave="{00000000-0000-0000-0000-000000000000}"/>
  <bookViews>
    <workbookView xWindow="-10005" yWindow="2355" windowWidth="21600" windowHeight="11385" xr2:uid="{4C1D7A03-A4C4-48FE-B70D-D3018BE12D04}"/>
  </bookViews>
  <sheets>
    <sheet name="1_Order Table" sheetId="2" r:id="rId1"/>
    <sheet name="pruebaBD" sheetId="7" r:id="rId2"/>
    <sheet name="2_Paymant" sheetId="1" r:id="rId3"/>
    <sheet name="3_Delivered" sheetId="4" r:id="rId4"/>
    <sheet name="2_Aggregate" sheetId="5" r:id="rId5"/>
    <sheet name="4_Advd Paym't" sheetId="6" r:id="rId6"/>
  </sheets>
  <definedNames>
    <definedName name="_xlcn.WorksheetConnection_GV支払い処理確認用.xlsxDelivered1" hidden="1">Delivered[]</definedName>
    <definedName name="_xlcn.WorksheetConnection_GV支払い処理確認用.xlsxOrderTable1" hidden="1">OrderTable[]</definedName>
    <definedName name="_xlcn.WorksheetConnection_GV支払い処理確認用.xlsxPayment1" hidden="1">Payment[]</definedName>
    <definedName name="スライサー_ID_">#N/A</definedName>
    <definedName name="スライサー_Invoice_">#N/A</definedName>
  </definedNames>
  <calcPr calcId="191028"/>
  <pivotCaches>
    <pivotCache cacheId="9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yment" name="Payment" connection="WorksheetConnection_GV支払い処理確認用.xlsx!Payment"/>
          <x15:modelTable id="OrderTable" name="OrderTable" connection="WorksheetConnection_GV支払い処理確認用.xlsx!OrderTable"/>
          <x15:modelTable id="Delivered" name="Delivered" connection="WorksheetConnection_GV支払い処理確認用.xlsx!Delivered"/>
        </x15:modelTables>
        <x15:modelRelationships>
          <x15:modelRelationship fromTable="Payment" fromColumn="ID#" toTable="OrderTable" toColumn="ID#"/>
          <x15:modelRelationship fromTable="Delivered" fromColumn="ID#" toTable="OrderTable" toColumn="ID#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7" l="1"/>
  <c r="K29" i="7"/>
  <c r="L28" i="7"/>
  <c r="K28" i="7"/>
  <c r="L22" i="7"/>
  <c r="K22" i="7"/>
  <c r="L20" i="7"/>
  <c r="K20" i="7"/>
  <c r="L19" i="7"/>
  <c r="K19" i="7"/>
  <c r="L15" i="7"/>
  <c r="K15" i="7"/>
  <c r="L14" i="7"/>
  <c r="K14" i="7"/>
  <c r="L13" i="7"/>
  <c r="K13" i="7"/>
  <c r="P161" i="1"/>
  <c r="P162" i="1"/>
  <c r="P164" i="1"/>
  <c r="P165" i="1"/>
  <c r="P167" i="1"/>
  <c r="P168" i="1"/>
  <c r="P170" i="1"/>
  <c r="P171" i="1"/>
  <c r="P173" i="1"/>
  <c r="P174" i="1"/>
  <c r="P176" i="1"/>
  <c r="P177" i="1"/>
  <c r="P180" i="1"/>
  <c r="P182" i="1"/>
  <c r="P184" i="1"/>
  <c r="P186" i="1"/>
  <c r="P193" i="1"/>
  <c r="P194" i="1"/>
  <c r="P195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B335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485" i="1"/>
  <c r="L485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L391" i="1"/>
  <c r="L422" i="1"/>
  <c r="L434" i="1"/>
  <c r="L446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C247" i="4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D276" i="1"/>
  <c r="D277" i="1"/>
  <c r="B286" i="1"/>
  <c r="B287" i="1"/>
  <c r="D292" i="1"/>
  <c r="B298" i="1"/>
  <c r="C303" i="1"/>
  <c r="B278" i="1"/>
  <c r="B279" i="1"/>
  <c r="B280" i="1"/>
  <c r="B281" i="1"/>
  <c r="B282" i="1"/>
  <c r="B283" i="1"/>
  <c r="B284" i="1"/>
  <c r="B285" i="1"/>
  <c r="B288" i="1"/>
  <c r="B289" i="1"/>
  <c r="B290" i="1"/>
  <c r="B291" i="1"/>
  <c r="B293" i="1"/>
  <c r="B294" i="1"/>
  <c r="B295" i="1"/>
  <c r="B296" i="1"/>
  <c r="B297" i="1"/>
  <c r="B299" i="1"/>
  <c r="B300" i="1"/>
  <c r="B301" i="1"/>
  <c r="B302" i="1"/>
  <c r="B303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D278" i="1"/>
  <c r="D279" i="1"/>
  <c r="D280" i="1"/>
  <c r="D281" i="1"/>
  <c r="D282" i="1"/>
  <c r="D283" i="1"/>
  <c r="D284" i="1"/>
  <c r="D285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F223" i="4"/>
  <c r="D223" i="4"/>
  <c r="C223" i="4"/>
  <c r="B223" i="4"/>
  <c r="F222" i="4"/>
  <c r="D222" i="4"/>
  <c r="C222" i="4"/>
  <c r="B222" i="4"/>
  <c r="F221" i="4"/>
  <c r="D221" i="4"/>
  <c r="C221" i="4"/>
  <c r="B221" i="4"/>
  <c r="F220" i="4"/>
  <c r="D220" i="4"/>
  <c r="C220" i="4"/>
  <c r="B220" i="4"/>
  <c r="K1" i="4" l="1"/>
  <c r="B2" i="6" s="1"/>
  <c r="D286" i="1"/>
  <c r="B277" i="1"/>
  <c r="B276" i="1"/>
  <c r="F276" i="1"/>
  <c r="B292" i="1"/>
  <c r="F292" i="1"/>
  <c r="C277" i="1"/>
  <c r="C276" i="1"/>
  <c r="B224" i="4"/>
  <c r="B225" i="4"/>
  <c r="D231" i="4"/>
  <c r="C232" i="4"/>
  <c r="B233" i="4"/>
  <c r="B234" i="4"/>
  <c r="B238" i="4"/>
  <c r="B239" i="4"/>
  <c r="D245" i="4"/>
  <c r="C246" i="4"/>
  <c r="B248" i="4"/>
  <c r="B249" i="4"/>
  <c r="B252" i="4"/>
  <c r="B253" i="4"/>
  <c r="D260" i="4"/>
  <c r="C261" i="4"/>
  <c r="C262" i="4"/>
  <c r="B263" i="4"/>
  <c r="B264" i="4"/>
  <c r="B226" i="4"/>
  <c r="B227" i="4"/>
  <c r="B228" i="4"/>
  <c r="B229" i="4"/>
  <c r="B230" i="4"/>
  <c r="B231" i="4"/>
  <c r="B232" i="4"/>
  <c r="B235" i="4"/>
  <c r="B236" i="4"/>
  <c r="B237" i="4"/>
  <c r="B240" i="4"/>
  <c r="B241" i="4"/>
  <c r="B242" i="4"/>
  <c r="B243" i="4"/>
  <c r="B244" i="4"/>
  <c r="B245" i="4"/>
  <c r="B246" i="4"/>
  <c r="B247" i="4"/>
  <c r="B250" i="4"/>
  <c r="B251" i="4"/>
  <c r="B254" i="4"/>
  <c r="B255" i="4"/>
  <c r="B256" i="4"/>
  <c r="B257" i="4"/>
  <c r="B258" i="4"/>
  <c r="B259" i="4"/>
  <c r="B260" i="4"/>
  <c r="B261" i="4"/>
  <c r="B262" i="4"/>
  <c r="B265" i="4"/>
  <c r="C226" i="4"/>
  <c r="C227" i="4"/>
  <c r="C228" i="4"/>
  <c r="C229" i="4"/>
  <c r="C230" i="4"/>
  <c r="C231" i="4"/>
  <c r="C234" i="4"/>
  <c r="C235" i="4"/>
  <c r="C236" i="4"/>
  <c r="C237" i="4"/>
  <c r="C240" i="4"/>
  <c r="C241" i="4"/>
  <c r="C242" i="4"/>
  <c r="C243" i="4"/>
  <c r="C244" i="4"/>
  <c r="C245" i="4"/>
  <c r="C249" i="4"/>
  <c r="C250" i="4"/>
  <c r="C251" i="4"/>
  <c r="C254" i="4"/>
  <c r="C255" i="4"/>
  <c r="C256" i="4"/>
  <c r="C257" i="4"/>
  <c r="C258" i="4"/>
  <c r="C259" i="4"/>
  <c r="C260" i="4"/>
  <c r="C264" i="4"/>
  <c r="C265" i="4"/>
  <c r="D226" i="4"/>
  <c r="D227" i="4"/>
  <c r="D228" i="4"/>
  <c r="D229" i="4"/>
  <c r="D230" i="4"/>
  <c r="D235" i="4"/>
  <c r="D236" i="4"/>
  <c r="D237" i="4"/>
  <c r="D240" i="4"/>
  <c r="D241" i="4"/>
  <c r="D242" i="4"/>
  <c r="D243" i="4"/>
  <c r="D244" i="4"/>
  <c r="D247" i="4"/>
  <c r="D250" i="4"/>
  <c r="D251" i="4"/>
  <c r="D254" i="4"/>
  <c r="D255" i="4"/>
  <c r="D256" i="4"/>
  <c r="D257" i="4"/>
  <c r="D258" i="4"/>
  <c r="D259" i="4"/>
  <c r="D262" i="4"/>
  <c r="D265" i="4"/>
  <c r="F225" i="4"/>
  <c r="F226" i="4"/>
  <c r="F227" i="4"/>
  <c r="F228" i="4"/>
  <c r="F229" i="4"/>
  <c r="F230" i="4"/>
  <c r="F235" i="4"/>
  <c r="F236" i="4"/>
  <c r="F237" i="4"/>
  <c r="F239" i="4"/>
  <c r="F240" i="4"/>
  <c r="F241" i="4"/>
  <c r="F242" i="4"/>
  <c r="F243" i="4"/>
  <c r="F244" i="4"/>
  <c r="F250" i="4"/>
  <c r="F251" i="4"/>
  <c r="F253" i="4"/>
  <c r="F254" i="4"/>
  <c r="F255" i="4"/>
  <c r="F256" i="4"/>
  <c r="F257" i="4"/>
  <c r="F258" i="4"/>
  <c r="F259" i="4"/>
  <c r="F265" i="4"/>
  <c r="F219" i="4"/>
  <c r="D219" i="4"/>
  <c r="C219" i="4"/>
  <c r="B219" i="4"/>
  <c r="F218" i="4"/>
  <c r="D218" i="4"/>
  <c r="C218" i="4"/>
  <c r="B218" i="4"/>
  <c r="F217" i="4"/>
  <c r="D217" i="4"/>
  <c r="C217" i="4"/>
  <c r="B217" i="4"/>
  <c r="F216" i="4"/>
  <c r="D216" i="4"/>
  <c r="C216" i="4"/>
  <c r="B216" i="4"/>
  <c r="F215" i="4"/>
  <c r="D215" i="4"/>
  <c r="C215" i="4"/>
  <c r="B215" i="4"/>
  <c r="F214" i="4"/>
  <c r="D214" i="4"/>
  <c r="C214" i="4"/>
  <c r="B214" i="4"/>
  <c r="F213" i="4"/>
  <c r="D213" i="4"/>
  <c r="C213" i="4"/>
  <c r="B213" i="4"/>
  <c r="F212" i="4"/>
  <c r="D212" i="4"/>
  <c r="C212" i="4"/>
  <c r="B212" i="4"/>
  <c r="F211" i="4"/>
  <c r="D211" i="4"/>
  <c r="C211" i="4"/>
  <c r="B211" i="4"/>
  <c r="F210" i="4"/>
  <c r="D210" i="4"/>
  <c r="C210" i="4"/>
  <c r="B210" i="4"/>
  <c r="F209" i="4"/>
  <c r="D209" i="4"/>
  <c r="C209" i="4"/>
  <c r="B209" i="4"/>
  <c r="F208" i="4"/>
  <c r="D208" i="4"/>
  <c r="C208" i="4"/>
  <c r="B208" i="4"/>
  <c r="F207" i="4"/>
  <c r="D207" i="4"/>
  <c r="C207" i="4"/>
  <c r="B207" i="4"/>
  <c r="F206" i="4"/>
  <c r="D206" i="4"/>
  <c r="C206" i="4"/>
  <c r="B206" i="4"/>
  <c r="F205" i="4"/>
  <c r="D205" i="4"/>
  <c r="C205" i="4"/>
  <c r="B205" i="4"/>
  <c r="F204" i="4"/>
  <c r="D204" i="4"/>
  <c r="C204" i="4"/>
  <c r="B204" i="4"/>
  <c r="F203" i="4"/>
  <c r="D203" i="4"/>
  <c r="C203" i="4"/>
  <c r="B203" i="4"/>
  <c r="F202" i="4"/>
  <c r="D202" i="4"/>
  <c r="C202" i="4"/>
  <c r="B202" i="4"/>
  <c r="F201" i="4"/>
  <c r="D201" i="4"/>
  <c r="C201" i="4"/>
  <c r="B201" i="4"/>
  <c r="F200" i="4"/>
  <c r="D200" i="4"/>
  <c r="C200" i="4"/>
  <c r="B200" i="4"/>
  <c r="F199" i="4"/>
  <c r="D199" i="4"/>
  <c r="C199" i="4"/>
  <c r="B199" i="4"/>
  <c r="B275" i="1"/>
  <c r="C275" i="1"/>
  <c r="D275" i="1"/>
  <c r="E275" i="1"/>
  <c r="F275" i="1"/>
  <c r="G275" i="1"/>
  <c r="H275" i="1"/>
  <c r="B271" i="1"/>
  <c r="B272" i="1"/>
  <c r="B273" i="1"/>
  <c r="B274" i="1"/>
  <c r="C271" i="1"/>
  <c r="C272" i="1"/>
  <c r="C273" i="1"/>
  <c r="C274" i="1"/>
  <c r="D271" i="1"/>
  <c r="D272" i="1"/>
  <c r="D273" i="1"/>
  <c r="D274" i="1"/>
  <c r="E271" i="1"/>
  <c r="E272" i="1"/>
  <c r="E273" i="1"/>
  <c r="E274" i="1"/>
  <c r="F271" i="1"/>
  <c r="F272" i="1"/>
  <c r="F273" i="1"/>
  <c r="F274" i="1"/>
  <c r="G271" i="1"/>
  <c r="G272" i="1"/>
  <c r="G273" i="1"/>
  <c r="G274" i="1"/>
  <c r="H271" i="1"/>
  <c r="H272" i="1"/>
  <c r="H273" i="1"/>
  <c r="H274" i="1"/>
  <c r="B270" i="1"/>
  <c r="C270" i="1"/>
  <c r="D270" i="1"/>
  <c r="E270" i="1"/>
  <c r="F270" i="1"/>
  <c r="G270" i="1"/>
  <c r="H270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E212" i="1"/>
  <c r="B214" i="1"/>
  <c r="B216" i="1"/>
  <c r="F217" i="1"/>
  <c r="D218" i="1"/>
  <c r="H219" i="1"/>
  <c r="C222" i="1"/>
  <c r="C223" i="1"/>
  <c r="B227" i="1"/>
  <c r="B228" i="1"/>
  <c r="D229" i="1"/>
  <c r="D230" i="1"/>
  <c r="F231" i="1"/>
  <c r="D232" i="1"/>
  <c r="H233" i="1"/>
  <c r="C236" i="1"/>
  <c r="G239" i="1"/>
  <c r="B241" i="1"/>
  <c r="F242" i="1"/>
  <c r="H243" i="1"/>
  <c r="C246" i="1"/>
  <c r="G249" i="1"/>
  <c r="B251" i="1"/>
  <c r="D252" i="1"/>
  <c r="D253" i="1"/>
  <c r="F254" i="1"/>
  <c r="B220" i="1"/>
  <c r="B221" i="1"/>
  <c r="B224" i="1"/>
  <c r="B225" i="1"/>
  <c r="B226" i="1"/>
  <c r="B234" i="1"/>
  <c r="B235" i="1"/>
  <c r="B236" i="1"/>
  <c r="B237" i="1"/>
  <c r="B238" i="1"/>
  <c r="B239" i="1"/>
  <c r="B240" i="1"/>
  <c r="B244" i="1"/>
  <c r="B245" i="1"/>
  <c r="B246" i="1"/>
  <c r="B247" i="1"/>
  <c r="B248" i="1"/>
  <c r="B249" i="1"/>
  <c r="B250" i="1"/>
  <c r="C220" i="1"/>
  <c r="C221" i="1"/>
  <c r="C224" i="1"/>
  <c r="C225" i="1"/>
  <c r="C234" i="1"/>
  <c r="C235" i="1"/>
  <c r="C237" i="1"/>
  <c r="C238" i="1"/>
  <c r="C244" i="1"/>
  <c r="C245" i="1"/>
  <c r="C247" i="1"/>
  <c r="C248" i="1"/>
  <c r="D220" i="1"/>
  <c r="D221" i="1"/>
  <c r="D224" i="1"/>
  <c r="D225" i="1"/>
  <c r="D226" i="1"/>
  <c r="D227" i="1"/>
  <c r="D228" i="1"/>
  <c r="D234" i="1"/>
  <c r="D235" i="1"/>
  <c r="D236" i="1"/>
  <c r="D237" i="1"/>
  <c r="D238" i="1"/>
  <c r="D239" i="1"/>
  <c r="D240" i="1"/>
  <c r="D241" i="1"/>
  <c r="D244" i="1"/>
  <c r="D245" i="1"/>
  <c r="D246" i="1"/>
  <c r="D247" i="1"/>
  <c r="D248" i="1"/>
  <c r="D249" i="1"/>
  <c r="D250" i="1"/>
  <c r="D251" i="1"/>
  <c r="E220" i="1"/>
  <c r="E221" i="1"/>
  <c r="E224" i="1"/>
  <c r="E225" i="1"/>
  <c r="E234" i="1"/>
  <c r="E235" i="1"/>
  <c r="E236" i="1"/>
  <c r="E237" i="1"/>
  <c r="E238" i="1"/>
  <c r="E239" i="1"/>
  <c r="E244" i="1"/>
  <c r="E245" i="1"/>
  <c r="E246" i="1"/>
  <c r="E247" i="1"/>
  <c r="E248" i="1"/>
  <c r="E249" i="1"/>
  <c r="F220" i="1"/>
  <c r="F221" i="1"/>
  <c r="F224" i="1"/>
  <c r="F225" i="1"/>
  <c r="F226" i="1"/>
  <c r="F227" i="1"/>
  <c r="F228" i="1"/>
  <c r="F229" i="1"/>
  <c r="F230" i="1"/>
  <c r="F234" i="1"/>
  <c r="F235" i="1"/>
  <c r="F237" i="1"/>
  <c r="F238" i="1"/>
  <c r="F239" i="1"/>
  <c r="F240" i="1"/>
  <c r="F241" i="1"/>
  <c r="F244" i="1"/>
  <c r="F245" i="1"/>
  <c r="F247" i="1"/>
  <c r="F248" i="1"/>
  <c r="F249" i="1"/>
  <c r="F250" i="1"/>
  <c r="F251" i="1"/>
  <c r="F252" i="1"/>
  <c r="F253" i="1"/>
  <c r="G220" i="1"/>
  <c r="G221" i="1"/>
  <c r="G224" i="1"/>
  <c r="G225" i="1"/>
  <c r="G234" i="1"/>
  <c r="G235" i="1"/>
  <c r="G236" i="1"/>
  <c r="G237" i="1"/>
  <c r="G238" i="1"/>
  <c r="G244" i="1"/>
  <c r="G245" i="1"/>
  <c r="G246" i="1"/>
  <c r="G247" i="1"/>
  <c r="G248" i="1"/>
  <c r="H220" i="1"/>
  <c r="H221" i="1"/>
  <c r="H224" i="1"/>
  <c r="H225" i="1"/>
  <c r="H226" i="1"/>
  <c r="H227" i="1"/>
  <c r="H228" i="1"/>
  <c r="H229" i="1"/>
  <c r="H230" i="1"/>
  <c r="H231" i="1"/>
  <c r="H232" i="1"/>
  <c r="H234" i="1"/>
  <c r="H235" i="1"/>
  <c r="H237" i="1"/>
  <c r="H238" i="1"/>
  <c r="H239" i="1"/>
  <c r="H240" i="1"/>
  <c r="H241" i="1"/>
  <c r="H242" i="1"/>
  <c r="H244" i="1"/>
  <c r="H245" i="1"/>
  <c r="H247" i="1"/>
  <c r="H248" i="1"/>
  <c r="H249" i="1"/>
  <c r="H250" i="1"/>
  <c r="H251" i="1"/>
  <c r="H252" i="1"/>
  <c r="H253" i="1"/>
  <c r="H254" i="1"/>
  <c r="J220" i="2"/>
  <c r="J221" i="2"/>
  <c r="B196" i="1"/>
  <c r="C197" i="4"/>
  <c r="B198" i="4"/>
  <c r="I12" i="2"/>
  <c r="F252" i="4" l="1"/>
  <c r="F238" i="4"/>
  <c r="F224" i="4"/>
  <c r="D253" i="4"/>
  <c r="D239" i="4"/>
  <c r="D225" i="4"/>
  <c r="F264" i="4"/>
  <c r="F249" i="4"/>
  <c r="F234" i="4"/>
  <c r="D252" i="4"/>
  <c r="D238" i="4"/>
  <c r="D224" i="4"/>
  <c r="F263" i="4"/>
  <c r="F248" i="4"/>
  <c r="F233" i="4"/>
  <c r="C253" i="4"/>
  <c r="C239" i="4"/>
  <c r="C225" i="4"/>
  <c r="F262" i="4"/>
  <c r="F247" i="4"/>
  <c r="C252" i="4"/>
  <c r="C238" i="4"/>
  <c r="C224" i="4"/>
  <c r="F261" i="4"/>
  <c r="F246" i="4"/>
  <c r="F232" i="4"/>
  <c r="F260" i="4"/>
  <c r="F245" i="4"/>
  <c r="F231" i="4"/>
  <c r="D264" i="4"/>
  <c r="D249" i="4"/>
  <c r="D234" i="4"/>
  <c r="D263" i="4"/>
  <c r="D248" i="4"/>
  <c r="D233" i="4"/>
  <c r="D261" i="4"/>
  <c r="D246" i="4"/>
  <c r="D232" i="4"/>
  <c r="C263" i="4"/>
  <c r="C248" i="4"/>
  <c r="C233" i="4"/>
  <c r="E223" i="1"/>
  <c r="H216" i="1"/>
  <c r="C233" i="1"/>
  <c r="D212" i="1"/>
  <c r="F213" i="1"/>
  <c r="E232" i="1"/>
  <c r="C253" i="1"/>
  <c r="G243" i="1"/>
  <c r="H212" i="1"/>
  <c r="D223" i="1"/>
  <c r="G242" i="1"/>
  <c r="C241" i="1"/>
  <c r="G253" i="1"/>
  <c r="G230" i="1"/>
  <c r="G216" i="1"/>
  <c r="F246" i="1"/>
  <c r="F236" i="1"/>
  <c r="F223" i="1"/>
  <c r="E251" i="1"/>
  <c r="E228" i="1"/>
  <c r="E215" i="1"/>
  <c r="C250" i="1"/>
  <c r="C240" i="1"/>
  <c r="C226" i="1"/>
  <c r="C213" i="1"/>
  <c r="B243" i="1"/>
  <c r="B233" i="1"/>
  <c r="B219" i="1"/>
  <c r="H217" i="1"/>
  <c r="D214" i="1"/>
  <c r="C243" i="1"/>
  <c r="C232" i="1"/>
  <c r="E243" i="1"/>
  <c r="C242" i="1"/>
  <c r="H214" i="1"/>
  <c r="E231" i="1"/>
  <c r="B222" i="1"/>
  <c r="G232" i="1"/>
  <c r="E253" i="1"/>
  <c r="C251" i="1"/>
  <c r="C228" i="1"/>
  <c r="G254" i="1"/>
  <c r="G231" i="1"/>
  <c r="E252" i="1"/>
  <c r="D222" i="1"/>
  <c r="C214" i="1"/>
  <c r="G252" i="1"/>
  <c r="G229" i="1"/>
  <c r="F222" i="1"/>
  <c r="E241" i="1"/>
  <c r="E227" i="1"/>
  <c r="E214" i="1"/>
  <c r="C249" i="1"/>
  <c r="C239" i="1"/>
  <c r="C212" i="1"/>
  <c r="B232" i="1"/>
  <c r="B218" i="1"/>
  <c r="H218" i="1"/>
  <c r="D215" i="1"/>
  <c r="G222" i="1"/>
  <c r="H215" i="1"/>
  <c r="C231" i="1"/>
  <c r="E218" i="1"/>
  <c r="C216" i="1"/>
  <c r="H213" i="1"/>
  <c r="E217" i="1"/>
  <c r="C252" i="1"/>
  <c r="G218" i="1"/>
  <c r="E230" i="1"/>
  <c r="E216" i="1"/>
  <c r="C215" i="1"/>
  <c r="G217" i="1"/>
  <c r="E229" i="1"/>
  <c r="C227" i="1"/>
  <c r="H246" i="1"/>
  <c r="H236" i="1"/>
  <c r="H223" i="1"/>
  <c r="G251" i="1"/>
  <c r="G228" i="1"/>
  <c r="G215" i="1"/>
  <c r="E250" i="1"/>
  <c r="E240" i="1"/>
  <c r="E226" i="1"/>
  <c r="E213" i="1"/>
  <c r="D243" i="1"/>
  <c r="D233" i="1"/>
  <c r="D219" i="1"/>
  <c r="B254" i="1"/>
  <c r="B242" i="1"/>
  <c r="B231" i="1"/>
  <c r="B217" i="1"/>
  <c r="F216" i="1"/>
  <c r="G223" i="1"/>
  <c r="F215" i="1"/>
  <c r="C219" i="1"/>
  <c r="E233" i="1"/>
  <c r="F212" i="1"/>
  <c r="C230" i="1"/>
  <c r="B223" i="1"/>
  <c r="G219" i="1"/>
  <c r="E242" i="1"/>
  <c r="H222" i="1"/>
  <c r="G241" i="1"/>
  <c r="G214" i="1"/>
  <c r="B253" i="1"/>
  <c r="B230" i="1"/>
  <c r="G240" i="1"/>
  <c r="G213" i="1"/>
  <c r="F233" i="1"/>
  <c r="D231" i="1"/>
  <c r="B252" i="1"/>
  <c r="G212" i="1"/>
  <c r="F232" i="1"/>
  <c r="F218" i="1"/>
  <c r="D216" i="1"/>
  <c r="B215" i="1"/>
  <c r="B213" i="1"/>
  <c r="E222" i="1"/>
  <c r="B212" i="1"/>
  <c r="D213" i="1"/>
  <c r="F214" i="1"/>
  <c r="C218" i="1"/>
  <c r="E219" i="1"/>
  <c r="C254" i="1"/>
  <c r="C217" i="1"/>
  <c r="G233" i="1"/>
  <c r="E254" i="1"/>
  <c r="C229" i="1"/>
  <c r="G227" i="1"/>
  <c r="G250" i="1"/>
  <c r="G226" i="1"/>
  <c r="F243" i="1"/>
  <c r="F219" i="1"/>
  <c r="D254" i="1"/>
  <c r="D242" i="1"/>
  <c r="D217" i="1"/>
  <c r="B229" i="1"/>
  <c r="B197" i="4"/>
  <c r="F198" i="4"/>
  <c r="F197" i="4"/>
  <c r="D198" i="4"/>
  <c r="D197" i="4"/>
  <c r="C198" i="4"/>
  <c r="E192" i="1"/>
  <c r="E211" i="1" l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D192" i="1"/>
  <c r="C192" i="1"/>
  <c r="B192" i="1"/>
  <c r="E191" i="1"/>
  <c r="D191" i="1"/>
  <c r="C191" i="1"/>
  <c r="B191" i="1"/>
  <c r="D188" i="4"/>
  <c r="B193" i="4"/>
  <c r="B194" i="4"/>
  <c r="B183" i="4"/>
  <c r="F186" i="4"/>
  <c r="D189" i="4"/>
  <c r="D190" i="4"/>
  <c r="C191" i="4"/>
  <c r="C192" i="4"/>
  <c r="B179" i="4"/>
  <c r="B180" i="4"/>
  <c r="B181" i="4"/>
  <c r="B182" i="4"/>
  <c r="B184" i="4"/>
  <c r="B185" i="4"/>
  <c r="B186" i="4"/>
  <c r="B187" i="4"/>
  <c r="B188" i="4"/>
  <c r="B189" i="4"/>
  <c r="B190" i="4"/>
  <c r="B191" i="4"/>
  <c r="B192" i="4"/>
  <c r="B195" i="4"/>
  <c r="B196" i="4"/>
  <c r="C179" i="4"/>
  <c r="C180" i="4"/>
  <c r="C181" i="4"/>
  <c r="C182" i="4"/>
  <c r="C184" i="4"/>
  <c r="C185" i="4"/>
  <c r="C186" i="4"/>
  <c r="C187" i="4"/>
  <c r="C188" i="4"/>
  <c r="C189" i="4"/>
  <c r="C190" i="4"/>
  <c r="C195" i="4"/>
  <c r="C196" i="4"/>
  <c r="D179" i="4"/>
  <c r="D180" i="4"/>
  <c r="D181" i="4"/>
  <c r="D182" i="4"/>
  <c r="D184" i="4"/>
  <c r="D185" i="4"/>
  <c r="D186" i="4"/>
  <c r="D187" i="4"/>
  <c r="D195" i="4"/>
  <c r="D196" i="4"/>
  <c r="F179" i="4"/>
  <c r="F180" i="4"/>
  <c r="F181" i="4"/>
  <c r="F182" i="4"/>
  <c r="F183" i="4"/>
  <c r="F184" i="4"/>
  <c r="F185" i="4"/>
  <c r="F189" i="4"/>
  <c r="F195" i="4"/>
  <c r="F196" i="4"/>
  <c r="F210" i="1"/>
  <c r="F211" i="1"/>
  <c r="G210" i="1"/>
  <c r="G211" i="1"/>
  <c r="H210" i="1"/>
  <c r="H211" i="1"/>
  <c r="D183" i="4" l="1"/>
  <c r="F194" i="4"/>
  <c r="F193" i="4"/>
  <c r="C183" i="4"/>
  <c r="F192" i="4"/>
  <c r="F191" i="4"/>
  <c r="F190" i="4"/>
  <c r="D194" i="4"/>
  <c r="F188" i="4"/>
  <c r="D192" i="4"/>
  <c r="C194" i="4"/>
  <c r="D193" i="4"/>
  <c r="F187" i="4"/>
  <c r="D191" i="4"/>
  <c r="C193" i="4"/>
  <c r="B163" i="1" l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D151" i="4"/>
  <c r="D152" i="4"/>
  <c r="D153" i="4"/>
  <c r="C154" i="4"/>
  <c r="C155" i="4"/>
  <c r="C156" i="4"/>
  <c r="B157" i="4"/>
  <c r="B158" i="4"/>
  <c r="B159" i="4"/>
  <c r="D167" i="4"/>
  <c r="D168" i="4"/>
  <c r="D169" i="4"/>
  <c r="C170" i="4"/>
  <c r="C171" i="4"/>
  <c r="C172" i="4"/>
  <c r="B173" i="4"/>
  <c r="B174" i="4"/>
  <c r="B175" i="4"/>
  <c r="B144" i="4"/>
  <c r="B145" i="4"/>
  <c r="B146" i="4"/>
  <c r="B147" i="4"/>
  <c r="B148" i="4"/>
  <c r="B149" i="4"/>
  <c r="B151" i="4"/>
  <c r="B152" i="4"/>
  <c r="B153" i="4"/>
  <c r="B154" i="4"/>
  <c r="B155" i="4"/>
  <c r="B156" i="4"/>
  <c r="B160" i="4"/>
  <c r="B161" i="4"/>
  <c r="B162" i="4"/>
  <c r="B163" i="4"/>
  <c r="B164" i="4"/>
  <c r="B165" i="4"/>
  <c r="B167" i="4"/>
  <c r="B168" i="4"/>
  <c r="B169" i="4"/>
  <c r="B170" i="4"/>
  <c r="B171" i="4"/>
  <c r="B172" i="4"/>
  <c r="B176" i="4"/>
  <c r="B177" i="4"/>
  <c r="B178" i="4"/>
  <c r="C144" i="4"/>
  <c r="C145" i="4"/>
  <c r="C146" i="4"/>
  <c r="C147" i="4"/>
  <c r="C148" i="4"/>
  <c r="C149" i="4"/>
  <c r="C150" i="4"/>
  <c r="C151" i="4"/>
  <c r="C152" i="4"/>
  <c r="C153" i="4"/>
  <c r="C160" i="4"/>
  <c r="C161" i="4"/>
  <c r="C162" i="4"/>
  <c r="C163" i="4"/>
  <c r="C164" i="4"/>
  <c r="C165" i="4"/>
  <c r="C166" i="4"/>
  <c r="C167" i="4"/>
  <c r="C168" i="4"/>
  <c r="C169" i="4"/>
  <c r="C176" i="4"/>
  <c r="C177" i="4"/>
  <c r="C178" i="4"/>
  <c r="D144" i="4"/>
  <c r="D145" i="4"/>
  <c r="D146" i="4"/>
  <c r="D147" i="4"/>
  <c r="D148" i="4"/>
  <c r="D149" i="4"/>
  <c r="D150" i="4"/>
  <c r="D160" i="4"/>
  <c r="D161" i="4"/>
  <c r="D162" i="4"/>
  <c r="D163" i="4"/>
  <c r="D164" i="4"/>
  <c r="D165" i="4"/>
  <c r="D166" i="4"/>
  <c r="D176" i="4"/>
  <c r="D177" i="4"/>
  <c r="D178" i="4"/>
  <c r="F144" i="4"/>
  <c r="F145" i="4"/>
  <c r="F146" i="4"/>
  <c r="F147" i="4"/>
  <c r="F148" i="4"/>
  <c r="F149" i="4"/>
  <c r="F150" i="4"/>
  <c r="F151" i="4"/>
  <c r="F152" i="4"/>
  <c r="F153" i="4"/>
  <c r="F155" i="4"/>
  <c r="F156" i="4"/>
  <c r="F158" i="4"/>
  <c r="F160" i="4"/>
  <c r="F161" i="4"/>
  <c r="F162" i="4"/>
  <c r="F163" i="4"/>
  <c r="F164" i="4"/>
  <c r="F165" i="4"/>
  <c r="F167" i="4"/>
  <c r="F168" i="4"/>
  <c r="F169" i="4"/>
  <c r="F171" i="4"/>
  <c r="F172" i="4"/>
  <c r="F174" i="4"/>
  <c r="F176" i="4"/>
  <c r="F177" i="4"/>
  <c r="F178" i="4"/>
  <c r="B145" i="1"/>
  <c r="D153" i="1"/>
  <c r="B144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C144" i="1"/>
  <c r="C145" i="1"/>
  <c r="C146" i="1"/>
  <c r="C147" i="1"/>
  <c r="C148" i="1"/>
  <c r="C149" i="1"/>
  <c r="C150" i="1"/>
  <c r="C151" i="1"/>
  <c r="C152" i="1"/>
  <c r="C154" i="1"/>
  <c r="C155" i="1"/>
  <c r="C156" i="1"/>
  <c r="C157" i="1"/>
  <c r="C158" i="1"/>
  <c r="C159" i="1"/>
  <c r="C160" i="1"/>
  <c r="C161" i="1"/>
  <c r="C162" i="1"/>
  <c r="D144" i="1"/>
  <c r="D145" i="1"/>
  <c r="D146" i="1"/>
  <c r="D147" i="1"/>
  <c r="D148" i="1"/>
  <c r="D149" i="1"/>
  <c r="D150" i="1"/>
  <c r="D151" i="1"/>
  <c r="D152" i="1"/>
  <c r="D154" i="1"/>
  <c r="D155" i="1"/>
  <c r="D156" i="1"/>
  <c r="D157" i="1"/>
  <c r="D158" i="1"/>
  <c r="D159" i="1"/>
  <c r="D160" i="1"/>
  <c r="D161" i="1"/>
  <c r="D16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J167" i="2"/>
  <c r="I167" i="1" s="1"/>
  <c r="L167" i="1" s="1"/>
  <c r="J168" i="2"/>
  <c r="I168" i="1" s="1"/>
  <c r="L168" i="1" s="1"/>
  <c r="J169" i="2"/>
  <c r="I169" i="1" s="1"/>
  <c r="L169" i="1" s="1"/>
  <c r="P169" i="1" s="1"/>
  <c r="J170" i="2"/>
  <c r="I170" i="1" s="1"/>
  <c r="L170" i="1" s="1"/>
  <c r="J171" i="2"/>
  <c r="I171" i="1" s="1"/>
  <c r="L171" i="1" s="1"/>
  <c r="J172" i="2"/>
  <c r="I172" i="1" s="1"/>
  <c r="L172" i="1" s="1"/>
  <c r="P172" i="1" s="1"/>
  <c r="J173" i="2"/>
  <c r="I173" i="1" s="1"/>
  <c r="L173" i="1" s="1"/>
  <c r="J174" i="2"/>
  <c r="I174" i="1" s="1"/>
  <c r="L174" i="1" s="1"/>
  <c r="J175" i="2"/>
  <c r="I175" i="1" s="1"/>
  <c r="L175" i="1" s="1"/>
  <c r="P175" i="1" s="1"/>
  <c r="J176" i="2"/>
  <c r="I176" i="1" s="1"/>
  <c r="L176" i="1" s="1"/>
  <c r="J177" i="2"/>
  <c r="I177" i="1" s="1"/>
  <c r="L177" i="1" s="1"/>
  <c r="J178" i="2"/>
  <c r="I178" i="1" s="1"/>
  <c r="L178" i="1" s="1"/>
  <c r="P178" i="1" s="1"/>
  <c r="J179" i="2"/>
  <c r="I179" i="1" s="1"/>
  <c r="L179" i="1" s="1"/>
  <c r="P179" i="1" s="1"/>
  <c r="J180" i="2"/>
  <c r="I180" i="1" s="1"/>
  <c r="L180" i="1" s="1"/>
  <c r="J181" i="2"/>
  <c r="I181" i="1" s="1"/>
  <c r="L181" i="1" s="1"/>
  <c r="P181" i="1" s="1"/>
  <c r="J182" i="2"/>
  <c r="I182" i="1" s="1"/>
  <c r="L182" i="1" s="1"/>
  <c r="J183" i="2"/>
  <c r="I183" i="1" s="1"/>
  <c r="L183" i="1" s="1"/>
  <c r="P183" i="1" s="1"/>
  <c r="J184" i="2"/>
  <c r="I184" i="1" s="1"/>
  <c r="L184" i="1" s="1"/>
  <c r="J185" i="2"/>
  <c r="I185" i="1" s="1"/>
  <c r="L185" i="1" s="1"/>
  <c r="P185" i="1" s="1"/>
  <c r="J186" i="2"/>
  <c r="I186" i="1" s="1"/>
  <c r="L186" i="1" s="1"/>
  <c r="J187" i="2"/>
  <c r="J188" i="2"/>
  <c r="J189" i="2"/>
  <c r="J190" i="2"/>
  <c r="J191" i="2"/>
  <c r="I191" i="1" s="1"/>
  <c r="L191" i="1" s="1"/>
  <c r="P191" i="1" s="1"/>
  <c r="J192" i="2"/>
  <c r="I192" i="1" s="1"/>
  <c r="L192" i="1" s="1"/>
  <c r="P192" i="1" s="1"/>
  <c r="J193" i="2"/>
  <c r="I193" i="1" s="1"/>
  <c r="L193" i="1" s="1"/>
  <c r="J194" i="2"/>
  <c r="I194" i="1" s="1"/>
  <c r="L194" i="1" s="1"/>
  <c r="J195" i="2"/>
  <c r="I195" i="1" s="1"/>
  <c r="L195" i="1" s="1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151" i="2"/>
  <c r="J152" i="2"/>
  <c r="J153" i="2"/>
  <c r="J154" i="2"/>
  <c r="J155" i="2"/>
  <c r="J156" i="2"/>
  <c r="J157" i="2"/>
  <c r="J158" i="2"/>
  <c r="J159" i="2"/>
  <c r="J160" i="2"/>
  <c r="J161" i="2"/>
  <c r="I161" i="1" s="1"/>
  <c r="L161" i="1" s="1"/>
  <c r="J162" i="2"/>
  <c r="I162" i="1" s="1"/>
  <c r="L162" i="1" s="1"/>
  <c r="J163" i="2"/>
  <c r="I163" i="1" s="1"/>
  <c r="L163" i="1" s="1"/>
  <c r="P163" i="1" s="1"/>
  <c r="J164" i="2"/>
  <c r="I164" i="1" s="1"/>
  <c r="L164" i="1" s="1"/>
  <c r="J165" i="2"/>
  <c r="I165" i="1" s="1"/>
  <c r="L165" i="1" s="1"/>
  <c r="J166" i="2"/>
  <c r="I166" i="1" s="1"/>
  <c r="L166" i="1" s="1"/>
  <c r="P166" i="1" s="1"/>
  <c r="J139" i="2"/>
  <c r="I139" i="1" s="1"/>
  <c r="L139" i="1" s="1"/>
  <c r="P139" i="1" s="1"/>
  <c r="J140" i="2"/>
  <c r="J141" i="2"/>
  <c r="J142" i="2"/>
  <c r="J143" i="2"/>
  <c r="J144" i="2"/>
  <c r="J145" i="2"/>
  <c r="J146" i="2"/>
  <c r="J147" i="2"/>
  <c r="J148" i="2"/>
  <c r="J149" i="2"/>
  <c r="J150" i="2"/>
  <c r="C105" i="4"/>
  <c r="B107" i="4"/>
  <c r="C108" i="4"/>
  <c r="D109" i="4"/>
  <c r="F111" i="4"/>
  <c r="D112" i="4"/>
  <c r="C121" i="4"/>
  <c r="B123" i="4"/>
  <c r="C124" i="4"/>
  <c r="D125" i="4"/>
  <c r="F127" i="4"/>
  <c r="D128" i="4"/>
  <c r="C137" i="4"/>
  <c r="B139" i="4"/>
  <c r="C140" i="4"/>
  <c r="D141" i="4"/>
  <c r="F143" i="4"/>
  <c r="B97" i="4"/>
  <c r="B98" i="4"/>
  <c r="B99" i="4"/>
  <c r="B100" i="4"/>
  <c r="B101" i="4"/>
  <c r="B102" i="4"/>
  <c r="B103" i="4"/>
  <c r="B104" i="4"/>
  <c r="B106" i="4"/>
  <c r="B111" i="4"/>
  <c r="B113" i="4"/>
  <c r="B114" i="4"/>
  <c r="B115" i="4"/>
  <c r="B116" i="4"/>
  <c r="B117" i="4"/>
  <c r="B118" i="4"/>
  <c r="B119" i="4"/>
  <c r="B120" i="4"/>
  <c r="B121" i="4"/>
  <c r="B122" i="4"/>
  <c r="B124" i="4"/>
  <c r="B127" i="4"/>
  <c r="B129" i="4"/>
  <c r="B130" i="4"/>
  <c r="B131" i="4"/>
  <c r="B132" i="4"/>
  <c r="B133" i="4"/>
  <c r="B134" i="4"/>
  <c r="B135" i="4"/>
  <c r="B136" i="4"/>
  <c r="B137" i="4"/>
  <c r="B138" i="4"/>
  <c r="B140" i="4"/>
  <c r="B143" i="4"/>
  <c r="C97" i="4"/>
  <c r="C98" i="4"/>
  <c r="C99" i="4"/>
  <c r="C100" i="4"/>
  <c r="C101" i="4"/>
  <c r="C102" i="4"/>
  <c r="C103" i="4"/>
  <c r="C104" i="4"/>
  <c r="C106" i="4"/>
  <c r="C107" i="4"/>
  <c r="C109" i="4"/>
  <c r="C111" i="4"/>
  <c r="C112" i="4"/>
  <c r="C113" i="4"/>
  <c r="C114" i="4"/>
  <c r="C115" i="4"/>
  <c r="C116" i="4"/>
  <c r="C117" i="4"/>
  <c r="C118" i="4"/>
  <c r="C119" i="4"/>
  <c r="C120" i="4"/>
  <c r="C122" i="4"/>
  <c r="C123" i="4"/>
  <c r="C125" i="4"/>
  <c r="C127" i="4"/>
  <c r="C128" i="4"/>
  <c r="C129" i="4"/>
  <c r="C130" i="4"/>
  <c r="C131" i="4"/>
  <c r="C132" i="4"/>
  <c r="C133" i="4"/>
  <c r="C134" i="4"/>
  <c r="C135" i="4"/>
  <c r="C136" i="4"/>
  <c r="C138" i="4"/>
  <c r="C139" i="4"/>
  <c r="C141" i="4"/>
  <c r="C143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7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3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B109" i="1"/>
  <c r="B125" i="1"/>
  <c r="B130" i="1"/>
  <c r="B103" i="1"/>
  <c r="B104" i="1"/>
  <c r="B105" i="1"/>
  <c r="B106" i="1"/>
  <c r="B107" i="1"/>
  <c r="B108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6" i="1"/>
  <c r="B127" i="1"/>
  <c r="B128" i="1"/>
  <c r="B129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J103" i="2"/>
  <c r="I103" i="1" s="1"/>
  <c r="L103" i="1" s="1"/>
  <c r="P103" i="1" s="1"/>
  <c r="J104" i="2"/>
  <c r="I104" i="1" s="1"/>
  <c r="L104" i="1" s="1"/>
  <c r="P104" i="1" s="1"/>
  <c r="J105" i="2"/>
  <c r="I105" i="1" s="1"/>
  <c r="L105" i="1" s="1"/>
  <c r="P105" i="1" s="1"/>
  <c r="J106" i="2"/>
  <c r="I106" i="1" s="1"/>
  <c r="L106" i="1" s="1"/>
  <c r="P106" i="1" s="1"/>
  <c r="J107" i="2"/>
  <c r="I107" i="1" s="1"/>
  <c r="L107" i="1" s="1"/>
  <c r="P107" i="1" s="1"/>
  <c r="J108" i="2"/>
  <c r="I108" i="1" s="1"/>
  <c r="L108" i="1" s="1"/>
  <c r="P108" i="1" s="1"/>
  <c r="J109" i="2"/>
  <c r="I109" i="1" s="1"/>
  <c r="L109" i="1" s="1"/>
  <c r="P109" i="1" s="1"/>
  <c r="J110" i="2"/>
  <c r="I110" i="1" s="1"/>
  <c r="L110" i="1" s="1"/>
  <c r="P110" i="1" s="1"/>
  <c r="J111" i="2"/>
  <c r="I111" i="1" s="1"/>
  <c r="L111" i="1" s="1"/>
  <c r="P111" i="1" s="1"/>
  <c r="J112" i="2"/>
  <c r="I112" i="1" s="1"/>
  <c r="L112" i="1" s="1"/>
  <c r="P112" i="1" s="1"/>
  <c r="J113" i="2"/>
  <c r="I113" i="1" s="1"/>
  <c r="L113" i="1" s="1"/>
  <c r="P113" i="1" s="1"/>
  <c r="J114" i="2"/>
  <c r="I114" i="1" s="1"/>
  <c r="L114" i="1" s="1"/>
  <c r="P114" i="1" s="1"/>
  <c r="J115" i="2"/>
  <c r="I115" i="1" s="1"/>
  <c r="L115" i="1" s="1"/>
  <c r="P115" i="1" s="1"/>
  <c r="J116" i="2"/>
  <c r="I116" i="1" s="1"/>
  <c r="L116" i="1" s="1"/>
  <c r="P116" i="1" s="1"/>
  <c r="J117" i="2"/>
  <c r="I117" i="1" s="1"/>
  <c r="L117" i="1" s="1"/>
  <c r="P117" i="1" s="1"/>
  <c r="J118" i="2"/>
  <c r="I118" i="1" s="1"/>
  <c r="L118" i="1" s="1"/>
  <c r="P118" i="1" s="1"/>
  <c r="J119" i="2"/>
  <c r="I119" i="1" s="1"/>
  <c r="L119" i="1" s="1"/>
  <c r="P119" i="1" s="1"/>
  <c r="J120" i="2"/>
  <c r="I120" i="1" s="1"/>
  <c r="L120" i="1" s="1"/>
  <c r="P120" i="1" s="1"/>
  <c r="J121" i="2"/>
  <c r="I121" i="1" s="1"/>
  <c r="L121" i="1" s="1"/>
  <c r="P121" i="1" s="1"/>
  <c r="J122" i="2"/>
  <c r="I122" i="1" s="1"/>
  <c r="L122" i="1" s="1"/>
  <c r="P122" i="1" s="1"/>
  <c r="J123" i="2"/>
  <c r="I123" i="1" s="1"/>
  <c r="L123" i="1" s="1"/>
  <c r="P123" i="1" s="1"/>
  <c r="J124" i="2"/>
  <c r="I124" i="1" s="1"/>
  <c r="L124" i="1" s="1"/>
  <c r="P124" i="1" s="1"/>
  <c r="J125" i="2"/>
  <c r="I125" i="1" s="1"/>
  <c r="L125" i="1" s="1"/>
  <c r="P125" i="1" s="1"/>
  <c r="J126" i="2"/>
  <c r="I126" i="1" s="1"/>
  <c r="L126" i="1" s="1"/>
  <c r="P126" i="1" s="1"/>
  <c r="J127" i="2"/>
  <c r="I127" i="1" s="1"/>
  <c r="L127" i="1" s="1"/>
  <c r="P127" i="1" s="1"/>
  <c r="J128" i="2"/>
  <c r="I128" i="1" s="1"/>
  <c r="L128" i="1" s="1"/>
  <c r="P128" i="1" s="1"/>
  <c r="J129" i="2"/>
  <c r="I129" i="1" s="1"/>
  <c r="L129" i="1" s="1"/>
  <c r="P129" i="1" s="1"/>
  <c r="J130" i="2"/>
  <c r="I130" i="1" s="1"/>
  <c r="L130" i="1" s="1"/>
  <c r="P130" i="1" s="1"/>
  <c r="J131" i="2"/>
  <c r="I131" i="1" s="1"/>
  <c r="L131" i="1" s="1"/>
  <c r="P131" i="1" s="1"/>
  <c r="J132" i="2"/>
  <c r="I132" i="1" s="1"/>
  <c r="L132" i="1" s="1"/>
  <c r="P132" i="1" s="1"/>
  <c r="J133" i="2"/>
  <c r="I133" i="1" s="1"/>
  <c r="L133" i="1" s="1"/>
  <c r="P133" i="1" s="1"/>
  <c r="J134" i="2"/>
  <c r="I134" i="1" s="1"/>
  <c r="L134" i="1" s="1"/>
  <c r="P134" i="1" s="1"/>
  <c r="J135" i="2"/>
  <c r="I135" i="1" s="1"/>
  <c r="L135" i="1" s="1"/>
  <c r="P135" i="1" s="1"/>
  <c r="J136" i="2"/>
  <c r="I136" i="1" s="1"/>
  <c r="L136" i="1" s="1"/>
  <c r="P136" i="1" s="1"/>
  <c r="J137" i="2"/>
  <c r="I137" i="1" s="1"/>
  <c r="L137" i="1" s="1"/>
  <c r="P137" i="1" s="1"/>
  <c r="J138" i="2"/>
  <c r="I138" i="1" s="1"/>
  <c r="L138" i="1" s="1"/>
  <c r="P138" i="1" s="1"/>
  <c r="J89" i="2"/>
  <c r="I89" i="1" s="1"/>
  <c r="L89" i="1" s="1"/>
  <c r="P89" i="1" s="1"/>
  <c r="J90" i="2"/>
  <c r="I90" i="1" s="1"/>
  <c r="L90" i="1" s="1"/>
  <c r="P90" i="1" s="1"/>
  <c r="J91" i="2"/>
  <c r="I91" i="1" s="1"/>
  <c r="L91" i="1" s="1"/>
  <c r="P91" i="1" s="1"/>
  <c r="J92" i="2"/>
  <c r="I92" i="1" s="1"/>
  <c r="L92" i="1" s="1"/>
  <c r="P92" i="1" s="1"/>
  <c r="J93" i="2"/>
  <c r="I93" i="1" s="1"/>
  <c r="L93" i="1" s="1"/>
  <c r="P93" i="1" s="1"/>
  <c r="J94" i="2"/>
  <c r="I94" i="1" s="1"/>
  <c r="L94" i="1" s="1"/>
  <c r="P94" i="1" s="1"/>
  <c r="J95" i="2"/>
  <c r="I95" i="1" s="1"/>
  <c r="L95" i="1" s="1"/>
  <c r="P95" i="1" s="1"/>
  <c r="J96" i="2"/>
  <c r="J97" i="2"/>
  <c r="I97" i="1" s="1"/>
  <c r="L97" i="1" s="1"/>
  <c r="P97" i="1" s="1"/>
  <c r="J98" i="2"/>
  <c r="I98" i="1" s="1"/>
  <c r="L98" i="1" s="1"/>
  <c r="P98" i="1" s="1"/>
  <c r="J99" i="2"/>
  <c r="I99" i="1" s="1"/>
  <c r="L99" i="1" s="1"/>
  <c r="P99" i="1" s="1"/>
  <c r="J100" i="2"/>
  <c r="J101" i="2"/>
  <c r="I101" i="1" s="1"/>
  <c r="L101" i="1" s="1"/>
  <c r="P101" i="1" s="1"/>
  <c r="J102" i="2"/>
  <c r="I102" i="1" s="1"/>
  <c r="L102" i="1" s="1"/>
  <c r="P102" i="1" s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I96" i="1"/>
  <c r="L96" i="1" s="1"/>
  <c r="P96" i="1" s="1"/>
  <c r="I100" i="1"/>
  <c r="L100" i="1" s="1"/>
  <c r="P100" i="1" s="1"/>
  <c r="B88" i="1"/>
  <c r="B89" i="1"/>
  <c r="C88" i="1"/>
  <c r="C89" i="1"/>
  <c r="D88" i="1"/>
  <c r="D89" i="1"/>
  <c r="E88" i="1"/>
  <c r="E89" i="1"/>
  <c r="F88" i="1"/>
  <c r="F89" i="1"/>
  <c r="G88" i="1"/>
  <c r="G89" i="1"/>
  <c r="H88" i="1"/>
  <c r="H89" i="1"/>
  <c r="I88" i="1"/>
  <c r="L88" i="1" s="1"/>
  <c r="P88" i="1" s="1"/>
  <c r="B87" i="4"/>
  <c r="B88" i="4"/>
  <c r="B89" i="4"/>
  <c r="B90" i="4"/>
  <c r="B91" i="4"/>
  <c r="B92" i="4"/>
  <c r="B93" i="4"/>
  <c r="B94" i="4"/>
  <c r="B95" i="4"/>
  <c r="B96" i="4"/>
  <c r="C87" i="4"/>
  <c r="C88" i="4"/>
  <c r="C89" i="4"/>
  <c r="C90" i="4"/>
  <c r="C91" i="4"/>
  <c r="C92" i="4"/>
  <c r="C93" i="4"/>
  <c r="C94" i="4"/>
  <c r="C95" i="4"/>
  <c r="C96" i="4"/>
  <c r="D87" i="4"/>
  <c r="D88" i="4"/>
  <c r="D89" i="4"/>
  <c r="D90" i="4"/>
  <c r="D91" i="4"/>
  <c r="D92" i="4"/>
  <c r="D93" i="4"/>
  <c r="D94" i="4"/>
  <c r="D95" i="4"/>
  <c r="D96" i="4"/>
  <c r="F87" i="4"/>
  <c r="F88" i="4"/>
  <c r="F89" i="4"/>
  <c r="F90" i="4"/>
  <c r="F91" i="4"/>
  <c r="F92" i="4"/>
  <c r="F93" i="4"/>
  <c r="F94" i="4"/>
  <c r="F95" i="4"/>
  <c r="F96" i="4"/>
  <c r="B86" i="4"/>
  <c r="C86" i="4"/>
  <c r="D86" i="4"/>
  <c r="F8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I87" i="1"/>
  <c r="L87" i="1" s="1"/>
  <c r="P87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  <c r="I87" i="2"/>
  <c r="H87" i="1" s="1"/>
  <c r="I150" i="1" l="1"/>
  <c r="L150" i="1" s="1"/>
  <c r="P150" i="1" s="1"/>
  <c r="I263" i="1"/>
  <c r="L263" i="1" s="1"/>
  <c r="I149" i="1"/>
  <c r="L149" i="1" s="1"/>
  <c r="P149" i="1" s="1"/>
  <c r="I262" i="1"/>
  <c r="L262" i="1" s="1"/>
  <c r="I148" i="1"/>
  <c r="L148" i="1" s="1"/>
  <c r="P148" i="1" s="1"/>
  <c r="I261" i="1"/>
  <c r="L261" i="1" s="1"/>
  <c r="I147" i="1"/>
  <c r="L147" i="1" s="1"/>
  <c r="P147" i="1" s="1"/>
  <c r="I260" i="1"/>
  <c r="L260" i="1" s="1"/>
  <c r="I146" i="1"/>
  <c r="L146" i="1" s="1"/>
  <c r="P146" i="1" s="1"/>
  <c r="I259" i="1"/>
  <c r="L259" i="1" s="1"/>
  <c r="I145" i="1"/>
  <c r="L145" i="1" s="1"/>
  <c r="P145" i="1" s="1"/>
  <c r="I258" i="1"/>
  <c r="L258" i="1" s="1"/>
  <c r="I144" i="1"/>
  <c r="L144" i="1" s="1"/>
  <c r="P144" i="1" s="1"/>
  <c r="I257" i="1"/>
  <c r="L257" i="1" s="1"/>
  <c r="I143" i="1"/>
  <c r="L143" i="1" s="1"/>
  <c r="P143" i="1" s="1"/>
  <c r="I256" i="1"/>
  <c r="L256" i="1" s="1"/>
  <c r="I142" i="1"/>
  <c r="L142" i="1" s="1"/>
  <c r="P142" i="1" s="1"/>
  <c r="I255" i="1"/>
  <c r="L255" i="1" s="1"/>
  <c r="I141" i="1"/>
  <c r="L141" i="1" s="1"/>
  <c r="P141" i="1" s="1"/>
  <c r="I254" i="1"/>
  <c r="L254" i="1" s="1"/>
  <c r="I140" i="1"/>
  <c r="L140" i="1" s="1"/>
  <c r="P140" i="1" s="1"/>
  <c r="I253" i="1"/>
  <c r="L253" i="1" s="1"/>
  <c r="I160" i="1"/>
  <c r="L160" i="1" s="1"/>
  <c r="P160" i="1" s="1"/>
  <c r="I273" i="1"/>
  <c r="L273" i="1" s="1"/>
  <c r="I159" i="1"/>
  <c r="L159" i="1" s="1"/>
  <c r="P159" i="1" s="1"/>
  <c r="I272" i="1"/>
  <c r="L272" i="1" s="1"/>
  <c r="I158" i="1"/>
  <c r="L158" i="1" s="1"/>
  <c r="P158" i="1" s="1"/>
  <c r="I271" i="1"/>
  <c r="L271" i="1" s="1"/>
  <c r="I157" i="1"/>
  <c r="L157" i="1" s="1"/>
  <c r="P157" i="1" s="1"/>
  <c r="I270" i="1"/>
  <c r="L270" i="1" s="1"/>
  <c r="I156" i="1"/>
  <c r="L156" i="1" s="1"/>
  <c r="P156" i="1" s="1"/>
  <c r="I269" i="1"/>
  <c r="L269" i="1" s="1"/>
  <c r="I155" i="1"/>
  <c r="L155" i="1" s="1"/>
  <c r="P155" i="1" s="1"/>
  <c r="I268" i="1"/>
  <c r="L268" i="1" s="1"/>
  <c r="I154" i="1"/>
  <c r="L154" i="1" s="1"/>
  <c r="P154" i="1" s="1"/>
  <c r="I267" i="1"/>
  <c r="L267" i="1" s="1"/>
  <c r="I153" i="1"/>
  <c r="L153" i="1" s="1"/>
  <c r="P153" i="1" s="1"/>
  <c r="I266" i="1"/>
  <c r="L266" i="1" s="1"/>
  <c r="I152" i="1"/>
  <c r="L152" i="1" s="1"/>
  <c r="P152" i="1" s="1"/>
  <c r="I265" i="1"/>
  <c r="L265" i="1" s="1"/>
  <c r="I151" i="1"/>
  <c r="L151" i="1" s="1"/>
  <c r="P151" i="1" s="1"/>
  <c r="I264" i="1"/>
  <c r="L264" i="1" s="1"/>
  <c r="I190" i="1"/>
  <c r="L190" i="1" s="1"/>
  <c r="P190" i="1" s="1"/>
  <c r="I277" i="1"/>
  <c r="L277" i="1" s="1"/>
  <c r="I189" i="1"/>
  <c r="L189" i="1" s="1"/>
  <c r="P189" i="1" s="1"/>
  <c r="I276" i="1"/>
  <c r="L276" i="1" s="1"/>
  <c r="I188" i="1"/>
  <c r="L188" i="1" s="1"/>
  <c r="P188" i="1" s="1"/>
  <c r="I275" i="1"/>
  <c r="L275" i="1" s="1"/>
  <c r="I187" i="1"/>
  <c r="L187" i="1" s="1"/>
  <c r="P187" i="1" s="1"/>
  <c r="I274" i="1"/>
  <c r="L274" i="1" s="1"/>
  <c r="F175" i="4"/>
  <c r="F159" i="4"/>
  <c r="F173" i="4"/>
  <c r="F157" i="4"/>
  <c r="F170" i="4"/>
  <c r="F154" i="4"/>
  <c r="B166" i="4"/>
  <c r="B150" i="4"/>
  <c r="D175" i="4"/>
  <c r="D159" i="4"/>
  <c r="D174" i="4"/>
  <c r="D158" i="4"/>
  <c r="D173" i="4"/>
  <c r="D157" i="4"/>
  <c r="F166" i="4"/>
  <c r="D172" i="4"/>
  <c r="D156" i="4"/>
  <c r="C175" i="4"/>
  <c r="C159" i="4"/>
  <c r="D171" i="4"/>
  <c r="D155" i="4"/>
  <c r="C174" i="4"/>
  <c r="C158" i="4"/>
  <c r="D170" i="4"/>
  <c r="D154" i="4"/>
  <c r="C173" i="4"/>
  <c r="C157" i="4"/>
  <c r="C153" i="1"/>
  <c r="B153" i="1"/>
  <c r="B128" i="4"/>
  <c r="B112" i="4"/>
  <c r="B142" i="4"/>
  <c r="B126" i="4"/>
  <c r="B110" i="4"/>
  <c r="D111" i="4"/>
  <c r="C142" i="4"/>
  <c r="C126" i="4"/>
  <c r="C110" i="4"/>
  <c r="B141" i="4"/>
  <c r="B125" i="4"/>
  <c r="B109" i="4"/>
  <c r="D142" i="4"/>
  <c r="D126" i="4"/>
  <c r="D110" i="4"/>
  <c r="B108" i="4"/>
  <c r="B105" i="4"/>
  <c r="J17" i="2"/>
  <c r="I17" i="1" s="1"/>
  <c r="L17" i="1" s="1"/>
  <c r="P17" i="1" s="1"/>
  <c r="J18" i="2"/>
  <c r="J19" i="2"/>
  <c r="I19" i="1" s="1"/>
  <c r="L19" i="1" s="1"/>
  <c r="P19" i="1" s="1"/>
  <c r="J20" i="2"/>
  <c r="J21" i="2"/>
  <c r="J22" i="2"/>
  <c r="I22" i="1" s="1"/>
  <c r="L22" i="1" s="1"/>
  <c r="P22" i="1" s="1"/>
  <c r="J23" i="2"/>
  <c r="J24" i="2"/>
  <c r="J25" i="2"/>
  <c r="I25" i="1" s="1"/>
  <c r="L25" i="1" s="1"/>
  <c r="P25" i="1" s="1"/>
  <c r="J26" i="2"/>
  <c r="I26" i="1" s="1"/>
  <c r="L26" i="1" s="1"/>
  <c r="P26" i="1" s="1"/>
  <c r="J27" i="2"/>
  <c r="J28" i="2"/>
  <c r="J29" i="2"/>
  <c r="J30" i="2"/>
  <c r="J31" i="2"/>
  <c r="I31" i="1" s="1"/>
  <c r="L31" i="1" s="1"/>
  <c r="P31" i="1" s="1"/>
  <c r="J32" i="2"/>
  <c r="J33" i="2"/>
  <c r="J34" i="2"/>
  <c r="J35" i="2"/>
  <c r="J36" i="2"/>
  <c r="J37" i="2"/>
  <c r="J38" i="2"/>
  <c r="I38" i="1" s="1"/>
  <c r="L38" i="1" s="1"/>
  <c r="P38" i="1" s="1"/>
  <c r="J39" i="2"/>
  <c r="J40" i="2"/>
  <c r="J41" i="2"/>
  <c r="J42" i="2"/>
  <c r="J43" i="2"/>
  <c r="J44" i="2"/>
  <c r="J45" i="2"/>
  <c r="J46" i="2"/>
  <c r="J47" i="2"/>
  <c r="J48" i="2"/>
  <c r="J49" i="2"/>
  <c r="I49" i="1" s="1"/>
  <c r="L49" i="1" s="1"/>
  <c r="P49" i="1" s="1"/>
  <c r="J50" i="2"/>
  <c r="I50" i="1" s="1"/>
  <c r="L50" i="1" s="1"/>
  <c r="P50" i="1" s="1"/>
  <c r="J51" i="2"/>
  <c r="J52" i="2"/>
  <c r="J53" i="2"/>
  <c r="J54" i="2"/>
  <c r="J55" i="2"/>
  <c r="J56" i="2"/>
  <c r="J57" i="2"/>
  <c r="J58" i="2"/>
  <c r="J59" i="2"/>
  <c r="J60" i="2"/>
  <c r="J61" i="2"/>
  <c r="I61" i="1" s="1"/>
  <c r="L61" i="1" s="1"/>
  <c r="P61" i="1" s="1"/>
  <c r="J62" i="2"/>
  <c r="J63" i="2"/>
  <c r="I63" i="1" s="1"/>
  <c r="L63" i="1" s="1"/>
  <c r="P63" i="1" s="1"/>
  <c r="J64" i="2"/>
  <c r="J65" i="2"/>
  <c r="J66" i="2"/>
  <c r="J67" i="2"/>
  <c r="J68" i="2"/>
  <c r="J69" i="2"/>
  <c r="I69" i="1" s="1"/>
  <c r="L69" i="1" s="1"/>
  <c r="P69" i="1" s="1"/>
  <c r="J70" i="2"/>
  <c r="I70" i="1" s="1"/>
  <c r="L70" i="1" s="1"/>
  <c r="P70" i="1" s="1"/>
  <c r="J71" i="2"/>
  <c r="I71" i="1" s="1"/>
  <c r="L71" i="1" s="1"/>
  <c r="P71" i="1" s="1"/>
  <c r="J72" i="2"/>
  <c r="J73" i="2"/>
  <c r="I73" i="1" s="1"/>
  <c r="L73" i="1" s="1"/>
  <c r="P73" i="1" s="1"/>
  <c r="J74" i="2"/>
  <c r="J75" i="2"/>
  <c r="J76" i="2"/>
  <c r="J77" i="2"/>
  <c r="I77" i="1" s="1"/>
  <c r="L77" i="1" s="1"/>
  <c r="P77" i="1" s="1"/>
  <c r="J78" i="2"/>
  <c r="J79" i="2"/>
  <c r="J80" i="2"/>
  <c r="J81" i="2"/>
  <c r="I81" i="1" s="1"/>
  <c r="L81" i="1" s="1"/>
  <c r="P81" i="1" s="1"/>
  <c r="J82" i="2"/>
  <c r="J83" i="2"/>
  <c r="J84" i="2"/>
  <c r="I84" i="1" s="1"/>
  <c r="L84" i="1" s="1"/>
  <c r="P84" i="1" s="1"/>
  <c r="J85" i="2"/>
  <c r="J86" i="2"/>
  <c r="I252" i="1" s="1"/>
  <c r="L252" i="1" s="1"/>
  <c r="P252" i="1" s="1"/>
  <c r="J16" i="2"/>
  <c r="J15" i="2"/>
  <c r="J14" i="2"/>
  <c r="I14" i="1" l="1"/>
  <c r="L14" i="1" s="1"/>
  <c r="P14" i="1" s="1"/>
  <c r="I198" i="1"/>
  <c r="L198" i="1" s="1"/>
  <c r="P198" i="1" s="1"/>
  <c r="I15" i="1"/>
  <c r="L15" i="1" s="1"/>
  <c r="P15" i="1" s="1"/>
  <c r="I199" i="1"/>
  <c r="L199" i="1" s="1"/>
  <c r="P199" i="1" s="1"/>
  <c r="I16" i="1"/>
  <c r="L16" i="1" s="1"/>
  <c r="P16" i="1" s="1"/>
  <c r="I200" i="1"/>
  <c r="L200" i="1" s="1"/>
  <c r="P200" i="1" s="1"/>
  <c r="I85" i="1"/>
  <c r="L85" i="1" s="1"/>
  <c r="P85" i="1" s="1"/>
  <c r="I251" i="1"/>
  <c r="L251" i="1" s="1"/>
  <c r="P251" i="1" s="1"/>
  <c r="I83" i="1"/>
  <c r="L83" i="1" s="1"/>
  <c r="P83" i="1" s="1"/>
  <c r="I250" i="1"/>
  <c r="L250" i="1" s="1"/>
  <c r="P250" i="1" s="1"/>
  <c r="I82" i="1"/>
  <c r="L82" i="1" s="1"/>
  <c r="P82" i="1" s="1"/>
  <c r="I249" i="1"/>
  <c r="L249" i="1" s="1"/>
  <c r="P249" i="1" s="1"/>
  <c r="I80" i="1"/>
  <c r="L80" i="1" s="1"/>
  <c r="P80" i="1" s="1"/>
  <c r="I248" i="1"/>
  <c r="L248" i="1" s="1"/>
  <c r="P248" i="1" s="1"/>
  <c r="I79" i="1"/>
  <c r="L79" i="1" s="1"/>
  <c r="P79" i="1" s="1"/>
  <c r="I247" i="1"/>
  <c r="L247" i="1" s="1"/>
  <c r="P247" i="1" s="1"/>
  <c r="I78" i="1"/>
  <c r="L78" i="1" s="1"/>
  <c r="P78" i="1" s="1"/>
  <c r="I246" i="1"/>
  <c r="L246" i="1" s="1"/>
  <c r="P246" i="1" s="1"/>
  <c r="I76" i="1"/>
  <c r="L76" i="1" s="1"/>
  <c r="P76" i="1" s="1"/>
  <c r="I245" i="1"/>
  <c r="L245" i="1" s="1"/>
  <c r="P245" i="1" s="1"/>
  <c r="I75" i="1"/>
  <c r="L75" i="1" s="1"/>
  <c r="P75" i="1" s="1"/>
  <c r="I244" i="1"/>
  <c r="L244" i="1" s="1"/>
  <c r="P244" i="1" s="1"/>
  <c r="I74" i="1"/>
  <c r="L74" i="1" s="1"/>
  <c r="P74" i="1" s="1"/>
  <c r="I243" i="1"/>
  <c r="L243" i="1" s="1"/>
  <c r="P243" i="1" s="1"/>
  <c r="I72" i="1"/>
  <c r="L72" i="1" s="1"/>
  <c r="P72" i="1" s="1"/>
  <c r="I242" i="1"/>
  <c r="L242" i="1" s="1"/>
  <c r="P242" i="1" s="1"/>
  <c r="I68" i="1"/>
  <c r="L68" i="1" s="1"/>
  <c r="P68" i="1" s="1"/>
  <c r="I241" i="1"/>
  <c r="L241" i="1" s="1"/>
  <c r="P241" i="1" s="1"/>
  <c r="I67" i="1"/>
  <c r="L67" i="1" s="1"/>
  <c r="P67" i="1" s="1"/>
  <c r="I240" i="1"/>
  <c r="L240" i="1" s="1"/>
  <c r="P240" i="1" s="1"/>
  <c r="I66" i="1"/>
  <c r="L66" i="1" s="1"/>
  <c r="P66" i="1" s="1"/>
  <c r="I239" i="1"/>
  <c r="L239" i="1" s="1"/>
  <c r="P239" i="1" s="1"/>
  <c r="I65" i="1"/>
  <c r="L65" i="1" s="1"/>
  <c r="P65" i="1" s="1"/>
  <c r="I238" i="1"/>
  <c r="L238" i="1" s="1"/>
  <c r="P238" i="1" s="1"/>
  <c r="I64" i="1"/>
  <c r="L64" i="1" s="1"/>
  <c r="P64" i="1" s="1"/>
  <c r="I237" i="1"/>
  <c r="L237" i="1" s="1"/>
  <c r="P237" i="1" s="1"/>
  <c r="I62" i="1"/>
  <c r="L62" i="1" s="1"/>
  <c r="P62" i="1" s="1"/>
  <c r="I236" i="1"/>
  <c r="L236" i="1" s="1"/>
  <c r="P236" i="1" s="1"/>
  <c r="I60" i="1"/>
  <c r="L60" i="1" s="1"/>
  <c r="P60" i="1" s="1"/>
  <c r="I235" i="1"/>
  <c r="L235" i="1" s="1"/>
  <c r="P235" i="1" s="1"/>
  <c r="I59" i="1"/>
  <c r="L59" i="1" s="1"/>
  <c r="P59" i="1" s="1"/>
  <c r="I234" i="1"/>
  <c r="L234" i="1" s="1"/>
  <c r="P234" i="1" s="1"/>
  <c r="I58" i="1"/>
  <c r="L58" i="1" s="1"/>
  <c r="P58" i="1" s="1"/>
  <c r="I233" i="1"/>
  <c r="L233" i="1" s="1"/>
  <c r="P233" i="1" s="1"/>
  <c r="I57" i="1"/>
  <c r="L57" i="1" s="1"/>
  <c r="P57" i="1" s="1"/>
  <c r="I232" i="1"/>
  <c r="L232" i="1" s="1"/>
  <c r="P232" i="1" s="1"/>
  <c r="I56" i="1"/>
  <c r="L56" i="1" s="1"/>
  <c r="P56" i="1" s="1"/>
  <c r="I231" i="1"/>
  <c r="L231" i="1" s="1"/>
  <c r="P231" i="1" s="1"/>
  <c r="I55" i="1"/>
  <c r="L55" i="1" s="1"/>
  <c r="P55" i="1" s="1"/>
  <c r="I230" i="1"/>
  <c r="L230" i="1" s="1"/>
  <c r="P230" i="1" s="1"/>
  <c r="I54" i="1"/>
  <c r="L54" i="1" s="1"/>
  <c r="P54" i="1" s="1"/>
  <c r="I229" i="1"/>
  <c r="L229" i="1" s="1"/>
  <c r="P229" i="1" s="1"/>
  <c r="I53" i="1"/>
  <c r="L53" i="1" s="1"/>
  <c r="P53" i="1" s="1"/>
  <c r="I228" i="1"/>
  <c r="L228" i="1" s="1"/>
  <c r="P228" i="1" s="1"/>
  <c r="I52" i="1"/>
  <c r="L52" i="1" s="1"/>
  <c r="P52" i="1" s="1"/>
  <c r="I227" i="1"/>
  <c r="L227" i="1" s="1"/>
  <c r="P227" i="1" s="1"/>
  <c r="I51" i="1"/>
  <c r="L51" i="1" s="1"/>
  <c r="P51" i="1" s="1"/>
  <c r="I226" i="1"/>
  <c r="L226" i="1" s="1"/>
  <c r="P226" i="1" s="1"/>
  <c r="I48" i="1"/>
  <c r="L48" i="1" s="1"/>
  <c r="P48" i="1" s="1"/>
  <c r="I225" i="1"/>
  <c r="L225" i="1" s="1"/>
  <c r="P225" i="1" s="1"/>
  <c r="I47" i="1"/>
  <c r="L47" i="1" s="1"/>
  <c r="P47" i="1" s="1"/>
  <c r="I224" i="1"/>
  <c r="L224" i="1" s="1"/>
  <c r="P224" i="1" s="1"/>
  <c r="I46" i="1"/>
  <c r="L46" i="1" s="1"/>
  <c r="P46" i="1" s="1"/>
  <c r="I223" i="1"/>
  <c r="L223" i="1" s="1"/>
  <c r="P223" i="1" s="1"/>
  <c r="I45" i="1"/>
  <c r="L45" i="1" s="1"/>
  <c r="P45" i="1" s="1"/>
  <c r="I222" i="1"/>
  <c r="L222" i="1" s="1"/>
  <c r="P222" i="1" s="1"/>
  <c r="I44" i="1"/>
  <c r="L44" i="1" s="1"/>
  <c r="P44" i="1" s="1"/>
  <c r="I221" i="1"/>
  <c r="L221" i="1" s="1"/>
  <c r="P221" i="1" s="1"/>
  <c r="I43" i="1"/>
  <c r="L43" i="1" s="1"/>
  <c r="P43" i="1" s="1"/>
  <c r="I220" i="1"/>
  <c r="L220" i="1" s="1"/>
  <c r="P220" i="1" s="1"/>
  <c r="I42" i="1"/>
  <c r="L42" i="1" s="1"/>
  <c r="P42" i="1" s="1"/>
  <c r="I219" i="1"/>
  <c r="L219" i="1" s="1"/>
  <c r="P219" i="1" s="1"/>
  <c r="I41" i="1"/>
  <c r="L41" i="1" s="1"/>
  <c r="P41" i="1" s="1"/>
  <c r="I218" i="1"/>
  <c r="L218" i="1" s="1"/>
  <c r="P218" i="1" s="1"/>
  <c r="I40" i="1"/>
  <c r="L40" i="1" s="1"/>
  <c r="P40" i="1" s="1"/>
  <c r="I217" i="1"/>
  <c r="L217" i="1" s="1"/>
  <c r="P217" i="1" s="1"/>
  <c r="I39" i="1"/>
  <c r="L39" i="1" s="1"/>
  <c r="P39" i="1" s="1"/>
  <c r="I216" i="1"/>
  <c r="L216" i="1" s="1"/>
  <c r="P216" i="1" s="1"/>
  <c r="I37" i="1"/>
  <c r="L37" i="1" s="1"/>
  <c r="P37" i="1" s="1"/>
  <c r="I215" i="1"/>
  <c r="L215" i="1" s="1"/>
  <c r="P215" i="1" s="1"/>
  <c r="I36" i="1"/>
  <c r="L36" i="1" s="1"/>
  <c r="P36" i="1" s="1"/>
  <c r="I214" i="1"/>
  <c r="L214" i="1" s="1"/>
  <c r="P214" i="1" s="1"/>
  <c r="I35" i="1"/>
  <c r="L35" i="1" s="1"/>
  <c r="P35" i="1" s="1"/>
  <c r="I213" i="1"/>
  <c r="L213" i="1" s="1"/>
  <c r="P213" i="1" s="1"/>
  <c r="I34" i="1"/>
  <c r="L34" i="1" s="1"/>
  <c r="P34" i="1" s="1"/>
  <c r="I212" i="1"/>
  <c r="L212" i="1" s="1"/>
  <c r="P212" i="1" s="1"/>
  <c r="I33" i="1"/>
  <c r="L33" i="1" s="1"/>
  <c r="P33" i="1" s="1"/>
  <c r="I211" i="1"/>
  <c r="L211" i="1" s="1"/>
  <c r="P211" i="1" s="1"/>
  <c r="I32" i="1"/>
  <c r="L32" i="1" s="1"/>
  <c r="P32" i="1" s="1"/>
  <c r="I210" i="1"/>
  <c r="L210" i="1" s="1"/>
  <c r="P210" i="1" s="1"/>
  <c r="I30" i="1"/>
  <c r="L30" i="1" s="1"/>
  <c r="P30" i="1" s="1"/>
  <c r="I209" i="1"/>
  <c r="L209" i="1" s="1"/>
  <c r="P209" i="1" s="1"/>
  <c r="I29" i="1"/>
  <c r="L29" i="1" s="1"/>
  <c r="P29" i="1" s="1"/>
  <c r="I208" i="1"/>
  <c r="L208" i="1" s="1"/>
  <c r="P208" i="1" s="1"/>
  <c r="I28" i="1"/>
  <c r="L28" i="1" s="1"/>
  <c r="P28" i="1" s="1"/>
  <c r="I207" i="1"/>
  <c r="L207" i="1" s="1"/>
  <c r="P207" i="1" s="1"/>
  <c r="I27" i="1"/>
  <c r="L27" i="1" s="1"/>
  <c r="P27" i="1" s="1"/>
  <c r="I206" i="1"/>
  <c r="L206" i="1" s="1"/>
  <c r="P206" i="1" s="1"/>
  <c r="I24" i="1"/>
  <c r="L24" i="1" s="1"/>
  <c r="P24" i="1" s="1"/>
  <c r="I205" i="1"/>
  <c r="L205" i="1" s="1"/>
  <c r="P205" i="1" s="1"/>
  <c r="I23" i="1"/>
  <c r="L23" i="1" s="1"/>
  <c r="P23" i="1" s="1"/>
  <c r="I204" i="1"/>
  <c r="L204" i="1" s="1"/>
  <c r="P204" i="1" s="1"/>
  <c r="I21" i="1"/>
  <c r="L21" i="1" s="1"/>
  <c r="P21" i="1" s="1"/>
  <c r="I203" i="1"/>
  <c r="L203" i="1" s="1"/>
  <c r="P203" i="1" s="1"/>
  <c r="I20" i="1"/>
  <c r="L20" i="1" s="1"/>
  <c r="P20" i="1" s="1"/>
  <c r="I202" i="1"/>
  <c r="L202" i="1" s="1"/>
  <c r="P202" i="1" s="1"/>
  <c r="I18" i="1"/>
  <c r="L18" i="1" s="1"/>
  <c r="P18" i="1" s="1"/>
  <c r="I201" i="1"/>
  <c r="L201" i="1" s="1"/>
  <c r="P201" i="1" s="1"/>
  <c r="I86" i="1"/>
  <c r="L86" i="1" s="1"/>
  <c r="P86" i="1" s="1"/>
  <c r="J7" i="2"/>
  <c r="J8" i="2"/>
  <c r="J9" i="2"/>
  <c r="J10" i="2"/>
  <c r="J11" i="2"/>
  <c r="J12" i="2"/>
  <c r="I196" i="1" s="1"/>
  <c r="L196" i="1" s="1"/>
  <c r="P196" i="1" s="1"/>
  <c r="J13" i="2"/>
  <c r="I197" i="1" s="1"/>
  <c r="L197" i="1" s="1"/>
  <c r="P197" i="1" s="1"/>
  <c r="J6" i="2"/>
  <c r="J5" i="2"/>
  <c r="J4" i="2"/>
  <c r="J3" i="2"/>
  <c r="I3" i="1" l="1"/>
  <c r="L3" i="1" s="1"/>
  <c r="I4" i="1"/>
  <c r="L4" i="1" s="1"/>
  <c r="P4" i="1" s="1"/>
  <c r="I5" i="1"/>
  <c r="L5" i="1" s="1"/>
  <c r="P5" i="1" s="1"/>
  <c r="I6" i="1"/>
  <c r="L6" i="1" s="1"/>
  <c r="P6" i="1" s="1"/>
  <c r="I13" i="1"/>
  <c r="L13" i="1" s="1"/>
  <c r="P13" i="1" s="1"/>
  <c r="I12" i="1"/>
  <c r="L12" i="1" s="1"/>
  <c r="P12" i="1" s="1"/>
  <c r="I11" i="1"/>
  <c r="L11" i="1" s="1"/>
  <c r="P11" i="1" s="1"/>
  <c r="I10" i="1"/>
  <c r="L10" i="1" s="1"/>
  <c r="P10" i="1" s="1"/>
  <c r="I9" i="1"/>
  <c r="L9" i="1" s="1"/>
  <c r="P9" i="1" s="1"/>
  <c r="I8" i="1"/>
  <c r="L8" i="1" s="1"/>
  <c r="P8" i="1" s="1"/>
  <c r="I7" i="1"/>
  <c r="L7" i="1" s="1"/>
  <c r="P7" i="1" s="1"/>
  <c r="P3" i="1" l="1"/>
  <c r="L1" i="1"/>
  <c r="Q1" i="1"/>
  <c r="B1" i="6" s="1"/>
  <c r="B3" i="6" s="1"/>
  <c r="B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okuda-e</author>
    <author>tc={85C2CECA-0138-4DDA-86A7-ACFCCE93C4BF}</author>
    <author>tc={D3AF0436-064E-4063-8487-FD75B9164015}</author>
    <author>tc={AC8FF75F-982A-45F4-A010-F5CB9C059DEC}</author>
    <author>tc={17129B08-F0C8-4700-BBC9-C9CCF56815C6}</author>
  </authors>
  <commentList>
    <comment ref="A2" authorId="0" shapeId="0" xr:uid="{0CE18360-A507-4D88-9150-54C3072261BB}">
      <text>
        <r>
          <rPr>
            <b/>
            <sz val="9"/>
            <color indexed="81"/>
            <rFont val="MS P ゴシック"/>
            <family val="3"/>
            <charset val="128"/>
          </rPr>
          <t>Assigned by GV</t>
        </r>
      </text>
    </comment>
    <comment ref="B2" authorId="0" shapeId="0" xr:uid="{303E49D9-8B9E-4BE6-98C2-770D82F07837}">
      <text>
        <r>
          <rPr>
            <b/>
            <sz val="9"/>
            <color indexed="81"/>
            <rFont val="MS P ゴシック"/>
            <family val="3"/>
            <charset val="128"/>
          </rPr>
          <t>Assigned by GV</t>
        </r>
      </text>
    </comment>
    <comment ref="G67" authorId="1" shapeId="0" xr:uid="{85C2CECA-0138-4DDA-86A7-ACFCCE93C4BF}">
      <text>
        <r>
          <rPr>
            <sz val="10"/>
            <color theme="1"/>
            <rFont val="メイリオ"/>
            <family val="2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@victor
changed from 400 to 300.
Follow to P.O.</t>
        </r>
      </text>
    </comment>
    <comment ref="I86" authorId="2" shapeId="0" xr:uid="{D3AF0436-064E-4063-8487-FD75B9164015}">
      <text>
        <r>
          <rPr>
            <sz val="10"/>
            <color theme="1"/>
            <rFont val="メイリオ"/>
            <family val="2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@victor
The estimate was $850, but...
Please clarify why it came to $2000.</t>
        </r>
      </text>
    </comment>
    <comment ref="I129" authorId="3" shapeId="0" xr:uid="{AC8FF75F-982A-45F4-A010-F5CB9C059DEC}">
      <text>
        <r>
          <rPr>
            <sz val="10"/>
            <color theme="1"/>
            <rFont val="メイリオ"/>
            <family val="2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@victor
Invoice and price are different.
Reply:
    @okuda
I have added the revised prices according to Wada-san's excel sheet</t>
        </r>
      </text>
    </comment>
    <comment ref="I138" authorId="4" shapeId="0" xr:uid="{17129B08-F0C8-4700-BBC9-C9CCF56815C6}">
      <text>
        <r>
          <rPr>
            <sz val="10"/>
            <color theme="1"/>
            <rFont val="メイリオ"/>
            <family val="2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@victor
Invoice and price are different.
Reply:
    @okuda
I have added the revised prices according to Wada-san's excel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tc={5A5CF200-79EF-4155-B340-23ACD8E037BA}</author>
  </authors>
  <commentList>
    <comment ref="E68" authorId="0" shapeId="0" xr:uid="{5A5CF200-79EF-4155-B340-23ACD8E037BA}">
      <text>
        <r>
          <rPr>
            <sz val="10"/>
            <color theme="1"/>
            <rFont val="メイリオ"/>
            <family val="2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@Victor Marquez Este item no se suministrara? esta listo con el resto del material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513066-6940-494B-A807-ADCCBBA379A9}" name="WorksheetConnection_GV支払い処理確認用.xlsx!Delivered" type="102" refreshedVersion="8" minRefreshableVersion="5">
    <extLst>
      <ext xmlns:x15="http://schemas.microsoft.com/office/spreadsheetml/2010/11/main" uri="{DE250136-89BD-433C-8126-D09CA5730AF9}">
        <x15:connection id="Delivered">
          <x15:rangePr sourceName="_xlcn.WorksheetConnection_GV支払い処理確認用.xlsxDelivered1"/>
        </x15:connection>
      </ext>
    </extLst>
  </connection>
  <connection id="2" xr16:uid="{B4B35DCF-34AD-4A35-808B-0FFCBE64CE06}" name="WorksheetConnection_GV支払い処理確認用.xlsx!OrderTable" type="102" refreshedVersion="8" minRefreshableVersion="5">
    <extLst>
      <ext xmlns:x15="http://schemas.microsoft.com/office/spreadsheetml/2010/11/main" uri="{DE250136-89BD-433C-8126-D09CA5730AF9}">
        <x15:connection id="OrderTable">
          <x15:rangePr sourceName="_xlcn.WorksheetConnection_GV支払い処理確認用.xlsxOrderTable1"/>
        </x15:connection>
      </ext>
    </extLst>
  </connection>
  <connection id="3" xr16:uid="{025F6EFB-D5E8-44D7-8984-28BEF81B44BA}" name="WorksheetConnection_GV支払い処理確認用.xlsx!Payment" type="102" refreshedVersion="6" minRefreshableVersion="5">
    <extLst>
      <ext xmlns:x15="http://schemas.microsoft.com/office/spreadsheetml/2010/11/main" uri="{DE250136-89BD-433C-8126-D09CA5730AF9}">
        <x15:connection id="Payment">
          <x15:rangePr sourceName="_xlcn.WorksheetConnection_GV支払い処理確認用.xlsxPayment1"/>
        </x15:connection>
      </ext>
    </extLst>
  </connection>
</connections>
</file>

<file path=xl/sharedStrings.xml><?xml version="1.0" encoding="utf-8"?>
<sst xmlns="http://schemas.openxmlformats.org/spreadsheetml/2006/main" count="3250" uniqueCount="679">
  <si>
    <t>Order Table (To GV)</t>
    <phoneticPr fontId="1"/>
  </si>
  <si>
    <t>ID#</t>
  </si>
  <si>
    <t>Order No.</t>
  </si>
  <si>
    <t>PO#</t>
  </si>
  <si>
    <t>Part/Service</t>
  </si>
  <si>
    <t>Model/Type</t>
  </si>
  <si>
    <t>Item name</t>
  </si>
  <si>
    <t>Order Qty</t>
    <phoneticPr fontId="1"/>
  </si>
  <si>
    <t>unit</t>
  </si>
  <si>
    <t>Unit Price</t>
  </si>
  <si>
    <t xml:space="preserve">Total </t>
    <phoneticPr fontId="1"/>
  </si>
  <si>
    <t>Dist</t>
  </si>
  <si>
    <t>PRJ code</t>
    <phoneticPr fontId="1"/>
  </si>
  <si>
    <t>PO by</t>
    <phoneticPr fontId="1"/>
  </si>
  <si>
    <t>non0001</t>
    <phoneticPr fontId="1"/>
  </si>
  <si>
    <t>Part</t>
  </si>
  <si>
    <t>6cm x 1.7cm x 2.5m</t>
  </si>
  <si>
    <t>Aluminum gutter 2 channels</t>
  </si>
  <si>
    <t>pcs</t>
  </si>
  <si>
    <t>LUCID</t>
  </si>
  <si>
    <t>1ATM00</t>
  </si>
  <si>
    <t>Nozawa</t>
    <phoneticPr fontId="1"/>
  </si>
  <si>
    <t>UJH0001</t>
    <phoneticPr fontId="1"/>
  </si>
  <si>
    <t>AJ65SBTB1-32TE1</t>
  </si>
  <si>
    <t>CC-Link I/O, 32 LOW TR SOURCE OUT, SCREW</t>
  </si>
  <si>
    <t>pc</t>
  </si>
  <si>
    <t>Hokuto JPN</t>
    <phoneticPr fontId="1"/>
  </si>
  <si>
    <t>0SMA00</t>
  </si>
  <si>
    <t>Okuda</t>
    <phoneticPr fontId="1"/>
  </si>
  <si>
    <t>UJH0002</t>
  </si>
  <si>
    <t>QJ61BT11N</t>
  </si>
  <si>
    <t xml:space="preserve">CC-LINK Master/Local unit (Q series） </t>
  </si>
  <si>
    <t>UJH0003</t>
  </si>
  <si>
    <t>RJ61BT11</t>
  </si>
  <si>
    <t>CC-LINK Master/Local unit (IQ-R)</t>
  </si>
  <si>
    <t>UJH0004</t>
  </si>
  <si>
    <t>RJ71GF11-T2</t>
  </si>
  <si>
    <t>IQ-R CC-LINK IE Field Master/Local unit</t>
  </si>
  <si>
    <t>UJH0005</t>
  </si>
  <si>
    <t>RX41C4-TS</t>
  </si>
  <si>
    <t>IQ-R DC Input unit 32P NPN/PNP</t>
  </si>
  <si>
    <t>UJH0006</t>
  </si>
  <si>
    <t>RY41PT1P-TS</t>
  </si>
  <si>
    <t>IQ-R DC Output unit 32P PNP</t>
  </si>
  <si>
    <t>INV1233V</t>
    <phoneticPr fontId="1"/>
  </si>
  <si>
    <t>VAT</t>
  </si>
  <si>
    <t>set</t>
  </si>
  <si>
    <t>INV1233S</t>
    <phoneticPr fontId="1"/>
  </si>
  <si>
    <t>Shippping</t>
  </si>
  <si>
    <t>PO1153-01</t>
    <phoneticPr fontId="1"/>
  </si>
  <si>
    <t>Service</t>
  </si>
  <si>
    <t>Pure 20k BSO line Control design phase</t>
    <phoneticPr fontId="1"/>
  </si>
  <si>
    <t>1ATM00</t>
    <phoneticPr fontId="1"/>
  </si>
  <si>
    <t>PO1153-02</t>
  </si>
  <si>
    <t>Pure 20k FRM line Control design phase</t>
    <phoneticPr fontId="1"/>
  </si>
  <si>
    <t>1ATL00</t>
    <phoneticPr fontId="1"/>
  </si>
  <si>
    <t>UUH0001</t>
  </si>
  <si>
    <t>JP PE A - HOKUTO - JP [1190041]</t>
  </si>
  <si>
    <t>8p Terminal Box(120x122x91mm) with 2xCable Grand (M20 cable dia.6~12mm): OSSD Box</t>
  </si>
  <si>
    <t>Nozawa</t>
  </si>
  <si>
    <t>UUH0002</t>
  </si>
  <si>
    <t>TBEN-L4-16DXP</t>
  </si>
  <si>
    <t>IP67 EIP 16 point configable module</t>
  </si>
  <si>
    <t>UUH0003</t>
  </si>
  <si>
    <t>BNI EIP-508-105-Z015</t>
  </si>
  <si>
    <t>EIP 8ports IO-Link master (8 IO-Link)</t>
  </si>
  <si>
    <t>UUH0004</t>
  </si>
  <si>
    <t>BNI EIP-507-005-Z040</t>
  </si>
  <si>
    <t>EIP 4ports IO-Link master (4 IO-Link) Slim</t>
  </si>
  <si>
    <t>UUH0005</t>
  </si>
  <si>
    <t>K50LBXXPPB2Q</t>
  </si>
  <si>
    <t>EZ-LIGHT: 1-Color lamp &amp; P.B; Blue</t>
  </si>
  <si>
    <t>UUH0006</t>
  </si>
  <si>
    <t>K50LGBY6PQ</t>
  </si>
  <si>
    <t>EZ-LIGHT Base mount Indicators 3-colors Green/Blue/Yellow</t>
  </si>
  <si>
    <t>UUH0007</t>
  </si>
  <si>
    <t>SMB30A</t>
  </si>
  <si>
    <t>EZ-LIGHT Base mount Indicators Bracket for K50L</t>
  </si>
  <si>
    <t>UUH0008</t>
  </si>
  <si>
    <t>OTBVP6QDH</t>
  </si>
  <si>
    <t>Optical Touch Button for Cycle start</t>
  </si>
  <si>
    <t>UUH0009</t>
  </si>
  <si>
    <t>TL50GYRKQ</t>
  </si>
  <si>
    <t>EZ-LIGHT Tower Light with IO-LINK dia.50mm 3color-Green/Yellow/Red LED</t>
  </si>
  <si>
    <t>UUH0010</t>
  </si>
  <si>
    <t>SSA-EB1PLXR-02ECQ5A</t>
  </si>
  <si>
    <t>E-Stop box with Red flash illuminated 3 HOLES</t>
  </si>
  <si>
    <t>UUH0011</t>
  </si>
  <si>
    <t>SSA-MBK-EEC3</t>
  </si>
  <si>
    <t>E-STOP 30mm MOUNTING HUB BRACKET RIGHT ANGLE 3 HOLES</t>
  </si>
  <si>
    <t>UUH0012</t>
  </si>
  <si>
    <t>1732ES-IB12XOBV2</t>
  </si>
  <si>
    <t>EltherNet/IP Safety ArmorBlock IO Module, 12-IN / 2-Bipolar OUT</t>
  </si>
  <si>
    <t>UUH0013</t>
  </si>
  <si>
    <t>Cable, Auxiliary Power, Tee, Yellow, 4 Pin Male-In-Line/Fem/Fem, 8A, 600V</t>
  </si>
  <si>
    <t>UUH0014</t>
  </si>
  <si>
    <t>114030K12M010Y</t>
  </si>
  <si>
    <t>7/8", Straight Male - Straight Female, Yellow Jacket, 1m</t>
  </si>
  <si>
    <t>UUH0015</t>
  </si>
  <si>
    <t>114030K12M020Y</t>
  </si>
  <si>
    <t>7/8", Straight Male - Straight Female, Yellow Jacket, 2m</t>
  </si>
  <si>
    <t>UUH0016</t>
  </si>
  <si>
    <t>114030K12M050Y</t>
  </si>
  <si>
    <t>7/8", Straight Male - Straight Female, Yellow Jacket, 5m</t>
  </si>
  <si>
    <t>UUH0017</t>
  </si>
  <si>
    <t>114030K12M070Y</t>
  </si>
  <si>
    <t>7/8", Straight Male - Straight Female, Yellow Jacket, 7m</t>
  </si>
  <si>
    <t>UUH0018</t>
  </si>
  <si>
    <t>114030K12M100Y</t>
  </si>
  <si>
    <t>7/8", Straight Male - Straight Female, Yellow Jacket, 10m</t>
  </si>
  <si>
    <t>UUH0019</t>
  </si>
  <si>
    <t>114030K12M150Y</t>
  </si>
  <si>
    <t>7/8", Straight Male - Straight Female, Yellow Jacket, 15m</t>
  </si>
  <si>
    <t>UUH0020</t>
  </si>
  <si>
    <t>114030K12M200Y</t>
  </si>
  <si>
    <t>7/8", Straight Male - Straight Female, Yellow Jacket, 20m</t>
  </si>
  <si>
    <t>UUH0021</t>
  </si>
  <si>
    <t>114030K12M250Y</t>
  </si>
  <si>
    <t>7/8", Straight Male - Straight Female, Yellow Jacket, 25m</t>
  </si>
  <si>
    <t>UUH0022</t>
  </si>
  <si>
    <t>114030K12M300Y</t>
  </si>
  <si>
    <t>7/8", Straight Male - Straight Female, Yellow Jacket, 30m</t>
  </si>
  <si>
    <t>UUH0023</t>
  </si>
  <si>
    <t>RSM 49-FK 4.4</t>
  </si>
  <si>
    <t>7/8' Male 4p to M12 Female 4p Adapter Plug</t>
  </si>
  <si>
    <t>UUH0024</t>
  </si>
  <si>
    <t>E11A06016M010</t>
  </si>
  <si>
    <t>M12 shielded, Straight Male - Straight Male, 1m</t>
  </si>
  <si>
    <t>UUH0025</t>
  </si>
  <si>
    <t>E11A06016M015</t>
  </si>
  <si>
    <t>M12 shielded, Straight Male - Straight Male, 1.5m</t>
    <phoneticPr fontId="3"/>
  </si>
  <si>
    <t>UUH0026</t>
  </si>
  <si>
    <t>E11A06016M020</t>
  </si>
  <si>
    <t>M12 shielded, Straight Male - Straight Male, 2m</t>
    <phoneticPr fontId="3"/>
  </si>
  <si>
    <t>UUH0027</t>
  </si>
  <si>
    <t>E11A06016M030</t>
  </si>
  <si>
    <t>M12 shielded, Straight Male - Straight Male, 3m</t>
  </si>
  <si>
    <t>UUH0028</t>
  </si>
  <si>
    <t>E11A06016M050</t>
  </si>
  <si>
    <t>M12 shielded, Straight Male - Straight Male, 5m</t>
  </si>
  <si>
    <t>UUH0029</t>
  </si>
  <si>
    <t>E11A06016M070</t>
  </si>
  <si>
    <t>M12 shielded, Straight Male - Straight Male, 7m</t>
  </si>
  <si>
    <t>UUH0030</t>
  </si>
  <si>
    <t>E11A06016M100</t>
  </si>
  <si>
    <t>M12 shielded, Straight Male - Straight Male, 10m</t>
  </si>
  <si>
    <t>UUH0031</t>
  </si>
  <si>
    <t>E11A06016M150</t>
  </si>
  <si>
    <t>M12 shielded, Straight Male - Straight Male, 15m</t>
  </si>
  <si>
    <t>UUH0032</t>
  </si>
  <si>
    <t>E11A06016M200</t>
  </si>
  <si>
    <t>M12 shielded, Straight Male - Straight Male, 20m</t>
    <phoneticPr fontId="3"/>
  </si>
  <si>
    <t>UUH0033</t>
  </si>
  <si>
    <t>E11A06016M250</t>
  </si>
  <si>
    <t>M12 shielded, Straight Male - Straight Male, 25m</t>
  </si>
  <si>
    <t>UUH0034</t>
  </si>
  <si>
    <t>BCC M415-M414-3A-304-EX44T2-006</t>
  </si>
  <si>
    <t>M12, Straight Female - Straight Male, TPE, 4core, Yellow, 0.6m</t>
    <phoneticPr fontId="3"/>
  </si>
  <si>
    <t>UUH0035</t>
  </si>
  <si>
    <t>BCC M415-M414-3A-304-EX44T2-010</t>
  </si>
  <si>
    <t>M12, Straight Female - Straight Male, TPE, 4core, Yellow, 1m</t>
    <phoneticPr fontId="3"/>
  </si>
  <si>
    <t>UUH0036</t>
  </si>
  <si>
    <t xml:space="preserve">
BCC M415-M414-3A-304-EX44T2-015</t>
  </si>
  <si>
    <t>M12, Straight Female - Straight Male, TPE, 4core, Yellow, 1.5m</t>
    <phoneticPr fontId="3"/>
  </si>
  <si>
    <t>UUH0037</t>
  </si>
  <si>
    <t>BCC M415-M414-3A-304-EX44T2-020</t>
  </si>
  <si>
    <t>M12, Straight Female - Straight Male, TPE, 4core, Yellow, 2m</t>
    <phoneticPr fontId="3"/>
  </si>
  <si>
    <t>UUH0038</t>
  </si>
  <si>
    <t xml:space="preserve">
BCC M415-M414-3A-304-EX44T2-030</t>
  </si>
  <si>
    <t>M12, Straight Female - Straight Male, TPE, 4core, Yellow, 3m</t>
    <phoneticPr fontId="3"/>
  </si>
  <si>
    <t>UUH0039</t>
  </si>
  <si>
    <t xml:space="preserve">
BCC M415-M414-3A-304-EX44T2-050</t>
  </si>
  <si>
    <t>M12, Straight Female - Straight Male, TPE, 4core, Yellow, 5m</t>
    <phoneticPr fontId="3"/>
  </si>
  <si>
    <t>UUH0040</t>
  </si>
  <si>
    <t>BCC M415-M414-3A-304-EX44T2-070</t>
  </si>
  <si>
    <t>M12, Straight Female - Straight Male, TPE, 4core, Yellow, 7m</t>
    <phoneticPr fontId="3"/>
  </si>
  <si>
    <t>UUH0041</t>
  </si>
  <si>
    <t>BCC M415-M414-3A-304-EX44T2-100</t>
  </si>
  <si>
    <t>M12, Straight Female - Straight Male, TPE, 4core, Yellow, 10m</t>
    <phoneticPr fontId="3"/>
  </si>
  <si>
    <t>UUH0042</t>
  </si>
  <si>
    <t xml:space="preserve">
BCC M425-M414-3A-304-EX44T2-006</t>
  </si>
  <si>
    <t>M12, 90angle Female - Straight Male, TPE, 4core, Yellow, 0.6m</t>
    <phoneticPr fontId="3"/>
  </si>
  <si>
    <t>UUH0043</t>
  </si>
  <si>
    <t xml:space="preserve">
BCC M425-M414-3A-304-EX44T2-010</t>
  </si>
  <si>
    <t>M12, 90angle Female - Straight Male, TPE, 4core, Yellow, 1m</t>
    <phoneticPr fontId="3"/>
  </si>
  <si>
    <t>UUH0044</t>
  </si>
  <si>
    <t xml:space="preserve">
RKC4.5T-3-RSC4.5T/S1587</t>
  </si>
  <si>
    <t>M12, Straight Female - Straight Male TPE, 5core, Yellow, 3m</t>
  </si>
  <si>
    <t>UUH0045</t>
  </si>
  <si>
    <t xml:space="preserve">
RKC4.5T-5-RSC4.5T/S1587</t>
  </si>
  <si>
    <t>M12, Straight Female - Straight Male TPE, 5core, Yellow, 5m</t>
  </si>
  <si>
    <t>UUH0046</t>
  </si>
  <si>
    <t xml:space="preserve">
RKC4.5T-7-RSC4.5T/S1587</t>
  </si>
  <si>
    <t>M12, Straight Female - Straight Male TPE, 5core, Yellow, 7m</t>
  </si>
  <si>
    <t>UUH0047</t>
  </si>
  <si>
    <t xml:space="preserve">
BCC M314-M414-3E-304-VX44T2-003</t>
  </si>
  <si>
    <t>M8(Female)-M12(Male),4pin, PVC L=0.3m, Straight connector cable</t>
  </si>
  <si>
    <t>UUH0048</t>
  </si>
  <si>
    <t xml:space="preserve">
EX9-AC002-5-X54</t>
  </si>
  <si>
    <t>Exchange connector cable for SMC EX600-ED2 24vdc power</t>
  </si>
  <si>
    <t>UUH0049</t>
  </si>
  <si>
    <t xml:space="preserve">
BCC M415-M415-M415-U0003-000</t>
  </si>
  <si>
    <t>Sensor Y-spliter box, 1-M12, Male to 2 - M12 Female</t>
    <phoneticPr fontId="3"/>
  </si>
  <si>
    <t>UUH0050</t>
  </si>
  <si>
    <t>BCC M434-0000-2A-000-41X475-000</t>
  </si>
  <si>
    <t>M12 Male-Straight, user fabrication connector, 4pin, cable dia 4…6.9mm</t>
    <phoneticPr fontId="3"/>
  </si>
  <si>
    <t>UUH0051</t>
  </si>
  <si>
    <t xml:space="preserve">
BCC M414-M415-M415-U2002-003</t>
  </si>
  <si>
    <t>Y-Splitcable, M12 Straight-Male, M12 Straight-Female x2 TPE 0.3m</t>
    <phoneticPr fontId="3"/>
  </si>
  <si>
    <t>UUH0052</t>
  </si>
  <si>
    <t>FSM-2FKM57</t>
  </si>
  <si>
    <t>Light Curtain T-splitte connector, 5pin T piece</t>
  </si>
  <si>
    <t>UUH0053</t>
  </si>
  <si>
    <t>1783-ZMS24TA</t>
  </si>
  <si>
    <t>ArmorStratix 5700 24port managed switch</t>
  </si>
  <si>
    <t>UUH0054</t>
  </si>
  <si>
    <t xml:space="preserve">
480vac Power Cable #10C3G1</t>
  </si>
  <si>
    <t>Power cable 10AWG-3c+G TC-ER 600V</t>
  </si>
  <si>
    <t>mts</t>
  </si>
  <si>
    <t>UUH0055</t>
  </si>
  <si>
    <t>B1-HKT-0204</t>
  </si>
  <si>
    <t>Exchange Cable</t>
  </si>
  <si>
    <t>UUH0056</t>
  </si>
  <si>
    <t>BCC M454-M454-5D-RM002-000</t>
  </si>
  <si>
    <t>M12 female Straight / M12 Female Straight connecting line coupling</t>
  </si>
  <si>
    <t>UUH0057</t>
  </si>
  <si>
    <t>UUH0058</t>
  </si>
  <si>
    <t>K50LYXXPPB2Q</t>
  </si>
  <si>
    <t>EZ-LIGHT: 1-Color lamp &amp; P.B; Yellow</t>
  </si>
  <si>
    <t>UUH0059</t>
  </si>
  <si>
    <t xml:space="preserve">
VS-08-RJ45-5-Q/IP20 - 1656725</t>
  </si>
  <si>
    <t>Industrial Field assembly RJ45 Modular Plug 8-poles</t>
  </si>
  <si>
    <t>UUH0060</t>
  </si>
  <si>
    <t>M12 Male-Straight, user fabrication connector, 4pin, cable dia 4…6.9mm</t>
  </si>
  <si>
    <t>UUH0061</t>
  </si>
  <si>
    <t>E11A06016M300</t>
  </si>
  <si>
    <t>M12 shielded, Straight Male - Straight Male, 30m</t>
  </si>
  <si>
    <t>UUH0062</t>
  </si>
  <si>
    <t>E11A06016M400</t>
  </si>
  <si>
    <t>M12 shielded, Straight Male - Straight Male, 40m</t>
  </si>
  <si>
    <t>UUH0063</t>
  </si>
  <si>
    <t>E11A06016M500</t>
  </si>
  <si>
    <t>M12 shielded, Straight Male - Straight Male, 50m</t>
  </si>
  <si>
    <t>UUH0064</t>
  </si>
  <si>
    <t>440R-S12R2</t>
  </si>
  <si>
    <t>Guardmaster Single Input Safety Relay (SI)</t>
  </si>
  <si>
    <t>UUH0065</t>
  </si>
  <si>
    <t>1300390370 DN100</t>
  </si>
  <si>
    <t>DeviceNet Trunk Male Terminator Resistor with Mini-Change Connection</t>
  </si>
  <si>
    <t>UUH0066</t>
  </si>
  <si>
    <t>1300350057 DN3020</t>
  </si>
  <si>
    <t>DeviceNet 5 Pole, Tee Female to Male</t>
  </si>
  <si>
    <t>UUH0067</t>
  </si>
  <si>
    <t xml:space="preserve">
480vac Power Cable mts #8C3G1</t>
  </si>
  <si>
    <t>Power cable 8AWG-3c+G TC-ER 600V</t>
  </si>
  <si>
    <t>UUH0068</t>
  </si>
  <si>
    <t>UUH0069</t>
  </si>
  <si>
    <t>EZ-LIGHT Base mount Indicators Bracket for K50L</t>
    <phoneticPr fontId="3"/>
  </si>
  <si>
    <t>UUH0070</t>
  </si>
  <si>
    <t xml:space="preserve"> OTBVP6QDH</t>
  </si>
  <si>
    <t>UUH0071</t>
  </si>
  <si>
    <t xml:space="preserve"> TL50GYRKQ</t>
  </si>
  <si>
    <t>UUH0072</t>
  </si>
  <si>
    <t xml:space="preserve"> SSA-MBK-EEC3</t>
  </si>
  <si>
    <t>UUH0073</t>
  </si>
  <si>
    <t>Shipping and handling</t>
  </si>
  <si>
    <t>UUH0074</t>
  </si>
  <si>
    <t>B1-HKT-0111 / B1-HKT-0112</t>
  </si>
  <si>
    <t>Laser Scanner OSSD Split Box / Camera Sensor Power Box</t>
  </si>
  <si>
    <t>UUH0075</t>
  </si>
  <si>
    <t>Lucid 20K Cable Tray (Purchase, process and installation)</t>
  </si>
  <si>
    <t>UUH0076</t>
  </si>
  <si>
    <t>UUH0077</t>
  </si>
  <si>
    <t>UUH0078</t>
  </si>
  <si>
    <t>Electrician #1 - Pure 20K (Labor)</t>
  </si>
  <si>
    <t>hr</t>
  </si>
  <si>
    <t>UUH0079</t>
  </si>
  <si>
    <t>Electrician #1 - Pure 20K (Overtime)</t>
  </si>
  <si>
    <t>UUH0080</t>
  </si>
  <si>
    <t>Electrician #1 - Pure 20K (Expenses)</t>
  </si>
  <si>
    <t>lot</t>
  </si>
  <si>
    <t>UUH0081</t>
  </si>
  <si>
    <t>Electrician #2 - Pure 20K (Labor)</t>
  </si>
  <si>
    <t>UUH0082</t>
  </si>
  <si>
    <t>Electrician #2 - Pure 20K (Overtime)</t>
  </si>
  <si>
    <t>UUH0083</t>
  </si>
  <si>
    <t>Electrician #2 - Pure 20K (Expenses)</t>
  </si>
  <si>
    <t>UUH0084</t>
  </si>
  <si>
    <t>Electrician #3 - Pure 20K (Labor)</t>
  </si>
  <si>
    <t>UUH0085</t>
  </si>
  <si>
    <t>Electrician #3 - Pure 20K (Overtime)</t>
  </si>
  <si>
    <t>UUH0086</t>
  </si>
  <si>
    <t>Electrician #3 - Pure 20K (Expenses)</t>
  </si>
  <si>
    <t>UUH0087</t>
  </si>
  <si>
    <t>Electrician #4 - Pure 20K (Labor)</t>
  </si>
  <si>
    <t>UUH0088</t>
  </si>
  <si>
    <t>Electrician #4 - Pure 20K (Overtime)</t>
  </si>
  <si>
    <t>UUH0089</t>
  </si>
  <si>
    <t>Electrician #4 - Pure 20K (Expenses)</t>
  </si>
  <si>
    <t>UUH0090</t>
  </si>
  <si>
    <t>Electrician #5 - Pure 20K (Labor)</t>
  </si>
  <si>
    <t>UUH0091</t>
  </si>
  <si>
    <t>Electrician #5 - Pure 20K (Overtime)</t>
  </si>
  <si>
    <t>UUH0092</t>
  </si>
  <si>
    <t>Electrician #5 - Pure 20K (Expenses)</t>
  </si>
  <si>
    <t>UUH0093</t>
  </si>
  <si>
    <t>Electrician #6 - Pure 20K (Labor)</t>
  </si>
  <si>
    <t>UUH0094</t>
  </si>
  <si>
    <t>Electrician #6 - Pure 20K (Overtime)</t>
  </si>
  <si>
    <t>UUH0095</t>
  </si>
  <si>
    <t>Electrician #6 - Pure 20K (Expenses)</t>
  </si>
  <si>
    <t>UUH0096</t>
  </si>
  <si>
    <t>Electrician #7 - Pure 20K (Labor)</t>
  </si>
  <si>
    <t>UUH0097</t>
  </si>
  <si>
    <t>Electrician #7 - Pure 20K (Overtime)</t>
  </si>
  <si>
    <t>UUH0098</t>
  </si>
  <si>
    <t>Electrician #7 - Pure 20K (Expenses)</t>
  </si>
  <si>
    <t>UUH0099</t>
  </si>
  <si>
    <t>Electrician #8 - Pure 20K (Labor)</t>
  </si>
  <si>
    <t>UUH0100</t>
  </si>
  <si>
    <t>Electrician #8 - Pure 20K (Overtime)</t>
  </si>
  <si>
    <t>UUH0101</t>
  </si>
  <si>
    <t>Electrician #8 - Pure 20K (Expenses)</t>
  </si>
  <si>
    <t>UUH0102</t>
  </si>
  <si>
    <t>Electrician #9 - Pure 20K (Labor)</t>
  </si>
  <si>
    <t>UUH0103</t>
  </si>
  <si>
    <t>Electrician #9 - Pure 20K (Overtime)</t>
  </si>
  <si>
    <t>UUH0104</t>
  </si>
  <si>
    <t>Electrician #9 - Pure 20K (Expenses)</t>
  </si>
  <si>
    <t>UUH0105</t>
  </si>
  <si>
    <t>Electrician #10 - Pure 20K (Labor)</t>
  </si>
  <si>
    <t>UUH0106</t>
  </si>
  <si>
    <t>Electrician #10 - Pure 20K (Overtime)</t>
  </si>
  <si>
    <t>UUH0107</t>
  </si>
  <si>
    <t>Electrician #10 - Pure 20K (Expenses)</t>
  </si>
  <si>
    <t>UUH0108</t>
  </si>
  <si>
    <t>Electrician #11 - Pure 20K (Labor)</t>
  </si>
  <si>
    <t>UUH0109</t>
  </si>
  <si>
    <t>Electrician #11 - Pure 20K (Overtime)</t>
  </si>
  <si>
    <t>UUH0110</t>
  </si>
  <si>
    <t>Electrician #11 - Pure 20K (Expenses)</t>
  </si>
  <si>
    <t>UUH0111</t>
  </si>
  <si>
    <t>Electrician #12 - Pure 20K (Labor)</t>
  </si>
  <si>
    <t>UUH0112</t>
  </si>
  <si>
    <t>Electrician #12 - Pure 20K (Overtime)</t>
  </si>
  <si>
    <t>UUH0113</t>
  </si>
  <si>
    <t>Electrician #12 - Pure 20K (Expenses)</t>
  </si>
  <si>
    <t>UUH0114</t>
  </si>
  <si>
    <t>Electrician #13 - Pure 20K (Labor)</t>
  </si>
  <si>
    <t>UUH0115</t>
  </si>
  <si>
    <t>Electrician #13 - Pure 20K (Overtime)</t>
  </si>
  <si>
    <t>UUH0116</t>
  </si>
  <si>
    <t>Electrician #13 - Pure 20K (Expenses)</t>
  </si>
  <si>
    <t>UUH0117</t>
  </si>
  <si>
    <t>Electrician #14 - Pure 20K (Labor)</t>
  </si>
  <si>
    <t>UUH0118</t>
  </si>
  <si>
    <t>Electrician #14 - Pure 20K (Overtime)</t>
  </si>
  <si>
    <t>UUH0119</t>
  </si>
  <si>
    <t>Electrician #14 - Pure 20K (Expenses)</t>
  </si>
  <si>
    <t>UUH0120</t>
  </si>
  <si>
    <t>Electrician #15 - Pure 20K (Labor)</t>
  </si>
  <si>
    <t>UUH0121</t>
  </si>
  <si>
    <t>Electrician #15 - Pure 20K (Overtime)</t>
  </si>
  <si>
    <t>UUH0122</t>
  </si>
  <si>
    <t>Electrician #15 - Pure 20K (Expenses)</t>
  </si>
  <si>
    <t>UUH0123</t>
  </si>
  <si>
    <t>Electrician #16 - Pure 20K (Labor)</t>
  </si>
  <si>
    <t>UUH0124</t>
  </si>
  <si>
    <t>Electrician #16 - Pure 20K (Overtime)</t>
  </si>
  <si>
    <t>UUH0125</t>
  </si>
  <si>
    <t>Electrician #16 - Pure 20K (Expenses)</t>
  </si>
  <si>
    <t>UUH0126</t>
  </si>
  <si>
    <t>Parts</t>
  </si>
  <si>
    <t>1ATM35-02</t>
  </si>
  <si>
    <t>FRAMER 096 PURE ROOF MAGAZINE ST</t>
  </si>
  <si>
    <t>UUH0127</t>
  </si>
  <si>
    <t>Robot #1 - Pure 20K (Labor)</t>
  </si>
  <si>
    <t>Hirao</t>
  </si>
  <si>
    <t>UUH0128</t>
  </si>
  <si>
    <t>Robot #1 - Pure 20K (Overtime)</t>
  </si>
  <si>
    <t>UUH0129</t>
  </si>
  <si>
    <t>Robot #1 - Pure 20K (Expenses)</t>
  </si>
  <si>
    <t>UUH0130</t>
  </si>
  <si>
    <t>Robot #2 - Pure 20K (Labor)</t>
  </si>
  <si>
    <t>UUH0131</t>
  </si>
  <si>
    <t>Robot #2 - Pure 20K (Overtime)</t>
  </si>
  <si>
    <t>UUH0132</t>
  </si>
  <si>
    <t>Robot #2 - Pure 20K (Expenses)</t>
  </si>
  <si>
    <t>UUH0133</t>
  </si>
  <si>
    <t>Robot #3 - Pure 20K (Labor)</t>
  </si>
  <si>
    <t>UUH0134</t>
  </si>
  <si>
    <t>Robot #3 - Pure 20K (Overtime)</t>
  </si>
  <si>
    <t>UUH0135</t>
  </si>
  <si>
    <t>Robot #3 - Pure 20K (Expenses)</t>
  </si>
  <si>
    <t>UUH0136</t>
  </si>
  <si>
    <t>Robot #4 - Pure 20K (Labor)</t>
  </si>
  <si>
    <t>UUH0137</t>
  </si>
  <si>
    <t>Robot #4 - Pure 20K (Overtime)</t>
  </si>
  <si>
    <t>UUH0138</t>
  </si>
  <si>
    <t>Robot #4 - Pure 20K (Expenses)</t>
  </si>
  <si>
    <t>UUH0139</t>
  </si>
  <si>
    <t>Robot #5 - Pure 20K (Labor)</t>
  </si>
  <si>
    <t>UUH0140</t>
  </si>
  <si>
    <t>Robot #5 - Pure 20K (Overtime)</t>
  </si>
  <si>
    <t>UUH0141</t>
  </si>
  <si>
    <t>Robot #5 - Pure 20K (Expenses)</t>
  </si>
  <si>
    <t>UUH0142</t>
  </si>
  <si>
    <t>Robot #6 - Pure 20K (Labor)</t>
  </si>
  <si>
    <t>UUH0143</t>
  </si>
  <si>
    <t>Robot #6 - Pure 20K (Overtime)</t>
  </si>
  <si>
    <t>UUH0144</t>
  </si>
  <si>
    <t>Robot #6 - Pure 20K (Expenses)</t>
  </si>
  <si>
    <t>UUH0145</t>
  </si>
  <si>
    <t>Robot #7 - Pure 20K (Labor)</t>
  </si>
  <si>
    <t>UUH0146</t>
  </si>
  <si>
    <t>Robot #7 - Pure 20K (Overtime)</t>
  </si>
  <si>
    <t>UUH0147</t>
  </si>
  <si>
    <t>Robot #7 - Pure 20K (Expenses)</t>
  </si>
  <si>
    <t>UUH0148</t>
  </si>
  <si>
    <t>Controls #1 - Pure 20K (Labor)</t>
  </si>
  <si>
    <t>UUH0149</t>
  </si>
  <si>
    <t>Controls #1 - Pure 20K (Overtime)</t>
  </si>
  <si>
    <t>UUH0150</t>
  </si>
  <si>
    <t>Controls #1 - Pure 20K (Expenses)</t>
  </si>
  <si>
    <t>UUH0151</t>
  </si>
  <si>
    <t>Controls #2 - Pure 20K (Labor)</t>
  </si>
  <si>
    <t>UUH0152</t>
  </si>
  <si>
    <t>Controls #2 - Pure 20K (Overtime)</t>
  </si>
  <si>
    <t>UUH0153</t>
  </si>
  <si>
    <t>Controls #2 - Pure 20K (Expenses)</t>
  </si>
  <si>
    <t>UUH0154</t>
  </si>
  <si>
    <t>Controls #3 - Pure 20K (Labor)</t>
  </si>
  <si>
    <t>UUH0155</t>
  </si>
  <si>
    <t>Controls #3 - Pure 20K (Overtime)</t>
  </si>
  <si>
    <t>UUH0156</t>
  </si>
  <si>
    <t>Controls #3 - Pure 20K (Expenses)</t>
  </si>
  <si>
    <t>UUH0157</t>
  </si>
  <si>
    <t>Controls #4 - Pure 20K (Labor)</t>
  </si>
  <si>
    <t>UUH0158</t>
  </si>
  <si>
    <t>Controls #4 - Pure 20K (Overtime)</t>
  </si>
  <si>
    <t>UUH0159</t>
  </si>
  <si>
    <t>Controls #4 - Pure 20K (Expenses)</t>
  </si>
  <si>
    <t>UUH0160</t>
  </si>
  <si>
    <t>Controls #5 - Pure 20K (Labor)</t>
  </si>
  <si>
    <t>UUH0161</t>
  </si>
  <si>
    <t>Controls #5 - Pure 20K (Overtime)</t>
  </si>
  <si>
    <t>UUH0162</t>
  </si>
  <si>
    <t>Controls #5 - Pure 20K (Expenses)</t>
  </si>
  <si>
    <t>UUH0163</t>
  </si>
  <si>
    <t>Controls #6 - Pure 20K (Labor)</t>
  </si>
  <si>
    <t>UUH0164</t>
  </si>
  <si>
    <t>Controls #6 - Pure 20K (Overtime)</t>
  </si>
  <si>
    <t>UUH0165</t>
  </si>
  <si>
    <t>Controls #6 - Pure 20K (Expenses)</t>
  </si>
  <si>
    <t>UUH0166</t>
  </si>
  <si>
    <t>Controls #1 One-year contract (Labor)</t>
  </si>
  <si>
    <t>Okuda</t>
  </si>
  <si>
    <t>UUH0167</t>
  </si>
  <si>
    <t>Controls #1 One-year contract (Expenses)</t>
  </si>
  <si>
    <t>UUH0168</t>
  </si>
  <si>
    <t>Controls #2 One-year contract (Labor)</t>
  </si>
  <si>
    <t>UUH0169</t>
  </si>
  <si>
    <t>Controls #2 One-year contract (Expenses)</t>
  </si>
  <si>
    <t>UUH0170</t>
  </si>
  <si>
    <t>Controls #3 One-year contract (Labor)</t>
  </si>
  <si>
    <t>UUH0171</t>
  </si>
  <si>
    <t>Controls #3 One-year contract (Expenses)</t>
  </si>
  <si>
    <t>UUH0172</t>
  </si>
  <si>
    <t>Controls #4 One-year contract (Labor)</t>
  </si>
  <si>
    <t>UUH0173</t>
  </si>
  <si>
    <t>Controls #4 One-year contract (Expenses)</t>
  </si>
  <si>
    <t>UUH0174</t>
  </si>
  <si>
    <t>Robot #1 One-year contract (Labor) | 5/1/22 - 5/1/23 | 50hrs/week</t>
  </si>
  <si>
    <t>Seko</t>
  </si>
  <si>
    <t>UUH0175</t>
  </si>
  <si>
    <t>Robot #1 One-year contract (Expenses)</t>
  </si>
  <si>
    <t>UUH0176</t>
  </si>
  <si>
    <t>Robot #2 One-year contract (Labor) | 5/1/22 - 5/1/23 | 50hrs/week</t>
  </si>
  <si>
    <t>UUH0177</t>
  </si>
  <si>
    <t>Robot #2 One-year contract (Expenses)</t>
  </si>
  <si>
    <t>UUH0178</t>
  </si>
  <si>
    <t>MES for 20K and 53K - Turnkey</t>
  </si>
  <si>
    <t>Wada</t>
  </si>
  <si>
    <t>UUH0179</t>
  </si>
  <si>
    <t>PLC and HMI for 53K - Payment in advance</t>
  </si>
  <si>
    <t>UUH0180</t>
  </si>
  <si>
    <t>PLC and HMI for 53K - Engineering</t>
  </si>
  <si>
    <t>UUH0181</t>
  </si>
  <si>
    <t>PLC and HMI for 53K - Commissioning and Installation</t>
  </si>
  <si>
    <t>UUH0182</t>
  </si>
  <si>
    <t>PLC and HMI for 53K - Sign-off</t>
  </si>
  <si>
    <t>UUH0183</t>
  </si>
  <si>
    <t>9121-DKR-M</t>
  </si>
  <si>
    <t>ATI - Ethernet/IP Master Module with integrated Ethernet switch</t>
  </si>
  <si>
    <t>UUH0184</t>
  </si>
  <si>
    <t>9121-JT7-M</t>
  </si>
  <si>
    <t>ATI - Dual Double Solenoid NPT Valve Adapter with Diagnostic Sensing and Valve Pass Thru</t>
  </si>
  <si>
    <t>UUH0185</t>
  </si>
  <si>
    <t xml:space="preserve">OLP Development </t>
  </si>
  <si>
    <t>UUH0186</t>
  </si>
  <si>
    <t>Electrical Design 53K</t>
  </si>
  <si>
    <t>UUH0187</t>
  </si>
  <si>
    <t>2WFW6</t>
  </si>
  <si>
    <t>Magnetic Bulldog Clip: 1 in W, 11/16 in Holding Capacity, Silver, 2 PK</t>
  </si>
  <si>
    <t>pkg</t>
  </si>
  <si>
    <t>UUH0188</t>
  </si>
  <si>
    <t>Shipping</t>
  </si>
  <si>
    <t>UUH0189</t>
  </si>
  <si>
    <t>UUH0190</t>
  </si>
  <si>
    <t>UUH0191</t>
  </si>
  <si>
    <t>UUH0192</t>
  </si>
  <si>
    <t>UUH0193</t>
  </si>
  <si>
    <t>UUH0194</t>
  </si>
  <si>
    <t>UUH0195</t>
  </si>
  <si>
    <t>UUH0196</t>
  </si>
  <si>
    <t>UUH0197</t>
  </si>
  <si>
    <t>UUH0198</t>
  </si>
  <si>
    <t>UUH0199</t>
  </si>
  <si>
    <t>UUH0200</t>
  </si>
  <si>
    <t>UUH0201</t>
  </si>
  <si>
    <t>UUH0202</t>
  </si>
  <si>
    <t>UUH0203</t>
  </si>
  <si>
    <t>UUH0204</t>
  </si>
  <si>
    <t>UUH0205</t>
  </si>
  <si>
    <t>UUH0206</t>
  </si>
  <si>
    <t>Select by GV</t>
  </si>
  <si>
    <t>Input by GV</t>
  </si>
  <si>
    <t>Input by Hokuto</t>
  </si>
  <si>
    <t>Order
No.</t>
  </si>
  <si>
    <t>Order Qty</t>
  </si>
  <si>
    <t xml:space="preserve">Total </t>
  </si>
  <si>
    <t>Invoice#</t>
  </si>
  <si>
    <t>Payment %</t>
  </si>
  <si>
    <t>Amount paid</t>
  </si>
  <si>
    <t>Payment
due date</t>
  </si>
  <si>
    <t>Start date of 
Hokuto process</t>
  </si>
  <si>
    <t>Date of deposit</t>
  </si>
  <si>
    <t>Confirmed</t>
  </si>
  <si>
    <t>non0001</t>
  </si>
  <si>
    <t>UJH0001</t>
  </si>
  <si>
    <t>INV1233V</t>
  </si>
  <si>
    <t>INV1233S</t>
  </si>
  <si>
    <t>PO1153-01</t>
  </si>
  <si>
    <t>PO1153-02</t>
    <phoneticPr fontId="1"/>
  </si>
  <si>
    <t>Delivery Qty</t>
    <phoneticPr fontId="1"/>
  </si>
  <si>
    <t>Delivery Date</t>
    <phoneticPr fontId="1"/>
  </si>
  <si>
    <t>Confirmed by</t>
    <phoneticPr fontId="1"/>
  </si>
  <si>
    <t>Link</t>
  </si>
  <si>
    <t>Delivered Price</t>
  </si>
  <si>
    <t>IMG_0769.jpg</t>
  </si>
  <si>
    <t>IMG_0770.jpg</t>
  </si>
  <si>
    <t>IMG_0773.jpg</t>
  </si>
  <si>
    <t>IMG_0771.jpeg</t>
  </si>
  <si>
    <t>IMG_0772.jpg</t>
  </si>
  <si>
    <t>IMG_0768.JPG</t>
  </si>
  <si>
    <t>IMG_0764.JPG</t>
  </si>
  <si>
    <t>IMG_0765.JPG</t>
  </si>
  <si>
    <t>IMG_0766.JPG</t>
  </si>
  <si>
    <t>IMG_0762.JPG</t>
  </si>
  <si>
    <t>IMG_0763.JPG</t>
  </si>
  <si>
    <t>IMG_0767.JPG</t>
  </si>
  <si>
    <t>IMG_0775.jpg</t>
  </si>
  <si>
    <t>OKuda</t>
  </si>
  <si>
    <t>Nakamata</t>
  </si>
  <si>
    <t>Sakano</t>
    <phoneticPr fontId="1"/>
  </si>
  <si>
    <t>平均 / Payment %</t>
  </si>
  <si>
    <t>合計 / Amount paid</t>
  </si>
  <si>
    <t>M12 shielded, Straight Male - Straight Male, 1.5m</t>
  </si>
  <si>
    <t>M12 shielded, Straight Male - Straight Male, 2m</t>
  </si>
  <si>
    <t>M12 shielded, Straight Male - Straight Male, 20m</t>
  </si>
  <si>
    <t>M12, Straight Female - Straight Male, TPE, 4core, Yellow, 0.6m</t>
  </si>
  <si>
    <t>M12, Straight Female - Straight Male, TPE, 4core, Yellow, 1m</t>
  </si>
  <si>
    <t>M12, Straight Female - Straight Male, TPE, 4core, Yellow, 1.5m</t>
  </si>
  <si>
    <t>M12, Straight Female - Straight Male, TPE, 4core, Yellow, 2m</t>
  </si>
  <si>
    <t>M12, Straight Female - Straight Male, TPE, 4core, Yellow, 3m</t>
  </si>
  <si>
    <t>M12, Straight Female - Straight Male, TPE, 4core, Yellow, 5m</t>
  </si>
  <si>
    <t>M12, Straight Female - Straight Male, TPE, 4core, Yellow, 7m</t>
  </si>
  <si>
    <t>M12, Straight Female - Straight Male, TPE, 4core, Yellow, 10m</t>
  </si>
  <si>
    <t>M12, 90angle Female - Straight Male, TPE, 4core, Yellow, 0.6m</t>
  </si>
  <si>
    <t>M12, 90angle Female - Straight Male, TPE, 4core, Yellow, 1m</t>
  </si>
  <si>
    <t>Sensor Y-spliter box, 1-M12, Male to 2 - M12 Female</t>
  </si>
  <si>
    <t>Y-Splitcable, M12 Straight-Male, M12 Straight-Female x2 TPE 0.3m</t>
  </si>
  <si>
    <t>Pure 20k BSO line Control design phase</t>
  </si>
  <si>
    <t>Pure 20k FRM line Control design phase</t>
  </si>
  <si>
    <t>Payment</t>
  </si>
  <si>
    <t>/$</t>
  </si>
  <si>
    <t>Delivered</t>
  </si>
  <si>
    <t>Adv. payment</t>
  </si>
  <si>
    <t>Total 1233</t>
  </si>
  <si>
    <t>Total 1237</t>
  </si>
  <si>
    <t>Total 1242</t>
  </si>
  <si>
    <t>Total 1244</t>
  </si>
  <si>
    <t>Total 1247</t>
  </si>
  <si>
    <t>Total 1258</t>
  </si>
  <si>
    <t>Total 1264</t>
  </si>
  <si>
    <t>Total 1266</t>
  </si>
  <si>
    <t>Total 1267</t>
  </si>
  <si>
    <t>Total 1268</t>
  </si>
  <si>
    <t>Total 1270</t>
  </si>
  <si>
    <t>(en blanco)</t>
  </si>
  <si>
    <t>Total 1271</t>
  </si>
  <si>
    <t>Total 1274</t>
  </si>
  <si>
    <t>Total 1275</t>
  </si>
  <si>
    <t>Total 1276</t>
  </si>
  <si>
    <t>Total 1277</t>
  </si>
  <si>
    <t>Total 1279</t>
  </si>
  <si>
    <t>Total 1280</t>
  </si>
  <si>
    <t>Total 1281</t>
  </si>
  <si>
    <t>Total (en blanco)</t>
  </si>
  <si>
    <t>Total 1285</t>
  </si>
  <si>
    <t>Total 1288</t>
  </si>
  <si>
    <t>Total 1287</t>
  </si>
  <si>
    <t>Total 1290</t>
  </si>
  <si>
    <t>Total 1291</t>
  </si>
  <si>
    <t>Total 1292</t>
  </si>
  <si>
    <t>Total general</t>
  </si>
  <si>
    <t>PROYECTOS</t>
  </si>
  <si>
    <t>PARAM_COM</t>
  </si>
  <si>
    <t>PART_SERVICES</t>
  </si>
  <si>
    <t>idParSer</t>
  </si>
  <si>
    <t>nombre</t>
  </si>
  <si>
    <t>tipo</t>
  </si>
  <si>
    <t>dato</t>
  </si>
  <si>
    <t>Descripcion</t>
  </si>
  <si>
    <t>integer</t>
  </si>
  <si>
    <t>varchar</t>
  </si>
  <si>
    <t>part</t>
  </si>
  <si>
    <t>service</t>
  </si>
  <si>
    <t>MODELOS</t>
  </si>
  <si>
    <t>idModelo</t>
  </si>
  <si>
    <t>Desc_modelo</t>
  </si>
  <si>
    <t>PO_BY</t>
  </si>
  <si>
    <t xml:space="preserve">tipo </t>
  </si>
  <si>
    <t>idPOBy</t>
  </si>
  <si>
    <t>Desc_POBy</t>
  </si>
  <si>
    <t>UNITS</t>
  </si>
  <si>
    <t>idUnit</t>
  </si>
  <si>
    <t>Desc_Unit</t>
  </si>
  <si>
    <t>Valor_Unit</t>
  </si>
  <si>
    <t>idParam</t>
  </si>
  <si>
    <t>numOrder</t>
  </si>
  <si>
    <t>PO</t>
  </si>
  <si>
    <t>OrderQty</t>
  </si>
  <si>
    <t>Total</t>
  </si>
  <si>
    <t>idDist</t>
  </si>
  <si>
    <t>PRJCode</t>
  </si>
  <si>
    <t>double</t>
  </si>
  <si>
    <t>DIST</t>
  </si>
  <si>
    <t>ESPECIALIDADES</t>
  </si>
  <si>
    <t>idEspecialidad</t>
  </si>
  <si>
    <t>Ventas</t>
  </si>
  <si>
    <t>Administrativo</t>
  </si>
  <si>
    <t>CARGOS</t>
  </si>
  <si>
    <t>idCargo</t>
  </si>
  <si>
    <t>Supervisor</t>
  </si>
  <si>
    <t>Ingeniero</t>
  </si>
  <si>
    <t>USUARIOS</t>
  </si>
  <si>
    <t>idUsuario</t>
  </si>
  <si>
    <t>nombre_u</t>
  </si>
  <si>
    <t>paterno</t>
  </si>
  <si>
    <t>materno</t>
  </si>
  <si>
    <t>correo</t>
  </si>
  <si>
    <t>Fernando</t>
  </si>
  <si>
    <t>Cortés</t>
  </si>
  <si>
    <t>Galindo</t>
  </si>
  <si>
    <t>fer_cortes@hotmail.com</t>
  </si>
  <si>
    <t>Alan</t>
  </si>
  <si>
    <t>Ramos</t>
  </si>
  <si>
    <t>Dominguez</t>
  </si>
  <si>
    <t>alan_ramos@hotmail.com</t>
  </si>
  <si>
    <t>idPAram</t>
  </si>
  <si>
    <t>fecha_in</t>
  </si>
  <si>
    <t>fecha_fn</t>
  </si>
  <si>
    <t>horas_tot</t>
  </si>
  <si>
    <t>horas_rest</t>
  </si>
  <si>
    <t>desc_pro</t>
  </si>
  <si>
    <t>date</t>
  </si>
  <si>
    <t>cod. Software</t>
  </si>
  <si>
    <t>inst. 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</si>
</sst>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64" formatCode="&quot;¥&quot;#,##0;[Red]&quot;¥&quot;\-#,##0"/>
    <numFmt numFmtId="165" formatCode="[$$-409]#,##0.00;[Red]\-[$$-409]#,##0.00"/>
    <numFmt numFmtId="166" formatCode="[$$-409]#,##0.00;[$$-409]#,##0.00"/>
    <numFmt numFmtId="167" formatCode="[$$-409]#,##0.00;[Red][$$-409]#,##0.00"/>
    <numFmt numFmtId="168" formatCode="[$$-409]#,##0.00_);[Red]\([$$-409]#,##0.00\)"/>
    <numFmt numFmtId="169" formatCode="0.00000%"/>
    <numFmt numFmtId="170" formatCode="0.0000000%"/>
    <numFmt numFmtId="171" formatCode="_-[$$-409]* #,##0.00_ ;_-[$$-409]* \-#,##0.00\ ;_-[$$-409]* &quot;-&quot;??_ ;_-@_ "/>
    <numFmt numFmtId="172" formatCode="m/d/yyyy;@"/>
    <numFmt numFmtId="173" formatCode="_-[$¥-411]* #,##0.00_-;\-[$¥-411]* #,##0.00_-;_-[$¥-411]* &quot;-&quot;??_-;_-@_-"/>
    <numFmt numFmtId="174" formatCode="0.000000%"/>
    <numFmt numFmtId="175" formatCode="[$$]#,##0.00_);[Red]\([$$]#,##0.00\)"/>
  </numFmts>
  <fonts count="12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9"/>
      <color indexed="81"/>
      <name val="MS P ゴシック"/>
      <family val="3"/>
      <charset val="128"/>
    </font>
    <font>
      <sz val="10"/>
      <color theme="0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theme="0"/>
      <name val="メイリオ"/>
      <family val="3"/>
      <charset val="128"/>
    </font>
    <font>
      <sz val="10"/>
      <color theme="1"/>
      <name val="Meiryo UI"/>
      <family val="2"/>
      <charset val="128"/>
    </font>
    <font>
      <u/>
      <sz val="10"/>
      <color theme="10"/>
      <name val="メイリオ"/>
      <family val="2"/>
      <charset val="128"/>
    </font>
    <font>
      <sz val="10"/>
      <color rgb="FFFFFFFF"/>
      <name val="メイリオ"/>
      <family val="2"/>
      <charset val="128"/>
    </font>
    <font>
      <sz val="10"/>
      <color rgb="FF000000"/>
      <name val="メイリオ"/>
      <charset val="1"/>
    </font>
    <font>
      <b/>
      <sz val="10"/>
      <color theme="1"/>
      <name val="メイリオ"/>
      <family val="2"/>
      <charset val="128"/>
    </font>
    <font>
      <u/>
      <sz val="10"/>
      <color theme="1"/>
      <name val="メイリオ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167" fontId="3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9" fontId="3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66" fontId="0" fillId="3" borderId="0" xfId="0" applyNumberFormat="1" applyFill="1">
      <alignment vertical="center"/>
    </xf>
    <xf numFmtId="167" fontId="0" fillId="3" borderId="0" xfId="0" applyNumberFormat="1" applyFill="1">
      <alignment vertical="center"/>
    </xf>
    <xf numFmtId="165" fontId="0" fillId="2" borderId="0" xfId="1" applyNumberFormat="1" applyFont="1" applyFill="1" applyAlignment="1">
      <alignment horizontal="right" vertical="center"/>
    </xf>
    <xf numFmtId="167" fontId="0" fillId="2" borderId="0" xfId="0" applyNumberFormat="1" applyFill="1" applyAlignment="1">
      <alignment horizontal="right" vertical="center"/>
    </xf>
    <xf numFmtId="165" fontId="0" fillId="2" borderId="0" xfId="0" applyNumberFormat="1" applyFill="1" applyAlignment="1">
      <alignment horizontal="right" vertical="center"/>
    </xf>
    <xf numFmtId="14" fontId="0" fillId="3" borderId="0" xfId="0" applyNumberFormat="1" applyFill="1">
      <alignment vertical="center"/>
    </xf>
    <xf numFmtId="0" fontId="7" fillId="3" borderId="0" xfId="3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167" fontId="0" fillId="3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7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169" fontId="3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 vertical="center"/>
    </xf>
    <xf numFmtId="0" fontId="0" fillId="0" borderId="0" xfId="0" pivotButton="1">
      <alignment vertical="center"/>
    </xf>
    <xf numFmtId="171" fontId="0" fillId="0" borderId="0" xfId="0" applyNumberFormat="1">
      <alignment vertical="center"/>
    </xf>
    <xf numFmtId="9" fontId="0" fillId="0" borderId="0" xfId="0" applyNumberFormat="1">
      <alignment vertical="center"/>
    </xf>
    <xf numFmtId="165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172" fontId="5" fillId="0" borderId="0" xfId="0" applyNumberFormat="1" applyFont="1" applyAlignment="1">
      <alignment horizontal="left" vertical="center" wrapText="1"/>
    </xf>
    <xf numFmtId="172" fontId="0" fillId="0" borderId="0" xfId="0" applyNumberFormat="1" applyAlignment="1">
      <alignment horizontal="left" vertical="center" wrapText="1"/>
    </xf>
    <xf numFmtId="172" fontId="0" fillId="0" borderId="0" xfId="0" applyNumberFormat="1">
      <alignment vertical="center"/>
    </xf>
    <xf numFmtId="172" fontId="0" fillId="5" borderId="1" xfId="0" applyNumberFormat="1" applyFill="1" applyBorder="1" applyAlignment="1">
      <alignment horizontal="center"/>
    </xf>
    <xf numFmtId="172" fontId="0" fillId="6" borderId="1" xfId="0" applyNumberFormat="1" applyFill="1" applyBorder="1" applyAlignment="1">
      <alignment horizontal="center"/>
    </xf>
    <xf numFmtId="172" fontId="0" fillId="6" borderId="0" xfId="0" applyNumberFormat="1" applyFill="1" applyAlignment="1">
      <alignment horizontal="right" vertical="center"/>
    </xf>
    <xf numFmtId="172" fontId="0" fillId="7" borderId="0" xfId="0" applyNumberFormat="1" applyFill="1">
      <alignment vertical="center"/>
    </xf>
    <xf numFmtId="172" fontId="0" fillId="7" borderId="0" xfId="0" applyNumberFormat="1" applyFill="1" applyAlignment="1">
      <alignment horizontal="left" vertical="center"/>
    </xf>
    <xf numFmtId="172" fontId="0" fillId="7" borderId="1" xfId="0" applyNumberFormat="1" applyFill="1" applyBorder="1" applyAlignment="1">
      <alignment horizontal="center"/>
    </xf>
    <xf numFmtId="172" fontId="0" fillId="0" borderId="0" xfId="0" applyNumberFormat="1" applyAlignment="1">
      <alignment horizontal="left" vertical="center"/>
    </xf>
    <xf numFmtId="172" fontId="0" fillId="6" borderId="0" xfId="0" applyNumberFormat="1" applyFill="1">
      <alignment vertical="center"/>
    </xf>
    <xf numFmtId="0" fontId="0" fillId="6" borderId="1" xfId="0" applyFill="1" applyBorder="1" applyAlignment="1">
      <alignment horizont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9" fontId="0" fillId="7" borderId="0" xfId="0" applyNumberFormat="1" applyFill="1" applyAlignment="1">
      <alignment horizontal="right" vertical="center"/>
    </xf>
    <xf numFmtId="170" fontId="0" fillId="7" borderId="0" xfId="0" applyNumberFormat="1" applyFill="1" applyAlignment="1">
      <alignment horizontal="right" vertical="center"/>
    </xf>
    <xf numFmtId="169" fontId="0" fillId="7" borderId="0" xfId="0" applyNumberFormat="1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72" fontId="0" fillId="0" borderId="0" xfId="0" pivotButton="1" applyNumberFormat="1">
      <alignment vertical="center"/>
    </xf>
    <xf numFmtId="9" fontId="8" fillId="0" borderId="0" xfId="0" applyNumberFormat="1" applyFont="1">
      <alignment vertical="center"/>
    </xf>
    <xf numFmtId="0" fontId="9" fillId="0" borderId="0" xfId="0" applyFont="1">
      <alignment vertical="center"/>
    </xf>
    <xf numFmtId="171" fontId="0" fillId="0" borderId="0" xfId="0" applyNumberFormat="1" applyAlignment="1">
      <alignment horizontal="left" vertical="center"/>
    </xf>
    <xf numFmtId="171" fontId="10" fillId="0" borderId="0" xfId="0" applyNumberFormat="1" applyFont="1" applyAlignment="1">
      <alignment horizontal="left" vertical="center"/>
    </xf>
    <xf numFmtId="167" fontId="10" fillId="0" borderId="0" xfId="0" applyNumberFormat="1" applyFont="1">
      <alignment vertical="center"/>
    </xf>
    <xf numFmtId="0" fontId="0" fillId="0" borderId="2" xfId="0" applyBorder="1">
      <alignment vertical="center"/>
    </xf>
    <xf numFmtId="171" fontId="0" fillId="0" borderId="2" xfId="0" applyNumberFormat="1" applyBorder="1">
      <alignment vertical="center"/>
    </xf>
    <xf numFmtId="173" fontId="0" fillId="0" borderId="0" xfId="0" applyNumberFormat="1">
      <alignment vertical="center"/>
    </xf>
    <xf numFmtId="0" fontId="0" fillId="0" borderId="0" xfId="0" quotePrefix="1">
      <alignment vertical="center"/>
    </xf>
    <xf numFmtId="174" fontId="0" fillId="7" borderId="0" xfId="0" applyNumberFormat="1" applyFill="1" applyAlignment="1">
      <alignment horizontal="right" vertical="center"/>
    </xf>
    <xf numFmtId="172" fontId="0" fillId="3" borderId="0" xfId="0" applyNumberFormat="1" applyFill="1">
      <alignment vertical="center"/>
    </xf>
    <xf numFmtId="171" fontId="0" fillId="2" borderId="0" xfId="0" applyNumberFormat="1" applyFill="1">
      <alignment vertical="center"/>
    </xf>
    <xf numFmtId="175" fontId="10" fillId="0" borderId="0" xfId="0" applyNumberFormat="1" applyFont="1" applyAlignment="1">
      <alignment horizontal="right" vertical="center"/>
    </xf>
    <xf numFmtId="164" fontId="0" fillId="8" borderId="3" xfId="0" applyNumberFormat="1" applyFill="1" applyBorder="1">
      <alignment vertical="center"/>
    </xf>
    <xf numFmtId="0" fontId="0" fillId="0" borderId="0" xfId="0" pivotButton="1" applyAlignment="1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3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</cellXfs>
  <cellStyles count="4">
    <cellStyle name="Hipervínculo" xfId="3" builtinId="8"/>
    <cellStyle name="Moneda [0]" xfId="1" builtinId="7"/>
    <cellStyle name="Normal" xfId="0" builtinId="0"/>
    <cellStyle name="標準 2" xfId="2" xr:uid="{BCFEEAC7-FB2D-4699-8DDB-641F6C21CF2A}"/>
  </cellStyles>
  <dxfs count="55">
    <dxf>
      <font>
        <color rgb="FFFFFFFF"/>
      </font>
    </dxf>
    <dxf>
      <numFmt numFmtId="172" formatCode="m/d/yyyy;@"/>
    </dxf>
    <dxf>
      <numFmt numFmtId="13" formatCode="0%"/>
    </dxf>
    <dxf>
      <numFmt numFmtId="13" formatCode="0%"/>
    </dxf>
    <dxf>
      <alignment wrapText="0"/>
    </dxf>
    <dxf>
      <numFmt numFmtId="13" formatCode="0%"/>
    </dxf>
    <dxf>
      <numFmt numFmtId="13" formatCode="0%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176" formatCode="yyyy/m/d"/>
      <fill>
        <patternFill patternType="solid">
          <fgColor indexed="64"/>
          <bgColor rgb="FFFFE699"/>
        </patternFill>
      </fill>
      <alignment horizontal="center" vertical="center" textRotation="0" wrapText="0" indent="0" justifyLastLine="0" shrinkToFit="0" readingOrder="0"/>
    </dxf>
    <dxf>
      <numFmt numFmtId="172" formatCode="m/d/yyyy;@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E2EFDA"/>
        </patternFill>
      </fill>
    </dxf>
    <dxf>
      <alignment horizontal="left" vertical="center" textRotation="0" wrapText="0" indent="0" justifyLastLine="0" shrinkToFit="0" readingOrder="0"/>
    </dxf>
    <dxf>
      <numFmt numFmtId="171" formatCode="_-[$$-409]* #,##0.00_ ;_-[$$-409]* \-#,##0.00\ ;_-[$$-409]* &quot;-&quot;??_ ;_-@_ "/>
      <fill>
        <patternFill patternType="solid">
          <fgColor indexed="64"/>
          <bgColor theme="4" tint="0.79998168889431442"/>
        </patternFill>
      </fill>
    </dxf>
    <dxf>
      <numFmt numFmtId="172" formatCode="m/d/yyyy;@"/>
      <fill>
        <patternFill patternType="solid">
          <fgColor indexed="64"/>
          <bgColor rgb="FFA9D08E"/>
        </patternFill>
      </fill>
    </dxf>
    <dxf>
      <numFmt numFmtId="172" formatCode="m/d/yyyy;@"/>
      <fill>
        <patternFill patternType="solid">
          <fgColor indexed="64"/>
          <bgColor rgb="FF00B0F0"/>
        </patternFill>
      </fill>
    </dxf>
    <dxf>
      <numFmt numFmtId="172" formatCode="m/d/yyyy;@"/>
      <fill>
        <patternFill patternType="solid">
          <fgColor indexed="64"/>
          <bgColor rgb="FFE2EFDA"/>
        </patternFill>
      </fill>
      <alignment horizontal="right" vertical="center" textRotation="0" wrapText="0" indent="0" justifyLastLine="0" shrinkToFit="0" readingOrder="0"/>
    </dxf>
    <dxf>
      <numFmt numFmtId="167" formatCode="[$$-409]#,##0.00;[Red][$$-409]#,##0.0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numFmt numFmtId="13" formatCode="0%"/>
      <fill>
        <patternFill patternType="solid">
          <fgColor indexed="64"/>
          <bgColor rgb="FFFFE699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2"/>
        <charset val="128"/>
        <scheme val="none"/>
      </font>
      <numFmt numFmtId="165" formatCode="[$$-409]#,##0.00;[Red]\-[$$-409]#,##0.0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numFmt numFmtId="165" formatCode="[$$-409]#,##0.00;[Red]\-[$$-409]#,##0.0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E2EFDA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7" formatCode="[$$-409]#,##0.00;[Red][$$-409]#,##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7" formatCode="[$$-409]#,##0.00;[Red][$$-409]#,##0.00"/>
      <fill>
        <patternFill patternType="solid">
          <fgColor indexed="64"/>
          <bgColor theme="9" tint="0.79998168889431442"/>
        </patternFill>
      </fill>
    </dxf>
    <dxf>
      <numFmt numFmtId="166" formatCode="[$$-409]#,##0.00;[$$-409]#,##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フラット化されたピボット スタイル" table="0" count="3" xr9:uid="{AA2EDC10-312D-4899-9E61-6DD16DFE65EF}">
      <tableStyleElement type="headerRow" dxfId="54"/>
      <tableStyleElement type="totalRow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microsoft.com/office/2017/10/relationships/person" Target="persons/person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microsoft.com/office/2007/relationships/slicerCache" Target="slicerCaches/slicerCache1.xml"/></Relationships>
</file>

<file path=xl/documenttasks/documenttask1.xml><?xml version="1.0" encoding="utf-8"?>
<Tasks xmlns="http://schemas.microsoft.com/office/tasks/2019/documenttasks">
  <Task id="{B0B24416-0C88-4A68-A347-8007D41CEA1A}">
    <Anchor>
      <Comment id="{5A5CF200-79EF-4155-B340-23ACD8E037BA}"/>
    </Anchor>
    <History>
      <Event time="2022-05-16T21:57:33.97" id="{DD64C389-7A1B-43EE-BBCD-1B05F0065043}">
        <Attribution userId="S::ehernandez@gecvac.com::78a0c970-8664-4727-bf86-b64a8716cacb" userName="Esmeralda Hernandez" userProvider="AD"/>
        <Anchor>
          <Comment id="{5A5CF200-79EF-4155-B340-23ACD8E037BA}"/>
        </Anchor>
        <Create/>
      </Event>
      <Event time="2022-05-16T21:57:33.97" id="{FC93B0C3-1BE1-4144-A01F-4808B2EA66AD}">
        <Attribution userId="S::ehernandez@gecvac.com::78a0c970-8664-4727-bf86-b64a8716cacb" userName="Esmeralda Hernandez" userProvider="AD"/>
        <Anchor>
          <Comment id="{5A5CF200-79EF-4155-B340-23ACD8E037BA}"/>
        </Anchor>
        <Assign userId="S::vmarquez@gecvac.com::d2f3982c-92ff-4900-833d-91c4c08364c1" userName="Victor Marquez" userProvider="AD"/>
      </Event>
      <Event time="2022-05-16T21:57:33.97" id="{701015EF-96B2-4C0E-A770-9CAE2DB14020}">
        <Attribution userId="S::ehernandez@gecvac.com::78a0c970-8664-4727-bf86-b64a8716cacb" userName="Esmeralda Hernandez" userProvider="AD"/>
        <Anchor>
          <Comment id="{5A5CF200-79EF-4155-B340-23ACD8E037BA}"/>
        </Anchor>
        <SetTitle title="@Victor Marquez Este item no se suministrara? esta listo con el resto del material"/>
      </Event>
    </History>
  </Task>
</Task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8</xdr:col>
      <xdr:colOff>21167</xdr:colOff>
      <xdr:row>10</xdr:row>
      <xdr:rowOff>137583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3E6C01B7-8CFC-177E-EB5C-041E4F6A3E6A}"/>
            </a:ext>
          </a:extLst>
        </xdr:cNvPr>
        <xdr:cNvCxnSpPr/>
      </xdr:nvCxnSpPr>
      <xdr:spPr>
        <a:xfrm>
          <a:off x="4963583" y="592667"/>
          <a:ext cx="2307167" cy="102658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14817</xdr:colOff>
      <xdr:row>11</xdr:row>
      <xdr:rowOff>14817</xdr:rowOff>
    </xdr:from>
    <xdr:to>
      <xdr:col>8</xdr:col>
      <xdr:colOff>31750</xdr:colOff>
      <xdr:row>12</xdr:row>
      <xdr:rowOff>137583</xdr:rowOff>
    </xdr:to>
    <xdr:cxnSp macro="">
      <xdr:nvCxnSpPr>
        <xdr:cNvPr id="4" name="Conector: angular 3">
          <a:extLst>
            <a:ext uri="{FF2B5EF4-FFF2-40B4-BE49-F238E27FC236}">
              <a16:creationId xmlns:a16="http://schemas.microsoft.com/office/drawing/2014/main" id="{86AE652D-5B5E-4447-A31B-FFE488B3E1F5}"/>
            </a:ext>
          </a:extLst>
        </xdr:cNvPr>
        <xdr:cNvCxnSpPr/>
      </xdr:nvCxnSpPr>
      <xdr:spPr>
        <a:xfrm>
          <a:off x="4978400" y="1644650"/>
          <a:ext cx="2302933" cy="270933"/>
        </a:xfrm>
        <a:prstGeom prst="bentConnector3">
          <a:avLst>
            <a:gd name="adj1" fmla="val 3345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14</xdr:row>
      <xdr:rowOff>105834</xdr:rowOff>
    </xdr:from>
    <xdr:to>
      <xdr:col>7</xdr:col>
      <xdr:colOff>740834</xdr:colOff>
      <xdr:row>15</xdr:row>
      <xdr:rowOff>135466</xdr:rowOff>
    </xdr:to>
    <xdr:cxnSp macro="">
      <xdr:nvCxnSpPr>
        <xdr:cNvPr id="8" name="Conector: angular 7">
          <a:extLst>
            <a:ext uri="{FF2B5EF4-FFF2-40B4-BE49-F238E27FC236}">
              <a16:creationId xmlns:a16="http://schemas.microsoft.com/office/drawing/2014/main" id="{286E28D7-E876-44BD-822D-3A757447F909}"/>
            </a:ext>
          </a:extLst>
        </xdr:cNvPr>
        <xdr:cNvCxnSpPr/>
      </xdr:nvCxnSpPr>
      <xdr:spPr>
        <a:xfrm flipV="1">
          <a:off x="4961467" y="2180167"/>
          <a:ext cx="2266950" cy="17779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753533</xdr:colOff>
      <xdr:row>16</xdr:row>
      <xdr:rowOff>116416</xdr:rowOff>
    </xdr:from>
    <xdr:to>
      <xdr:col>8</xdr:col>
      <xdr:colOff>42334</xdr:colOff>
      <xdr:row>22</xdr:row>
      <xdr:rowOff>65615</xdr:rowOff>
    </xdr:to>
    <xdr:cxnSp macro="">
      <xdr:nvCxnSpPr>
        <xdr:cNvPr id="10" name="Conector: angular 9">
          <a:extLst>
            <a:ext uri="{FF2B5EF4-FFF2-40B4-BE49-F238E27FC236}">
              <a16:creationId xmlns:a16="http://schemas.microsoft.com/office/drawing/2014/main" id="{20D0ACA1-6974-4DA4-8BDB-5906AD0D90EF}"/>
            </a:ext>
          </a:extLst>
        </xdr:cNvPr>
        <xdr:cNvCxnSpPr/>
      </xdr:nvCxnSpPr>
      <xdr:spPr>
        <a:xfrm flipV="1">
          <a:off x="4933950" y="2487083"/>
          <a:ext cx="2357967" cy="838199"/>
        </a:xfrm>
        <a:prstGeom prst="bentConnector3">
          <a:avLst>
            <a:gd name="adj1" fmla="val 5538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778933</xdr:colOff>
      <xdr:row>18</xdr:row>
      <xdr:rowOff>10583</xdr:rowOff>
    </xdr:from>
    <xdr:to>
      <xdr:col>8</xdr:col>
      <xdr:colOff>0</xdr:colOff>
      <xdr:row>28</xdr:row>
      <xdr:rowOff>133348</xdr:rowOff>
    </xdr:to>
    <xdr:cxnSp macro="">
      <xdr:nvCxnSpPr>
        <xdr:cNvPr id="13" name="Conector: angular 12">
          <a:extLst>
            <a:ext uri="{FF2B5EF4-FFF2-40B4-BE49-F238E27FC236}">
              <a16:creationId xmlns:a16="http://schemas.microsoft.com/office/drawing/2014/main" id="{0F9E7DA3-41E6-493C-B997-54C5BD736961}"/>
            </a:ext>
          </a:extLst>
        </xdr:cNvPr>
        <xdr:cNvCxnSpPr/>
      </xdr:nvCxnSpPr>
      <xdr:spPr>
        <a:xfrm flipV="1">
          <a:off x="4959350" y="2677583"/>
          <a:ext cx="2290233" cy="1604432"/>
        </a:xfrm>
        <a:prstGeom prst="bentConnector3">
          <a:avLst>
            <a:gd name="adj1" fmla="val 6247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25</xdr:row>
      <xdr:rowOff>88899</xdr:rowOff>
    </xdr:from>
    <xdr:to>
      <xdr:col>8</xdr:col>
      <xdr:colOff>4233</xdr:colOff>
      <xdr:row>35</xdr:row>
      <xdr:rowOff>148165</xdr:rowOff>
    </xdr:to>
    <xdr:cxnSp macro="">
      <xdr:nvCxnSpPr>
        <xdr:cNvPr id="17" name="Conector: angular 16">
          <a:extLst>
            <a:ext uri="{FF2B5EF4-FFF2-40B4-BE49-F238E27FC236}">
              <a16:creationId xmlns:a16="http://schemas.microsoft.com/office/drawing/2014/main" id="{68928EF8-C035-4D18-B34C-76E1663E343C}"/>
            </a:ext>
          </a:extLst>
        </xdr:cNvPr>
        <xdr:cNvCxnSpPr/>
      </xdr:nvCxnSpPr>
      <xdr:spPr>
        <a:xfrm flipV="1">
          <a:off x="4963583" y="3793066"/>
          <a:ext cx="2290233" cy="1604432"/>
        </a:xfrm>
        <a:prstGeom prst="bentConnector3">
          <a:avLst>
            <a:gd name="adj1" fmla="val 7680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776816</xdr:colOff>
      <xdr:row>30</xdr:row>
      <xdr:rowOff>82549</xdr:rowOff>
    </xdr:from>
    <xdr:to>
      <xdr:col>7</xdr:col>
      <xdr:colOff>759883</xdr:colOff>
      <xdr:row>40</xdr:row>
      <xdr:rowOff>141814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AD892EF6-634E-436A-BB86-6391D0943A76}"/>
            </a:ext>
          </a:extLst>
        </xdr:cNvPr>
        <xdr:cNvCxnSpPr/>
      </xdr:nvCxnSpPr>
      <xdr:spPr>
        <a:xfrm flipV="1">
          <a:off x="4957233" y="4527549"/>
          <a:ext cx="2290233" cy="1604432"/>
        </a:xfrm>
        <a:prstGeom prst="bentConnector3">
          <a:avLst>
            <a:gd name="adj1" fmla="val 8789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13</xdr:row>
      <xdr:rowOff>6348</xdr:rowOff>
    </xdr:from>
    <xdr:to>
      <xdr:col>14</xdr:col>
      <xdr:colOff>31750</xdr:colOff>
      <xdr:row>17</xdr:row>
      <xdr:rowOff>21167</xdr:rowOff>
    </xdr:to>
    <xdr:cxnSp macro="">
      <xdr:nvCxnSpPr>
        <xdr:cNvPr id="21" name="Conector: angular 20">
          <a:extLst>
            <a:ext uri="{FF2B5EF4-FFF2-40B4-BE49-F238E27FC236}">
              <a16:creationId xmlns:a16="http://schemas.microsoft.com/office/drawing/2014/main" id="{42C742EA-FA0B-4A89-ADCA-6D6755A1CDE5}"/>
            </a:ext>
          </a:extLst>
        </xdr:cNvPr>
        <xdr:cNvCxnSpPr/>
      </xdr:nvCxnSpPr>
      <xdr:spPr>
        <a:xfrm>
          <a:off x="12213167" y="1932515"/>
          <a:ext cx="1555750" cy="6074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4233</xdr:colOff>
      <xdr:row>19</xdr:row>
      <xdr:rowOff>84666</xdr:rowOff>
    </xdr:from>
    <xdr:to>
      <xdr:col>14</xdr:col>
      <xdr:colOff>10583</xdr:colOff>
      <xdr:row>26</xdr:row>
      <xdr:rowOff>137582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CD234BA8-DA42-45B7-891C-3D695C3FB3C0}"/>
            </a:ext>
          </a:extLst>
        </xdr:cNvPr>
        <xdr:cNvCxnSpPr/>
      </xdr:nvCxnSpPr>
      <xdr:spPr>
        <a:xfrm flipV="1">
          <a:off x="12217400" y="2899833"/>
          <a:ext cx="1530350" cy="1090082"/>
        </a:xfrm>
        <a:prstGeom prst="bentConnector3">
          <a:avLst>
            <a:gd name="adj1" fmla="val 4861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1</xdr:col>
      <xdr:colOff>676275</xdr:colOff>
      <xdr:row>0</xdr:row>
      <xdr:rowOff>1466850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D#">
              <a:extLst>
                <a:ext uri="{FF2B5EF4-FFF2-40B4-BE49-F238E27FC236}">
                  <a16:creationId xmlns:a16="http://schemas.microsoft.com/office/drawing/2014/main" id="{F96DD5B0-F353-8D48-D933-186A105CD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#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8575"/>
              <a:ext cx="1828800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3457575</xdr:colOff>
      <xdr:row>0</xdr:row>
      <xdr:rowOff>28575</xdr:rowOff>
    </xdr:from>
    <xdr:to>
      <xdr:col>2</xdr:col>
      <xdr:colOff>1828800</xdr:colOff>
      <xdr:row>0</xdr:row>
      <xdr:rowOff>1438275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nvoice#">
              <a:extLst>
                <a:ext uri="{FF2B5EF4-FFF2-40B4-BE49-F238E27FC236}">
                  <a16:creationId xmlns:a16="http://schemas.microsoft.com/office/drawing/2014/main" id="{39E72765-410F-76B2-496F-33EA5EF93497}"/>
                </a:ext>
                <a:ext uri="{147F2762-F138-4A5C-976F-8EAC2B608ADB}">
                  <a16:predDERef xmlns:a16="http://schemas.microsoft.com/office/drawing/2014/main" pred="{F96DD5B0-F353-8D48-D933-186A105CD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voice#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28575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ctor Marquez" id="{0D5D2173-81C5-4084-A3CD-4AA65DAFFB26}" userId="Victor Marquez" providerId="None"/>
  <person displayName="Victor Marquez" id="{1B0C2182-47AA-45EE-A597-D7C593F3FE46}" userId="vmarquez@gecvac.com" providerId="PeoplePicker"/>
  <person displayName="Esmeralda Hernandez" id="{A9E4F065-087B-47FD-8D62-FC3FA62A6854}" userId="S::ehernandez@gecvac.com::78a0c970-8664-4727-bf86-b64a8716cacb" providerId="AD"/>
  <person displayName="Okuda Yoshihiro" id="{6FF7A41B-C4AF-4737-A329-41100007BE9A}" userId="S::okuda.yoshihiro_hokuto02.onmicrosoft.com#ext#@gecvaccom.onmicrosoft.com::16a1b68b-08b2-42ec-8fd4-a558d5e4fe3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4760.65544884259" createdVersion="8" refreshedVersion="8" minRefreshableVersion="3" recordCount="495" xr:uid="{9C30B96E-DCA7-4F05-8FF6-BCC49DB2D815}">
  <cacheSource type="worksheet">
    <worksheetSource name="Payment" sheet="2_Aggregate"/>
  </cacheSource>
  <cacheFields count="16">
    <cacheField name="ID#" numFmtId="0">
      <sharedItems containsBlank="1" count="215">
        <s v="non0001"/>
        <s v="UJH0001"/>
        <s v="UJH0002"/>
        <s v="UJH0003"/>
        <s v="UJH0004"/>
        <s v="UJH0005"/>
        <s v="UJH0006"/>
        <s v="INV1233V"/>
        <s v="INV1233S"/>
        <s v="PO1153-01"/>
        <s v="PO1153-02"/>
        <s v="UUH0001"/>
        <s v="UUH0002"/>
        <s v="UUH0003"/>
        <s v="UUH0004"/>
        <s v="UUH0005"/>
        <s v="UUH0006"/>
        <s v="UUH0007"/>
        <s v="UUH0008"/>
        <s v="UUH0009"/>
        <s v="UUH0010"/>
        <s v="UUH0011"/>
        <s v="UUH0012"/>
        <s v="UUH0013"/>
        <s v="UUH0014"/>
        <s v="UUH0015"/>
        <s v="UUH0016"/>
        <s v="UUH0017"/>
        <s v="UUH0018"/>
        <s v="UUH0019"/>
        <s v="UUH0020"/>
        <s v="UUH0021"/>
        <s v="UUH0022"/>
        <s v="UUH0023"/>
        <s v="UUH0024"/>
        <s v="UUH0025"/>
        <s v="UUH0026"/>
        <s v="UUH0027"/>
        <s v="UUH0028"/>
        <s v="UUH0029"/>
        <s v="UUH0030"/>
        <s v="UUH0031"/>
        <s v="UUH0032"/>
        <s v="UUH0033"/>
        <s v="UUH0034"/>
        <s v="UUH0035"/>
        <s v="UUH0036"/>
        <s v="UUH0037"/>
        <s v="UUH0038"/>
        <s v="UUH0039"/>
        <s v="UUH0040"/>
        <s v="UUH0041"/>
        <s v="UUH0042"/>
        <s v="UUH0043"/>
        <s v="UUH0044"/>
        <s v="UUH0045"/>
        <s v="UUH0046"/>
        <s v="UUH0047"/>
        <s v="UUH0048"/>
        <s v="UUH0049"/>
        <s v="UUH0050"/>
        <s v="UUH0051"/>
        <s v="UUH0052"/>
        <s v="UUH0053"/>
        <s v="UUH0054"/>
        <s v="UUH0055"/>
        <s v="UUH0056"/>
        <s v="UUH0057"/>
        <s v="UUH0058"/>
        <s v="UUH0059"/>
        <s v="UUH0060"/>
        <s v="UUH0061"/>
        <s v="UUH0062"/>
        <s v="UUH0063"/>
        <s v="UUH0064"/>
        <s v="UUH0065"/>
        <s v="UUH0066"/>
        <s v="UUH0067"/>
        <s v="UUH0068"/>
        <s v="UUH0069"/>
        <s v="UUH0070"/>
        <s v="UUH0071"/>
        <s v="UUH0072"/>
        <s v="UUH0073"/>
        <s v="UUH0074"/>
        <s v="UUH0075"/>
        <s v="UUH0076"/>
        <s v="UUH0077"/>
        <s v="UUH0078"/>
        <s v="UUH0079"/>
        <s v="UUH0080"/>
        <s v="UUH0081"/>
        <s v="UUH0082"/>
        <s v="UUH0083"/>
        <s v="UUH0084"/>
        <s v="UUH0085"/>
        <s v="UUH0086"/>
        <s v="UUH0087"/>
        <s v="UUH0088"/>
        <s v="UUH0089"/>
        <s v="UUH0090"/>
        <s v="UUH0091"/>
        <s v="UUH0092"/>
        <s v="UUH0093"/>
        <s v="UUH0094"/>
        <s v="UUH0095"/>
        <s v="UUH0096"/>
        <s v="UUH0097"/>
        <s v="UUH0098"/>
        <s v="UUH0099"/>
        <s v="UUH0100"/>
        <s v="UUH0101"/>
        <s v="UUH0102"/>
        <s v="UUH0103"/>
        <s v="UUH0104"/>
        <s v="UUH0105"/>
        <s v="UUH0106"/>
        <s v="UUH0107"/>
        <s v="UUH0108"/>
        <s v="UUH0109"/>
        <s v="UUH0110"/>
        <s v="UUH0111"/>
        <s v="UUH0112"/>
        <s v="UUH0113"/>
        <s v="UUH0114"/>
        <s v="UUH0115"/>
        <s v="UUH0116"/>
        <s v="UUH0117"/>
        <s v="UUH0118"/>
        <s v="UUH0119"/>
        <s v="UUH0120"/>
        <s v="UUH0121"/>
        <s v="UUH0122"/>
        <s v="UUH0123"/>
        <s v="UUH0124"/>
        <s v="UUH0125"/>
        <s v="UUH0126"/>
        <s v="UUH0127"/>
        <s v="UUH0128"/>
        <s v="UUH0129"/>
        <s v="UUH0130"/>
        <s v="UUH0131"/>
        <s v="UUH0132"/>
        <s v="UUH0133"/>
        <s v="UUH0134"/>
        <s v="UUH0135"/>
        <s v="UUH0136"/>
        <s v="UUH0137"/>
        <s v="UUH0138"/>
        <s v="UUH0139"/>
        <s v="UUH0140"/>
        <s v="UUH0141"/>
        <s v="UUH0142"/>
        <s v="UUH0143"/>
        <s v="UUH0144"/>
        <s v="UUH0145"/>
        <s v="UUH0146"/>
        <s v="UUH0147"/>
        <s v="UUH0148"/>
        <s v="UUH0149"/>
        <s v="UUH0150"/>
        <s v="UUH0151"/>
        <s v="UUH0152"/>
        <s v="UUH0153"/>
        <s v="UUH0154"/>
        <s v="UUH0155"/>
        <s v="UUH0156"/>
        <s v="UUH0157"/>
        <s v="UUH0158"/>
        <s v="UUH0159"/>
        <s v="UUH0160"/>
        <s v="UUH0161"/>
        <s v="UUH0162"/>
        <s v="UUH0163"/>
        <s v="UUH0164"/>
        <s v="UUH0165"/>
        <s v="UUH0166"/>
        <s v="UUH0167"/>
        <s v="UUH0168"/>
        <s v="UUH0169"/>
        <s v="UUH0170"/>
        <s v="UUH0171"/>
        <s v="UUH0172"/>
        <s v="UUH0173"/>
        <s v="UUH0174"/>
        <s v="UUH0175"/>
        <s v="UUH0176"/>
        <s v="UUH0177"/>
        <s v="UUH0178"/>
        <s v="UUH0179"/>
        <s v="UUH0180"/>
        <s v="UUH0181"/>
        <s v="UUH0182"/>
        <m/>
        <s v="UUH0185" u="1"/>
        <s v="UUH0186" u="1"/>
        <s v="UUH0187" u="1"/>
        <s v="UUH0188" u="1"/>
        <s v="UUH0189" u="1"/>
        <e v="#NAME?" u="1"/>
        <s v="UUH0190" u="1"/>
        <s v="UUH0191" u="1"/>
        <s v="UUH0192" u="1"/>
        <s v="UUH0193" u="1"/>
        <s v="UUH0194" u="1"/>
        <s v="UUH0195" u="1"/>
        <s v="UUH0196" u="1"/>
        <s v="UUH0197" u="1"/>
        <s v="UUH0198" u="1"/>
        <s v="UUH0199" u="1"/>
        <s v="UUH0200" u="1"/>
        <s v="UUH0201" u="1"/>
        <s v="UUH0202" u="1"/>
        <s v="UUH0203" u="1"/>
        <s v="UUH0204" u="1"/>
      </sharedItems>
    </cacheField>
    <cacheField name="Order_x000a_No." numFmtId="0">
      <sharedItems containsMixedTypes="1" containsNumber="1" containsInteger="1" minValue="1" maxValue="14"/>
    </cacheField>
    <cacheField name="PO#" numFmtId="0">
      <sharedItems containsMixedTypes="1" containsNumber="1" containsInteger="1" minValue="1137" maxValue="1167"/>
    </cacheField>
    <cacheField name="Model/Type" numFmtId="0">
      <sharedItems containsMixedTypes="1" containsNumber="1" containsInteger="1" minValue="1300350085" maxValue="1300350085"/>
    </cacheField>
    <cacheField name="Item name" numFmtId="0">
      <sharedItems count="188">
        <s v="Aluminum gutter 2 channels"/>
        <s v="CC-Link I/O, 32 LOW TR SOURCE OUT, SCREW"/>
        <s v="CC-LINK Master/Local unit (Q series） "/>
        <s v="CC-LINK Master/Local unit (IQ-R)"/>
        <s v="IQ-R CC-LINK IE Field Master/Local unit"/>
        <s v="IQ-R DC Input unit 32P NPN/PNP"/>
        <s v="IQ-R DC Output unit 32P PNP"/>
        <s v="VAT"/>
        <s v="Shippping"/>
        <s v="Pure 20k BSO line Control design phase"/>
        <s v="Pure 20k FRM line Control design phase"/>
        <s v="8p Terminal Box(120x122x91mm) with 2xCable Grand (M20 cable dia.6~12mm): OSSD Box"/>
        <s v="IP67 EIP 16 point configable module"/>
        <s v="EIP 8ports IO-Link master (8 IO-Link)"/>
        <s v="EIP 4ports IO-Link master (4 IO-Link) Slim"/>
        <s v="EZ-LIGHT: 1-Color lamp &amp; P.B; Blue"/>
        <s v="EZ-LIGHT Base mount Indicators 3-colors Green/Blue/Yellow"/>
        <s v="EZ-LIGHT Base mount Indicators Bracket for K50L"/>
        <s v="Optical Touch Button for Cycle start"/>
        <s v="EZ-LIGHT Tower Light with IO-LINK dia.50mm 3color-Green/Yellow/Red LED"/>
        <s v="E-Stop box with Red flash illuminated 3 HOLES"/>
        <s v="E-STOP 30mm MOUNTING HUB BRACKET RIGHT ANGLE 3 HOLES"/>
        <s v="EltherNet/IP Safety ArmorBlock IO Module, 12-IN / 2-Bipolar OUT"/>
        <s v="Cable, Auxiliary Power, Tee, Yellow, 4 Pin Male-In-Line/Fem/Fem, 8A, 600V"/>
        <s v="7/8&quot;, Straight Male - Straight Female, Yellow Jacket, 1m"/>
        <s v="7/8&quot;, Straight Male - Straight Female, Yellow Jacket, 2m"/>
        <s v="7/8&quot;, Straight Male - Straight Female, Yellow Jacket, 5m"/>
        <s v="7/8&quot;, Straight Male - Straight Female, Yellow Jacket, 7m"/>
        <s v="7/8&quot;, Straight Male - Straight Female, Yellow Jacket, 10m"/>
        <s v="7/8&quot;, Straight Male - Straight Female, Yellow Jacket, 15m"/>
        <s v="7/8&quot;, Straight Male - Straight Female, Yellow Jacket, 20m"/>
        <s v="7/8&quot;, Straight Male - Straight Female, Yellow Jacket, 25m"/>
        <s v="7/8&quot;, Straight Male - Straight Female, Yellow Jacket, 30m"/>
        <s v="7/8' Male 4p to M12 Female 4p Adapter Plug"/>
        <s v="M12 shielded, Straight Male - Straight Male, 1m"/>
        <s v="M12 shielded, Straight Male - Straight Male, 1.5m"/>
        <s v="M12 shielded, Straight Male - Straight Male, 2m"/>
        <s v="M12 shielded, Straight Male - Straight Male, 3m"/>
        <s v="M12 shielded, Straight Male - Straight Male, 5m"/>
        <s v="M12 shielded, Straight Male - Straight Male, 7m"/>
        <s v="M12 shielded, Straight Male - Straight Male, 10m"/>
        <s v="M12 shielded, Straight Male - Straight Male, 15m"/>
        <s v="M12 shielded, Straight Male - Straight Male, 20m"/>
        <s v="M12 shielded, Straight Male - Straight Male, 25m"/>
        <s v="M12, Straight Female - Straight Male, TPE, 4core, Yellow, 0.6m"/>
        <s v="M12, Straight Female - Straight Male, TPE, 4core, Yellow, 1m"/>
        <s v="M12, Straight Female - Straight Male, TPE, 4core, Yellow, 1.5m"/>
        <s v="M12, Straight Female - Straight Male, TPE, 4core, Yellow, 2m"/>
        <s v="M12, Straight Female - Straight Male, TPE, 4core, Yellow, 3m"/>
        <s v="M12, Straight Female - Straight Male, TPE, 4core, Yellow, 5m"/>
        <s v="M12, Straight Female - Straight Male, TPE, 4core, Yellow, 7m"/>
        <s v="M12, Straight Female - Straight Male, TPE, 4core, Yellow, 10m"/>
        <s v="M12, 90angle Female - Straight Male, TPE, 4core, Yellow, 0.6m"/>
        <s v="M12, 90angle Female - Straight Male, TPE, 4core, Yellow, 1m"/>
        <s v="M12, Straight Female - Straight Male TPE, 5core, Yellow, 3m"/>
        <s v="M12, Straight Female - Straight Male TPE, 5core, Yellow, 5m"/>
        <s v="M12, Straight Female - Straight Male TPE, 5core, Yellow, 7m"/>
        <s v="M8(Female)-M12(Male),4pin, PVC L=0.3m, Straight connector cable"/>
        <s v="Exchange connector cable for SMC EX600-ED2 24vdc power"/>
        <s v="Sensor Y-spliter box, 1-M12, Male to 2 - M12 Female"/>
        <s v="M12 Male-Straight, user fabrication connector, 4pin, cable dia 4…6.9mm"/>
        <s v="Y-Splitcable, M12 Straight-Male, M12 Straight-Female x2 TPE 0.3m"/>
        <s v="Light Curtain T-splitte connector, 5pin T piece"/>
        <s v="ArmorStratix 5700 24port managed switch"/>
        <s v="Power cable 10AWG-3c+G TC-ER 600V"/>
        <s v="Exchange Cable"/>
        <s v="M12 female Straight / M12 Female Straight connecting line coupling"/>
        <s v="EZ-LIGHT: 1-Color lamp &amp; P.B; Yellow"/>
        <s v="Industrial Field assembly RJ45 Modular Plug 8-poles"/>
        <s v="M12 shielded, Straight Male - Straight Male, 30m"/>
        <s v="M12 shielded, Straight Male - Straight Male, 40m"/>
        <s v="M12 shielded, Straight Male - Straight Male, 50m"/>
        <s v="Guardmaster Single Input Safety Relay (SI)"/>
        <s v="DeviceNet Trunk Male Terminator Resistor with Mini-Change Connection"/>
        <s v="DeviceNet 5 Pole, Tee Female to Male"/>
        <s v="Power cable 8AWG-3c+G TC-ER 600V"/>
        <s v="Shipping and handling"/>
        <s v="Laser Scanner OSSD Split Box / Camera Sensor Power Box"/>
        <s v="Lucid 20K Cable Tray (Purchase, process and installation)"/>
        <s v="Electrician #1 - Pure 20K (Labor)"/>
        <s v="Electrician #1 - Pure 20K (Overtime)"/>
        <s v="Electrician #1 - Pure 20K (Expenses)"/>
        <s v="Electrician #2 - Pure 20K (Labor)"/>
        <s v="Electrician #2 - Pure 20K (Overtime)"/>
        <s v="Electrician #2 - Pure 20K (Expenses)"/>
        <s v="Electrician #3 - Pure 20K (Labor)"/>
        <s v="Electrician #3 - Pure 20K (Overtime)"/>
        <s v="Electrician #3 - Pure 20K (Expenses)"/>
        <s v="Electrician #4 - Pure 20K (Labor)"/>
        <s v="Electrician #4 - Pure 20K (Overtime)"/>
        <s v="Electrician #4 - Pure 20K (Expenses)"/>
        <s v="Electrician #5 - Pure 20K (Labor)"/>
        <s v="Electrician #5 - Pure 20K (Overtime)"/>
        <s v="Electrician #5 - Pure 20K (Expenses)"/>
        <s v="Electrician #6 - Pure 20K (Labor)"/>
        <s v="Electrician #6 - Pure 20K (Overtime)"/>
        <s v="Electrician #6 - Pure 20K (Expenses)"/>
        <s v="Electrician #7 - Pure 20K (Labor)"/>
        <s v="Electrician #7 - Pure 20K (Overtime)"/>
        <s v="Electrician #7 - Pure 20K (Expenses)"/>
        <s v="Electrician #8 - Pure 20K (Labor)"/>
        <s v="Electrician #8 - Pure 20K (Overtime)"/>
        <s v="Electrician #8 - Pure 20K (Expenses)"/>
        <s v="Electrician #9 - Pure 20K (Labor)"/>
        <s v="Electrician #9 - Pure 20K (Overtime)"/>
        <s v="Electrician #9 - Pure 20K (Expenses)"/>
        <s v="Electrician #10 - Pure 20K (Labor)"/>
        <s v="Electrician #10 - Pure 20K (Overtime)"/>
        <s v="Electrician #10 - Pure 20K (Expenses)"/>
        <s v="Electrician #11 - Pure 20K (Labor)"/>
        <s v="Electrician #11 - Pure 20K (Overtime)"/>
        <s v="Electrician #11 - Pure 20K (Expenses)"/>
        <s v="Electrician #12 - Pure 20K (Labor)"/>
        <s v="Electrician #12 - Pure 20K (Overtime)"/>
        <s v="Electrician #12 - Pure 20K (Expenses)"/>
        <s v="Electrician #13 - Pure 20K (Labor)"/>
        <s v="Electrician #13 - Pure 20K (Overtime)"/>
        <s v="Electrician #13 - Pure 20K (Expenses)"/>
        <s v="Electrician #14 - Pure 20K (Labor)"/>
        <s v="Electrician #14 - Pure 20K (Overtime)"/>
        <s v="Electrician #14 - Pure 20K (Expenses)"/>
        <s v="Electrician #15 - Pure 20K (Labor)"/>
        <s v="Electrician #15 - Pure 20K (Overtime)"/>
        <s v="Electrician #15 - Pure 20K (Expenses)"/>
        <s v="Electrician #16 - Pure 20K (Labor)"/>
        <s v="Electrician #16 - Pure 20K (Overtime)"/>
        <s v="Electrician #16 - Pure 20K (Expenses)"/>
        <s v="FRAMER 096 PURE ROOF MAGAZINE ST"/>
        <s v="Robot #1 - Pure 20K (Labor)"/>
        <s v="Robot #1 - Pure 20K (Overtime)"/>
        <s v="Robot #1 - Pure 20K (Expenses)"/>
        <s v="Robot #2 - Pure 20K (Labor)"/>
        <s v="Robot #2 - Pure 20K (Overtime)"/>
        <s v="Robot #2 - Pure 20K (Expenses)"/>
        <s v="Robot #3 - Pure 20K (Labor)"/>
        <s v="Robot #3 - Pure 20K (Overtime)"/>
        <s v="Robot #3 - Pure 20K (Expenses)"/>
        <s v="Robot #4 - Pure 20K (Labor)"/>
        <s v="Robot #4 - Pure 20K (Overtime)"/>
        <s v="Robot #4 - Pure 20K (Expenses)"/>
        <s v="Robot #5 - Pure 20K (Labor)"/>
        <s v="Robot #5 - Pure 20K (Overtime)"/>
        <s v="Robot #5 - Pure 20K (Expenses)"/>
        <s v="Robot #6 - Pure 20K (Labor)"/>
        <s v="Robot #6 - Pure 20K (Overtime)"/>
        <s v="Robot #6 - Pure 20K (Expenses)"/>
        <s v="Robot #7 - Pure 20K (Labor)"/>
        <s v="Robot #7 - Pure 20K (Overtime)"/>
        <s v="Robot #7 - Pure 20K (Expenses)"/>
        <s v="Controls #1 - Pure 20K (Labor)"/>
        <s v="Controls #1 - Pure 20K (Overtime)"/>
        <s v="Controls #1 - Pure 20K (Expenses)"/>
        <s v="Controls #2 - Pure 20K (Labor)"/>
        <s v="Controls #2 - Pure 20K (Overtime)"/>
        <s v="Controls #2 - Pure 20K (Expenses)"/>
        <s v="Controls #3 - Pure 20K (Labor)"/>
        <s v="Controls #3 - Pure 20K (Overtime)"/>
        <s v="Controls #3 - Pure 20K (Expenses)"/>
        <s v="Controls #4 - Pure 20K (Labor)"/>
        <s v="Controls #4 - Pure 20K (Overtime)"/>
        <s v="Controls #4 - Pure 20K (Expenses)"/>
        <s v="Controls #5 - Pure 20K (Labor)"/>
        <s v="Controls #5 - Pure 20K (Overtime)"/>
        <s v="Controls #5 - Pure 20K (Expenses)"/>
        <s v="Controls #6 - Pure 20K (Labor)"/>
        <s v="Controls #6 - Pure 20K (Overtime)"/>
        <s v="Controls #6 - Pure 20K (Expenses)"/>
        <s v="Controls #1 One-year contract (Labor)"/>
        <s v="Controls #1 One-year contract (Expenses)"/>
        <s v="Controls #2 One-year contract (Labor)"/>
        <s v="Controls #2 One-year contract (Expenses)"/>
        <s v="Controls #3 One-year contract (Labor)"/>
        <s v="Controls #3 One-year contract (Expenses)"/>
        <s v="Controls #4 One-year contract (Labor)"/>
        <s v="Controls #4 One-year contract (Expenses)"/>
        <s v="Robot #1 One-year contract (Labor) | 5/1/22 - 5/1/23 | 50hrs/week"/>
        <s v="Robot #1 One-year contract (Expenses)"/>
        <s v="Robot #2 One-year contract (Labor) | 5/1/22 - 5/1/23 | 50hrs/week"/>
        <s v="Robot #2 One-year contract (Expenses)"/>
        <s v="MES for 20K and 53K - Turnkey"/>
        <s v="PLC and HMI for 53K - Payment in advance"/>
        <s v="PLC and HMI for 53K - Engineering"/>
        <s v="PLC and HMI for 53K - Commissioning and Installation"/>
        <s v="PLC and HMI for 53K - Sign-off"/>
        <s v=""/>
        <e v="#NAME?" u="1"/>
        <s v="Robot #1 One-year contract (Labor)" u="1"/>
        <s v="Robot #2 One-year contract (Labor)" u="1"/>
      </sharedItems>
    </cacheField>
    <cacheField name="Order Qty" numFmtId="0">
      <sharedItems containsMixedTypes="1" containsNumber="1" containsInteger="1" minValue="0" maxValue="2600" count="58">
        <n v="12"/>
        <n v="10"/>
        <n v="1"/>
        <n v="5"/>
        <n v="11"/>
        <n v="19"/>
        <n v="4"/>
        <n v="2"/>
        <n v="6"/>
        <n v="0"/>
        <n v="20"/>
        <n v="29"/>
        <n v="46"/>
        <n v="50"/>
        <n v="51"/>
        <n v="100"/>
        <n v="15"/>
        <n v="3"/>
        <n v="300"/>
        <n v="8"/>
        <n v="485"/>
        <n v="194"/>
        <n v="207"/>
        <n v="82"/>
        <n v="257"/>
        <n v="102"/>
        <n v="40"/>
        <n v="150"/>
        <n v="60"/>
        <n v="250"/>
        <n v="200"/>
        <n v="85"/>
        <n v="34"/>
        <n v="157"/>
        <n v="62"/>
        <n v="214"/>
        <n v="178"/>
        <n v="71"/>
        <n v="350"/>
        <n v="140"/>
        <n v="400"/>
        <n v="160"/>
        <n v="342"/>
        <n v="137"/>
        <n v="278"/>
        <n v="111"/>
        <n v="271"/>
        <n v="108"/>
        <n v="928"/>
        <n v="371"/>
        <n v="78"/>
        <n v="31"/>
        <n v="335"/>
        <n v="134"/>
        <n v="92"/>
        <n v="37"/>
        <n v="2600"/>
        <s v=""/>
      </sharedItems>
    </cacheField>
    <cacheField name="unit" numFmtId="0">
      <sharedItems/>
    </cacheField>
    <cacheField name="Unit Price" numFmtId="165">
      <sharedItems containsMixedTypes="1" containsNumber="1" minValue="0" maxValue="226800"/>
    </cacheField>
    <cacheField name="Total " numFmtId="165">
      <sharedItems containsMixedTypes="1" containsNumber="1" minValue="0" maxValue="226800" count="152">
        <n v="1221"/>
        <n v="5441.7999999999993"/>
        <n v="373.75"/>
        <n v="367.76"/>
        <n v="5322.2000000000007"/>
        <n v="4415.84"/>
        <n v="10339.419999999998"/>
        <n v="4201.75"/>
        <n v="5434.05"/>
        <n v="16107"/>
        <n v="33988.5"/>
        <n v="1175.1600000000001"/>
        <n v="2801"/>
        <n v="4504.3500000000004"/>
        <n v="5941"/>
        <n v="261.42"/>
        <n v="188.6"/>
        <n v="56.04"/>
        <n v="250.22"/>
        <n v="646.17999999999995"/>
        <n v="371.6"/>
        <n v="97.1"/>
        <n v="9707.5499999999993"/>
        <n v="0"/>
        <n v="576.5"/>
        <n v="647.5"/>
        <n v="935.8"/>
        <n v="596.4"/>
        <n v="3291.6000000000004"/>
        <n v="2685.2"/>
        <n v="620.75"/>
        <n v="1052.75"/>
        <n v="273.85000000000002"/>
        <n v="197.8"/>
        <n v="1599.6000000000001"/>
        <n v="853.1"/>
        <n v="960.19999999999993"/>
        <n v="647.69999999999993"/>
        <n v="613.9"/>
        <n v="654.20000000000005"/>
        <n v="804.05"/>
        <n v="503.25"/>
        <n v="579.13"/>
        <n v="991.76"/>
        <n v="1143"/>
        <n v="1231.6499999999999"/>
        <n v="2674"/>
        <n v="1950.5"/>
        <n v="148.4"/>
        <n v="88.86"/>
        <n v="102.65"/>
        <n v="107.8"/>
        <n v="165.45000000000002"/>
        <n v="204.54999999999998"/>
        <n v="243.6"/>
        <n v="291.14999999999998"/>
        <n v="457.75"/>
        <n v="3161"/>
        <n v="367.5"/>
        <n v="12137.52"/>
        <n v="2742"/>
        <n v="809.2"/>
        <n v="244.08"/>
        <n v="382.2"/>
        <n v="1251.5999999999999"/>
        <n v="925.80000000000007"/>
        <n v="1249.25"/>
        <n v="1225.24"/>
        <n v="196.62"/>
        <n v="416.93999999999994"/>
        <n v="457"/>
        <n v="294.09000000000003"/>
        <n v="61.62"/>
        <n v="389.34000000000003"/>
        <n v="675.03"/>
        <n v="151.26"/>
        <n v="4000"/>
        <n v="4094.83"/>
        <n v="31486.7"/>
        <n v="914"/>
        <n v="100"/>
        <n v="14550"/>
        <n v="8730"/>
        <n v="12560"/>
        <n v="6210"/>
        <n v="3690"/>
        <n v="5930"/>
        <n v="7710"/>
        <n v="4590"/>
        <n v="7120"/>
        <n v="3000"/>
        <n v="1800"/>
        <n v="3380"/>
        <n v="4500"/>
        <n v="2700"/>
        <n v="4570"/>
        <n v="7500"/>
        <n v="6950"/>
        <n v="6000"/>
        <n v="6720"/>
        <n v="6827.25"/>
        <n v="2550"/>
        <n v="1530"/>
        <n v="3040"/>
        <n v="1500"/>
        <n v="2000"/>
        <n v="4710"/>
        <n v="2790"/>
        <n v="4740"/>
        <n v="2035.75"/>
        <n v="13255.74"/>
        <n v="12840"/>
        <n v="7650"/>
        <n v="15960"/>
        <n v="8900"/>
        <n v="6390"/>
        <n v="5250"/>
        <n v="21000"/>
        <n v="12600"/>
        <n v="9330"/>
        <n v="20000"/>
        <n v="14400"/>
        <n v="10520"/>
        <n v="20520"/>
        <n v="12330"/>
        <n v="9160"/>
        <n v="2500"/>
        <n v="11710"/>
        <n v="16680"/>
        <n v="9990"/>
        <n v="7630"/>
        <n v="16260"/>
        <n v="9720"/>
        <n v="17320"/>
        <n v="46400"/>
        <n v="33390"/>
        <n v="23100"/>
        <n v="4680"/>
        <n v="10180"/>
        <n v="16750"/>
        <n v="12060"/>
        <n v="8990"/>
        <n v="5520"/>
        <n v="3330"/>
        <n v="12730"/>
        <n v="10690"/>
        <n v="156000"/>
        <n v="30000"/>
        <n v="226800"/>
        <n v="113760"/>
        <n v="37920"/>
        <s v=""/>
      </sharedItems>
    </cacheField>
    <cacheField name="Invoice#" numFmtId="0">
      <sharedItems containsString="0" containsBlank="1" containsNumber="1" containsInteger="1" minValue="1233" maxValue="1292" count="26">
        <n v="1237"/>
        <n v="1233"/>
        <n v="1244"/>
        <n v="1242"/>
        <n v="1247"/>
        <n v="1258"/>
        <n v="1264"/>
        <n v="1274"/>
        <n v="1266"/>
        <n v="1267"/>
        <n v="1279"/>
        <n v="1268"/>
        <n v="1271"/>
        <n v="1270"/>
        <n v="1276"/>
        <n v="1275"/>
        <n v="1277"/>
        <n v="1281"/>
        <m/>
        <n v="1280"/>
        <n v="1285"/>
        <n v="1288"/>
        <n v="1287"/>
        <n v="1290"/>
        <n v="1291"/>
        <n v="1292"/>
      </sharedItems>
    </cacheField>
    <cacheField name="Payment %" numFmtId="0">
      <sharedItems containsString="0" containsBlank="1" containsNumber="1" minValue="0" maxValue="1.1764705879999999" count="104">
        <n v="1"/>
        <n v="0.7"/>
        <n v="0.5"/>
        <n v="0"/>
        <n v="0.39175257699999999"/>
        <n v="0.44155250000000001"/>
        <n v="0.193236714"/>
        <n v="0.31028670000000003"/>
        <n v="0.35019455199999999"/>
        <n v="0.43820219999999999"/>
        <n v="0.4"/>
        <n v="0.59171600000000002"/>
        <n v="0.6"/>
        <n v="0.68271329999999997"/>
        <n v="0.76"/>
        <n v="0.79797119999999999"/>
        <n v="0.9669065"/>
        <n v="0.95"/>
        <n v="0.35294117600000002"/>
        <n v="0.5526316"/>
        <n v="0.8"/>
        <n v="0.25477706999999999"/>
        <n v="0.42194090000000001"/>
        <n v="0.3474875"/>
        <n v="0.50561797752000004"/>
        <n v="0.56380949999999996"/>
        <n v="0.25714285714000001"/>
        <n v="0.33440510000000001"/>
        <n v="0.22500000000000001"/>
        <n v="0.29657790000000001"/>
        <n v="0.26315789473000001"/>
        <n v="0.33173029999999998"/>
        <n v="0.45772839999999998"/>
        <n v="7.1942446039999997E-2"/>
        <n v="0.19921359999999999"/>
        <n v="0.32020209999999999"/>
        <n v="4.3103448000000003E-2"/>
        <n v="8.6580099999999993E-2"/>
        <n v="0.17288799999999999"/>
        <n v="0.119402985"/>
        <n v="7.1190199999999995E-2"/>
        <n v="0.40939510000000001"/>
        <n v="0.2918616"/>
        <n v="8.3461538000000002E-2"/>
        <n v="0.3"/>
        <m/>
        <n v="0.49999988890000002"/>
        <n v="0.49999194499999999"/>
        <n v="0.49999525"/>
        <n v="0.49998174099999998"/>
        <n v="0.49999378100000003"/>
        <n v="0.49999006400000001"/>
        <n v="0.49999136599999999"/>
        <n v="0.49995128999999999"/>
        <n v="0.499969779"/>
        <n v="0.49997555599999999"/>
        <n v="0.49998282599999999"/>
        <n v="0.49999599700000003"/>
        <n v="0.51546391000000003"/>
        <n v="0.32989690700000002"/>
        <n v="0.46578423499999999"/>
        <n v="0.96618357399999999"/>
        <n v="0.34146341400000002"/>
        <n v="0.674536256"/>
        <n v="0.25"/>
        <n v="4.7619046999999998E-2"/>
        <n v="4.6870993999999999E-2"/>
        <n v="0.65"/>
        <n v="0.47337277999999999"/>
        <n v="1.1764705879999999"/>
        <n v="1.0588235290000001"/>
        <n v="0.52631578899999998"/>
        <n v="0.24"/>
        <n v="0.240503579"/>
        <n v="0.16"/>
        <n v="0.95541401199999998"/>
        <n v="0.64516129"/>
        <n v="0.60759493600000003"/>
        <n v="0.85"/>
        <n v="0.47337278100000002"/>
        <n v="0.16421466200000001"/>
        <n v="0.77821011600000001"/>
        <n v="0.460784313"/>
        <n v="0.56179775200000004"/>
        <n v="0.66666666600000002"/>
        <n v="0.35010940899999998"/>
        <n v="0.22"/>
        <n v="0.24050359700000001"/>
        <n v="0.23021582700000001"/>
        <n v="0.12345679"/>
        <n v="0.27021939900000003"/>
        <n v="0.26939655099999998"/>
        <n v="7.1877807000000002E-2"/>
        <n v="0.20779220700000001"/>
        <n v="1.1290322580000001"/>
        <n v="0.55009823099999999"/>
        <n v="0.74626865600000003"/>
        <n v="0.47885572100000001"/>
        <n v="0.62291434899999998"/>
        <n v="0.83783783700000003"/>
        <n v="0.45956402099999999"/>
        <n v="0.64864864799999999"/>
        <n v="0.52385406899999998"/>
        <n v="5.1546390999999997E-2" u="1"/>
      </sharedItems>
    </cacheField>
    <cacheField name="Amount paid" numFmtId="167">
      <sharedItems containsMixedTypes="1" containsNumber="1" minValue="0" maxValue="113760"/>
    </cacheField>
    <cacheField name="Payment_x000a_due date" numFmtId="172">
      <sharedItems containsNonDate="0" containsDate="1" containsString="0" containsBlank="1" minDate="2022-05-19T00:00:00" maxDate="2022-08-14T00:00:00"/>
    </cacheField>
    <cacheField name="Start date of _x000a_Hokuto process" numFmtId="172">
      <sharedItems containsNonDate="0" containsDate="1" containsString="0" containsBlank="1" minDate="2022-06-10T00:00:00" maxDate="2022-07-02T00:00:00"/>
    </cacheField>
    <cacheField name="Date of deposit" numFmtId="172">
      <sharedItems containsNonDate="0" containsDate="1" containsString="0" containsBlank="1" minDate="2022-04-06T00:00:00" maxDate="2022-07-08T00:00:00" count="11">
        <d v="2022-04-06T00:00:00"/>
        <d v="2022-04-18T00:00:00"/>
        <d v="2022-05-02T00:00:00"/>
        <d v="2022-06-08T00:00:00"/>
        <d v="2022-05-31T00:00:00"/>
        <d v="2022-06-07T00:00:00"/>
        <d v="2022-06-29T00:00:00"/>
        <d v="2022-07-07T00:00:00"/>
        <d v="2022-06-13T00:00:00"/>
        <d v="2022-06-30T00:00:00"/>
        <m/>
      </sharedItems>
    </cacheField>
    <cacheField name="Confirmed" numFmtId="171">
      <sharedItems containsMixedTypes="1" containsNumber="1" minValue="0" maxValue="113760"/>
    </cacheField>
  </cacheFields>
  <extLst>
    <ext xmlns:x14="http://schemas.microsoft.com/office/spreadsheetml/2009/9/main" uri="{725AE2AE-9491-48be-B2B4-4EB974FC3084}">
      <x14:pivotCacheDefinition pivotCacheId="9923711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n v="1"/>
    <s v=""/>
    <s v="6cm x 1.7cm x 2.5m"/>
    <x v="0"/>
    <x v="0"/>
    <s v="pcs"/>
    <n v="101.75"/>
    <x v="0"/>
    <x v="0"/>
    <x v="0"/>
    <n v="1221"/>
    <m/>
    <m/>
    <x v="0"/>
    <n v="1221"/>
  </r>
  <r>
    <x v="1"/>
    <n v="2"/>
    <s v=""/>
    <s v="AJ65SBTB1-32TE1"/>
    <x v="1"/>
    <x v="1"/>
    <s v="pc"/>
    <n v="544.17999999999995"/>
    <x v="1"/>
    <x v="1"/>
    <x v="0"/>
    <n v="5441.7999999999993"/>
    <m/>
    <m/>
    <x v="1"/>
    <n v="5441.7999999999993"/>
  </r>
  <r>
    <x v="2"/>
    <n v="2"/>
    <s v=""/>
    <s v="QJ61BT11N"/>
    <x v="2"/>
    <x v="2"/>
    <s v="pc"/>
    <n v="373.75"/>
    <x v="2"/>
    <x v="1"/>
    <x v="0"/>
    <n v="373.75"/>
    <m/>
    <m/>
    <x v="1"/>
    <n v="373.75"/>
  </r>
  <r>
    <x v="3"/>
    <n v="2"/>
    <s v=""/>
    <s v="RJ61BT11"/>
    <x v="3"/>
    <x v="2"/>
    <s v="pc"/>
    <n v="367.76"/>
    <x v="3"/>
    <x v="1"/>
    <x v="0"/>
    <n v="367.76"/>
    <m/>
    <m/>
    <x v="1"/>
    <n v="367.76"/>
  </r>
  <r>
    <x v="4"/>
    <n v="2"/>
    <s v=""/>
    <s v="RJ71GF11-T2"/>
    <x v="4"/>
    <x v="3"/>
    <s v="pcs"/>
    <n v="1064.44"/>
    <x v="4"/>
    <x v="1"/>
    <x v="0"/>
    <n v="5322.2000000000007"/>
    <m/>
    <m/>
    <x v="1"/>
    <n v="5322.2000000000007"/>
  </r>
  <r>
    <x v="5"/>
    <n v="2"/>
    <s v=""/>
    <s v="RX41C4-TS"/>
    <x v="5"/>
    <x v="4"/>
    <s v="pcs"/>
    <n v="401.44"/>
    <x v="5"/>
    <x v="1"/>
    <x v="0"/>
    <n v="4415.84"/>
    <m/>
    <m/>
    <x v="1"/>
    <n v="4415.84"/>
  </r>
  <r>
    <x v="6"/>
    <n v="2"/>
    <s v=""/>
    <s v="RY41PT1P-TS"/>
    <x v="6"/>
    <x v="5"/>
    <s v="pcs"/>
    <n v="544.17999999999995"/>
    <x v="6"/>
    <x v="1"/>
    <x v="0"/>
    <n v="10339.419999999998"/>
    <m/>
    <m/>
    <x v="1"/>
    <n v="10339.419999999998"/>
  </r>
  <r>
    <x v="7"/>
    <n v="2"/>
    <s v=""/>
    <s v=""/>
    <x v="7"/>
    <x v="2"/>
    <s v="set"/>
    <n v="4201.75"/>
    <x v="7"/>
    <x v="1"/>
    <x v="0"/>
    <n v="4201.75"/>
    <m/>
    <m/>
    <x v="1"/>
    <n v="4201.75"/>
  </r>
  <r>
    <x v="8"/>
    <n v="2"/>
    <s v=""/>
    <s v=""/>
    <x v="8"/>
    <x v="2"/>
    <s v="set"/>
    <n v="5434.05"/>
    <x v="8"/>
    <x v="1"/>
    <x v="0"/>
    <n v="5434.05"/>
    <m/>
    <m/>
    <x v="1"/>
    <n v="5434.05"/>
  </r>
  <r>
    <x v="9"/>
    <n v="3"/>
    <n v="1153"/>
    <s v=""/>
    <x v="9"/>
    <x v="2"/>
    <s v="set"/>
    <n v="16107"/>
    <x v="9"/>
    <x v="2"/>
    <x v="1"/>
    <n v="11274.9"/>
    <d v="2022-05-31T00:00:00"/>
    <m/>
    <x v="2"/>
    <n v="11274.9"/>
  </r>
  <r>
    <x v="10"/>
    <n v="3"/>
    <n v="1153"/>
    <s v=""/>
    <x v="10"/>
    <x v="2"/>
    <s v="set"/>
    <n v="33988.5"/>
    <x v="10"/>
    <x v="2"/>
    <x v="1"/>
    <n v="23791.949999999997"/>
    <d v="2022-05-31T00:00:00"/>
    <m/>
    <x v="2"/>
    <n v="23791.949999999997"/>
  </r>
  <r>
    <x v="11"/>
    <n v="4"/>
    <n v="1145"/>
    <s v="JP PE A - HOKUTO - JP [1190041]"/>
    <x v="11"/>
    <x v="6"/>
    <s v="pc"/>
    <n v="293.79000000000002"/>
    <x v="11"/>
    <x v="3"/>
    <x v="2"/>
    <n v="587.58000000000004"/>
    <d v="2022-05-19T00:00:00"/>
    <m/>
    <x v="3"/>
    <n v="587.58000000000004"/>
  </r>
  <r>
    <x v="12"/>
    <n v="4"/>
    <n v="1145"/>
    <s v="TBEN-L4-16DXP"/>
    <x v="12"/>
    <x v="1"/>
    <s v="pc"/>
    <n v="280.10000000000002"/>
    <x v="12"/>
    <x v="3"/>
    <x v="2"/>
    <n v="1400.5"/>
    <d v="2022-05-19T00:00:00"/>
    <m/>
    <x v="3"/>
    <n v="1400.5"/>
  </r>
  <r>
    <x v="13"/>
    <n v="4"/>
    <n v="1145"/>
    <s v="BNI EIP-508-105-Z015"/>
    <x v="13"/>
    <x v="3"/>
    <s v="pc"/>
    <n v="900.87"/>
    <x v="13"/>
    <x v="3"/>
    <x v="2"/>
    <n v="2252.1750000000002"/>
    <d v="2022-05-19T00:00:00"/>
    <m/>
    <x v="3"/>
    <n v="2252.1750000000002"/>
  </r>
  <r>
    <x v="14"/>
    <n v="4"/>
    <n v="1145"/>
    <s v="BNI EIP-507-005-Z040"/>
    <x v="14"/>
    <x v="1"/>
    <s v="pc"/>
    <n v="594.1"/>
    <x v="14"/>
    <x v="3"/>
    <x v="2"/>
    <n v="2970.5"/>
    <d v="2022-05-19T00:00:00"/>
    <m/>
    <x v="3"/>
    <n v="2970.5"/>
  </r>
  <r>
    <x v="15"/>
    <n v="4"/>
    <n v="1145"/>
    <s v="K50LBXXPPB2Q"/>
    <x v="15"/>
    <x v="7"/>
    <s v="pc"/>
    <n v="130.71"/>
    <x v="15"/>
    <x v="3"/>
    <x v="2"/>
    <n v="130.71"/>
    <d v="2022-05-19T00:00:00"/>
    <m/>
    <x v="3"/>
    <n v="130.71"/>
  </r>
  <r>
    <x v="16"/>
    <n v="4"/>
    <n v="1145"/>
    <s v="K50LGBY6PQ"/>
    <x v="16"/>
    <x v="7"/>
    <s v="pc"/>
    <n v="94.3"/>
    <x v="16"/>
    <x v="3"/>
    <x v="2"/>
    <n v="94.3"/>
    <d v="2022-05-19T00:00:00"/>
    <m/>
    <x v="3"/>
    <n v="94.3"/>
  </r>
  <r>
    <x v="17"/>
    <n v="4"/>
    <n v="1145"/>
    <s v="SMB30A"/>
    <x v="17"/>
    <x v="8"/>
    <s v="pc"/>
    <n v="9.34"/>
    <x v="17"/>
    <x v="3"/>
    <x v="2"/>
    <n v="28.02"/>
    <d v="2022-05-19T00:00:00"/>
    <m/>
    <x v="3"/>
    <n v="28.02"/>
  </r>
  <r>
    <x v="18"/>
    <n v="4"/>
    <n v="1145"/>
    <s v="OTBVP6QDH"/>
    <x v="18"/>
    <x v="7"/>
    <s v="pc"/>
    <n v="125.11"/>
    <x v="18"/>
    <x v="3"/>
    <x v="2"/>
    <n v="125.11"/>
    <d v="2022-05-19T00:00:00"/>
    <m/>
    <x v="3"/>
    <n v="125.11"/>
  </r>
  <r>
    <x v="19"/>
    <n v="4"/>
    <n v="1145"/>
    <s v="TL50GYRKQ"/>
    <x v="19"/>
    <x v="7"/>
    <s v="pc"/>
    <n v="323.08999999999997"/>
    <x v="19"/>
    <x v="3"/>
    <x v="2"/>
    <n v="323.08999999999997"/>
    <d v="2022-05-19T00:00:00"/>
    <m/>
    <x v="3"/>
    <n v="323.08999999999997"/>
  </r>
  <r>
    <x v="20"/>
    <n v="4"/>
    <n v="1145"/>
    <s v="SSA-EB1PLXR-02ECQ5A"/>
    <x v="20"/>
    <x v="7"/>
    <s v="pc"/>
    <n v="185.8"/>
    <x v="20"/>
    <x v="3"/>
    <x v="2"/>
    <n v="185.8"/>
    <d v="2022-05-19T00:00:00"/>
    <m/>
    <x v="3"/>
    <n v="185.8"/>
  </r>
  <r>
    <x v="21"/>
    <n v="4"/>
    <n v="1145"/>
    <s v="SSA-MBK-EEC3"/>
    <x v="21"/>
    <x v="7"/>
    <s v="pc"/>
    <n v="48.55"/>
    <x v="21"/>
    <x v="3"/>
    <x v="2"/>
    <n v="48.55"/>
    <d v="2022-05-19T00:00:00"/>
    <m/>
    <x v="3"/>
    <n v="48.55"/>
  </r>
  <r>
    <x v="22"/>
    <n v="4"/>
    <n v="1145"/>
    <s v="1732ES-IB12XOBV2"/>
    <x v="22"/>
    <x v="3"/>
    <s v="pc"/>
    <n v="1941.51"/>
    <x v="22"/>
    <x v="3"/>
    <x v="2"/>
    <n v="4853.7749999999996"/>
    <d v="2022-05-19T00:00:00"/>
    <m/>
    <x v="3"/>
    <n v="4853.7749999999996"/>
  </r>
  <r>
    <x v="23"/>
    <n v="4"/>
    <n v="1145"/>
    <n v="1300350085"/>
    <x v="23"/>
    <x v="9"/>
    <s v="pc"/>
    <n v="51.91"/>
    <x v="23"/>
    <x v="3"/>
    <x v="3"/>
    <n v="0"/>
    <d v="2022-05-19T00:00:00"/>
    <m/>
    <x v="3"/>
    <n v="0"/>
  </r>
  <r>
    <x v="24"/>
    <n v="4"/>
    <n v="1145"/>
    <s v="114030K12M010Y"/>
    <x v="24"/>
    <x v="1"/>
    <s v="pc"/>
    <n v="57.65"/>
    <x v="24"/>
    <x v="3"/>
    <x v="2"/>
    <n v="288.25"/>
    <d v="2022-05-19T00:00:00"/>
    <m/>
    <x v="3"/>
    <n v="288.25"/>
  </r>
  <r>
    <x v="25"/>
    <n v="4"/>
    <n v="1145"/>
    <s v="114030K12M020Y"/>
    <x v="25"/>
    <x v="1"/>
    <s v="pc"/>
    <n v="64.75"/>
    <x v="25"/>
    <x v="3"/>
    <x v="2"/>
    <n v="323.75"/>
    <d v="2022-05-19T00:00:00"/>
    <m/>
    <x v="3"/>
    <n v="323.75"/>
  </r>
  <r>
    <x v="26"/>
    <n v="4"/>
    <n v="1145"/>
    <s v="114030K12M050Y"/>
    <x v="26"/>
    <x v="1"/>
    <s v="pc"/>
    <n v="93.58"/>
    <x v="26"/>
    <x v="3"/>
    <x v="2"/>
    <n v="467.9"/>
    <d v="2022-05-19T00:00:00"/>
    <m/>
    <x v="3"/>
    <n v="467.9"/>
  </r>
  <r>
    <x v="27"/>
    <n v="4"/>
    <n v="1145"/>
    <s v="114030K12M070Y"/>
    <x v="27"/>
    <x v="1"/>
    <s v="pc"/>
    <n v="59.64"/>
    <x v="27"/>
    <x v="3"/>
    <x v="2"/>
    <n v="298.2"/>
    <d v="2022-05-19T00:00:00"/>
    <m/>
    <x v="3"/>
    <n v="298.2"/>
  </r>
  <r>
    <x v="28"/>
    <n v="4"/>
    <n v="1145"/>
    <s v="114030K12M100Y"/>
    <x v="28"/>
    <x v="9"/>
    <s v="pc"/>
    <n v="124.14"/>
    <x v="23"/>
    <x v="3"/>
    <x v="2"/>
    <n v="0"/>
    <d v="2022-05-19T00:00:00"/>
    <m/>
    <x v="3"/>
    <n v="0"/>
  </r>
  <r>
    <x v="29"/>
    <n v="4"/>
    <n v="1145"/>
    <s v="114030K12M150Y"/>
    <x v="29"/>
    <x v="10"/>
    <s v="pc"/>
    <n v="164.58"/>
    <x v="28"/>
    <x v="3"/>
    <x v="2"/>
    <n v="1645.8000000000002"/>
    <d v="2022-05-19T00:00:00"/>
    <m/>
    <x v="3"/>
    <n v="1645.8000000000002"/>
  </r>
  <r>
    <x v="30"/>
    <n v="4"/>
    <n v="1145"/>
    <s v="114030K12M200Y"/>
    <x v="30"/>
    <x v="1"/>
    <s v="pc"/>
    <n v="268.52"/>
    <x v="29"/>
    <x v="3"/>
    <x v="2"/>
    <n v="1342.6"/>
    <d v="2022-05-19T00:00:00"/>
    <m/>
    <x v="3"/>
    <n v="1342.6"/>
  </r>
  <r>
    <x v="31"/>
    <n v="4"/>
    <n v="1145"/>
    <s v="114030K12M250Y"/>
    <x v="31"/>
    <x v="3"/>
    <s v="pc"/>
    <n v="124.15"/>
    <x v="30"/>
    <x v="3"/>
    <x v="2"/>
    <n v="310.375"/>
    <d v="2022-05-19T00:00:00"/>
    <m/>
    <x v="3"/>
    <n v="310.375"/>
  </r>
  <r>
    <x v="32"/>
    <n v="4"/>
    <n v="1145"/>
    <s v="114030K12M300Y"/>
    <x v="32"/>
    <x v="3"/>
    <s v="pc"/>
    <n v="210.55"/>
    <x v="31"/>
    <x v="3"/>
    <x v="2"/>
    <n v="526.375"/>
    <d v="2022-05-19T00:00:00"/>
    <m/>
    <x v="3"/>
    <n v="526.375"/>
  </r>
  <r>
    <x v="33"/>
    <n v="4"/>
    <n v="1145"/>
    <s v="RSM 49-FK 4.4"/>
    <x v="33"/>
    <x v="3"/>
    <s v="pc"/>
    <n v="54.77"/>
    <x v="32"/>
    <x v="3"/>
    <x v="2"/>
    <n v="136.92500000000001"/>
    <d v="2022-05-19T00:00:00"/>
    <m/>
    <x v="3"/>
    <n v="136.92500000000001"/>
  </r>
  <r>
    <x v="34"/>
    <n v="4"/>
    <n v="1145"/>
    <s v="E11A06016M010"/>
    <x v="34"/>
    <x v="1"/>
    <s v="pc"/>
    <n v="19.78"/>
    <x v="33"/>
    <x v="3"/>
    <x v="2"/>
    <n v="98.9"/>
    <d v="2022-05-19T00:00:00"/>
    <m/>
    <x v="3"/>
    <n v="98.9"/>
  </r>
  <r>
    <x v="35"/>
    <n v="4"/>
    <n v="1145"/>
    <s v="E11A06016M015"/>
    <x v="35"/>
    <x v="9"/>
    <s v="pc"/>
    <n v="0"/>
    <x v="23"/>
    <x v="3"/>
    <x v="3"/>
    <n v="0"/>
    <d v="2022-05-19T00:00:00"/>
    <m/>
    <x v="3"/>
    <n v="0"/>
  </r>
  <r>
    <x v="36"/>
    <n v="4"/>
    <n v="1145"/>
    <s v="E11A06016M020"/>
    <x v="36"/>
    <x v="10"/>
    <s v="pc"/>
    <n v="79.98"/>
    <x v="34"/>
    <x v="3"/>
    <x v="2"/>
    <n v="799.80000000000007"/>
    <d v="2022-05-19T00:00:00"/>
    <m/>
    <x v="3"/>
    <n v="799.80000000000007"/>
  </r>
  <r>
    <x v="37"/>
    <n v="4"/>
    <n v="1145"/>
    <s v="E11A06016M030"/>
    <x v="37"/>
    <x v="1"/>
    <s v="pc"/>
    <n v="85.31"/>
    <x v="35"/>
    <x v="3"/>
    <x v="2"/>
    <n v="426.55"/>
    <d v="2022-05-19T00:00:00"/>
    <m/>
    <x v="3"/>
    <n v="426.55"/>
  </r>
  <r>
    <x v="38"/>
    <n v="4"/>
    <n v="1145"/>
    <s v="E11A06016M050"/>
    <x v="38"/>
    <x v="1"/>
    <s v="pc"/>
    <n v="96.02"/>
    <x v="36"/>
    <x v="3"/>
    <x v="2"/>
    <n v="480.09999999999997"/>
    <d v="2022-05-19T00:00:00"/>
    <m/>
    <x v="3"/>
    <n v="480.09999999999997"/>
  </r>
  <r>
    <x v="39"/>
    <n v="4"/>
    <n v="1145"/>
    <s v="E11A06016M070"/>
    <x v="39"/>
    <x v="3"/>
    <s v="pc"/>
    <n v="129.54"/>
    <x v="37"/>
    <x v="3"/>
    <x v="2"/>
    <n v="323.84999999999997"/>
    <d v="2022-05-19T00:00:00"/>
    <m/>
    <x v="3"/>
    <n v="323.84999999999997"/>
  </r>
  <r>
    <x v="40"/>
    <n v="4"/>
    <n v="1145"/>
    <s v="E11A06016M100"/>
    <x v="40"/>
    <x v="3"/>
    <s v="pc"/>
    <n v="122.78"/>
    <x v="38"/>
    <x v="3"/>
    <x v="2"/>
    <n v="306.95"/>
    <d v="2022-05-19T00:00:00"/>
    <m/>
    <x v="3"/>
    <n v="306.95"/>
  </r>
  <r>
    <x v="41"/>
    <n v="4"/>
    <n v="1145"/>
    <s v="E11A06016M150"/>
    <x v="41"/>
    <x v="3"/>
    <s v="pc"/>
    <n v="130.84"/>
    <x v="39"/>
    <x v="3"/>
    <x v="2"/>
    <n v="327.10000000000002"/>
    <d v="2022-05-19T00:00:00"/>
    <m/>
    <x v="3"/>
    <n v="327.10000000000002"/>
  </r>
  <r>
    <x v="42"/>
    <n v="4"/>
    <n v="1145"/>
    <s v="E11A06016M200"/>
    <x v="42"/>
    <x v="3"/>
    <s v="pc"/>
    <n v="160.81"/>
    <x v="40"/>
    <x v="3"/>
    <x v="2"/>
    <n v="402.02499999999998"/>
    <d v="2022-05-19T00:00:00"/>
    <m/>
    <x v="3"/>
    <n v="402.02499999999998"/>
  </r>
  <r>
    <x v="43"/>
    <n v="4"/>
    <n v="1145"/>
    <s v="E11A06016M250"/>
    <x v="43"/>
    <x v="3"/>
    <s v="pc"/>
    <n v="100.65"/>
    <x v="41"/>
    <x v="3"/>
    <x v="2"/>
    <n v="251.625"/>
    <d v="2022-05-19T00:00:00"/>
    <m/>
    <x v="3"/>
    <n v="251.625"/>
  </r>
  <r>
    <x v="44"/>
    <n v="4"/>
    <n v="1145"/>
    <s v="BCC M415-M414-3A-304-EX44T2-006"/>
    <x v="44"/>
    <x v="11"/>
    <s v="pc"/>
    <n v="19.97"/>
    <x v="42"/>
    <x v="3"/>
    <x v="2"/>
    <n v="289.565"/>
    <d v="2022-05-19T00:00:00"/>
    <m/>
    <x v="3"/>
    <n v="289.565"/>
  </r>
  <r>
    <x v="45"/>
    <n v="4"/>
    <n v="1145"/>
    <s v="BCC M415-M414-3A-304-EX44T2-010"/>
    <x v="45"/>
    <x v="12"/>
    <s v="pc"/>
    <n v="21.56"/>
    <x v="43"/>
    <x v="3"/>
    <x v="2"/>
    <n v="495.88"/>
    <d v="2022-05-19T00:00:00"/>
    <m/>
    <x v="3"/>
    <n v="495.88"/>
  </r>
  <r>
    <x v="46"/>
    <n v="4"/>
    <n v="1145"/>
    <s v="_x000a_BCC M415-M414-3A-304-EX44T2-015"/>
    <x v="46"/>
    <x v="13"/>
    <s v="pc"/>
    <n v="22.86"/>
    <x v="44"/>
    <x v="3"/>
    <x v="2"/>
    <n v="571.5"/>
    <d v="2022-05-19T00:00:00"/>
    <m/>
    <x v="3"/>
    <n v="571.5"/>
  </r>
  <r>
    <x v="47"/>
    <n v="4"/>
    <n v="1145"/>
    <s v="BCC M415-M414-3A-304-EX44T2-020"/>
    <x v="47"/>
    <x v="14"/>
    <s v="pc"/>
    <n v="24.15"/>
    <x v="45"/>
    <x v="3"/>
    <x v="2"/>
    <n v="615.82499999999993"/>
    <d v="2022-05-19T00:00:00"/>
    <m/>
    <x v="3"/>
    <n v="615.82499999999993"/>
  </r>
  <r>
    <x v="48"/>
    <n v="4"/>
    <n v="1145"/>
    <s v="_x000a_BCC M415-M414-3A-304-EX44T2-030"/>
    <x v="48"/>
    <x v="15"/>
    <s v="pc"/>
    <n v="26.74"/>
    <x v="46"/>
    <x v="3"/>
    <x v="2"/>
    <n v="1337"/>
    <d v="2022-05-19T00:00:00"/>
    <m/>
    <x v="3"/>
    <n v="1337"/>
  </r>
  <r>
    <x v="49"/>
    <n v="4"/>
    <n v="1145"/>
    <s v="_x000a_BCC M415-M414-3A-304-EX44T2-050"/>
    <x v="49"/>
    <x v="13"/>
    <s v="pc"/>
    <n v="39.01"/>
    <x v="47"/>
    <x v="3"/>
    <x v="2"/>
    <n v="975.25"/>
    <d v="2022-05-19T00:00:00"/>
    <m/>
    <x v="3"/>
    <n v="975.25"/>
  </r>
  <r>
    <x v="50"/>
    <n v="4"/>
    <n v="1145"/>
    <s v="BCC M415-M414-3A-304-EX44T2-070"/>
    <x v="50"/>
    <x v="6"/>
    <s v="pc"/>
    <n v="37.1"/>
    <x v="48"/>
    <x v="3"/>
    <x v="2"/>
    <n v="74.2"/>
    <d v="2022-05-19T00:00:00"/>
    <m/>
    <x v="3"/>
    <n v="74.2"/>
  </r>
  <r>
    <x v="51"/>
    <n v="4"/>
    <n v="1145"/>
    <s v="BCC M415-M414-3A-304-EX44T2-100"/>
    <x v="51"/>
    <x v="7"/>
    <s v="pc"/>
    <n v="44.43"/>
    <x v="49"/>
    <x v="3"/>
    <x v="2"/>
    <n v="44.43"/>
    <d v="2022-05-19T00:00:00"/>
    <m/>
    <x v="3"/>
    <n v="44.43"/>
  </r>
  <r>
    <x v="52"/>
    <n v="4"/>
    <n v="1145"/>
    <s v="_x000a_BCC M425-M414-3A-304-EX44T2-006"/>
    <x v="52"/>
    <x v="3"/>
    <s v="pc"/>
    <n v="20.53"/>
    <x v="50"/>
    <x v="3"/>
    <x v="2"/>
    <n v="51.325000000000003"/>
    <d v="2022-05-19T00:00:00"/>
    <m/>
    <x v="3"/>
    <n v="51.325000000000003"/>
  </r>
  <r>
    <x v="53"/>
    <n v="4"/>
    <n v="1145"/>
    <s v="_x000a_BCC M425-M414-3A-304-EX44T2-010"/>
    <x v="53"/>
    <x v="3"/>
    <s v="pc"/>
    <n v="21.56"/>
    <x v="51"/>
    <x v="3"/>
    <x v="2"/>
    <n v="53.9"/>
    <d v="2022-05-19T00:00:00"/>
    <m/>
    <x v="3"/>
    <n v="53.9"/>
  </r>
  <r>
    <x v="54"/>
    <n v="4"/>
    <n v="1145"/>
    <s v="_x000a_RKC4.5T-3-RSC4.5T/S1587"/>
    <x v="54"/>
    <x v="3"/>
    <s v="pc"/>
    <n v="33.090000000000003"/>
    <x v="52"/>
    <x v="3"/>
    <x v="2"/>
    <n v="82.725000000000009"/>
    <d v="2022-05-19T00:00:00"/>
    <m/>
    <x v="3"/>
    <n v="82.725000000000009"/>
  </r>
  <r>
    <x v="55"/>
    <n v="4"/>
    <n v="1145"/>
    <s v="_x000a_RKC4.5T-5-RSC4.5T/S1587"/>
    <x v="55"/>
    <x v="3"/>
    <s v="pc"/>
    <n v="40.909999999999997"/>
    <x v="53"/>
    <x v="3"/>
    <x v="2"/>
    <n v="102.27499999999999"/>
    <d v="2022-05-19T00:00:00"/>
    <m/>
    <x v="3"/>
    <n v="102.27499999999999"/>
  </r>
  <r>
    <x v="56"/>
    <n v="4"/>
    <n v="1145"/>
    <s v="_x000a_RKC4.5T-7-RSC4.5T/S1587"/>
    <x v="56"/>
    <x v="3"/>
    <s v="pc"/>
    <n v="48.72"/>
    <x v="54"/>
    <x v="3"/>
    <x v="2"/>
    <n v="121.8"/>
    <d v="2022-05-19T00:00:00"/>
    <m/>
    <x v="3"/>
    <n v="121.8"/>
  </r>
  <r>
    <x v="57"/>
    <n v="4"/>
    <n v="1145"/>
    <s v="_x000a_BCC M314-M414-3E-304-VX44T2-003"/>
    <x v="57"/>
    <x v="16"/>
    <s v="pc"/>
    <n v="19.41"/>
    <x v="55"/>
    <x v="3"/>
    <x v="2"/>
    <n v="145.57499999999999"/>
    <d v="2022-05-19T00:00:00"/>
    <m/>
    <x v="3"/>
    <n v="145.57499999999999"/>
  </r>
  <r>
    <x v="58"/>
    <n v="4"/>
    <n v="1145"/>
    <s v="_x000a_EX9-AC002-5-X54"/>
    <x v="58"/>
    <x v="3"/>
    <s v="pc"/>
    <n v="91.55"/>
    <x v="56"/>
    <x v="3"/>
    <x v="2"/>
    <n v="228.875"/>
    <d v="2022-05-19T00:00:00"/>
    <m/>
    <x v="3"/>
    <n v="228.875"/>
  </r>
  <r>
    <x v="59"/>
    <n v="4"/>
    <n v="1145"/>
    <s v="_x000a_BCC M415-M415-M415-U0003-000"/>
    <x v="59"/>
    <x v="15"/>
    <s v="pc"/>
    <n v="31.61"/>
    <x v="57"/>
    <x v="3"/>
    <x v="2"/>
    <n v="1580.5"/>
    <d v="2022-05-19T00:00:00"/>
    <m/>
    <x v="3"/>
    <n v="1580.5"/>
  </r>
  <r>
    <x v="60"/>
    <n v="4"/>
    <n v="1145"/>
    <s v="BCC M434-0000-2A-000-41X475-000"/>
    <x v="60"/>
    <x v="9"/>
    <s v="pc"/>
    <n v="9.66"/>
    <x v="23"/>
    <x v="3"/>
    <x v="2"/>
    <n v="0"/>
    <d v="2022-05-19T00:00:00"/>
    <m/>
    <x v="3"/>
    <n v="0"/>
  </r>
  <r>
    <x v="61"/>
    <n v="4"/>
    <n v="1145"/>
    <s v="_x000a_BCC M414-M415-M415-U2002-003"/>
    <x v="61"/>
    <x v="3"/>
    <s v="pc"/>
    <n v="73.5"/>
    <x v="58"/>
    <x v="3"/>
    <x v="2"/>
    <n v="183.75"/>
    <d v="2022-05-19T00:00:00"/>
    <m/>
    <x v="3"/>
    <n v="183.75"/>
  </r>
  <r>
    <x v="62"/>
    <n v="4"/>
    <n v="1145"/>
    <s v="FSM-2FKM57"/>
    <x v="62"/>
    <x v="3"/>
    <s v="pc"/>
    <n v="0"/>
    <x v="23"/>
    <x v="3"/>
    <x v="2"/>
    <n v="0"/>
    <d v="2022-05-19T00:00:00"/>
    <m/>
    <x v="3"/>
    <n v="0"/>
  </r>
  <r>
    <x v="63"/>
    <n v="4"/>
    <n v="1145"/>
    <s v="1783-ZMS24TA"/>
    <x v="63"/>
    <x v="17"/>
    <s v="pc"/>
    <n v="4045.84"/>
    <x v="59"/>
    <x v="3"/>
    <x v="2"/>
    <n v="6068.76"/>
    <d v="2022-05-19T00:00:00"/>
    <m/>
    <x v="3"/>
    <n v="6068.76"/>
  </r>
  <r>
    <x v="64"/>
    <n v="4"/>
    <n v="1145"/>
    <s v="_x000a_480vac Power Cable #10C3G1"/>
    <x v="64"/>
    <x v="18"/>
    <s v="mts"/>
    <n v="9.14"/>
    <x v="60"/>
    <x v="3"/>
    <x v="2"/>
    <n v="1371"/>
    <d v="2022-05-19T00:00:00"/>
    <m/>
    <x v="3"/>
    <n v="1371"/>
  </r>
  <r>
    <x v="65"/>
    <n v="4"/>
    <n v="1145"/>
    <s v="B1-HKT-0204"/>
    <x v="65"/>
    <x v="1"/>
    <s v="pc"/>
    <n v="80.92"/>
    <x v="61"/>
    <x v="3"/>
    <x v="2"/>
    <n v="404.6"/>
    <d v="2022-05-19T00:00:00"/>
    <m/>
    <x v="3"/>
    <n v="404.6"/>
  </r>
  <r>
    <x v="66"/>
    <n v="4"/>
    <n v="1145"/>
    <s v="BCC M454-M454-5D-RM002-000"/>
    <x v="66"/>
    <x v="9"/>
    <s v="pc"/>
    <n v="62.98"/>
    <x v="23"/>
    <x v="3"/>
    <x v="2"/>
    <n v="0"/>
    <d v="2022-05-19T00:00:00"/>
    <m/>
    <x v="3"/>
    <n v="0"/>
  </r>
  <r>
    <x v="67"/>
    <n v="4"/>
    <n v="1145"/>
    <s v="TBEN-L4-16DXP"/>
    <x v="12"/>
    <x v="9"/>
    <s v="pc"/>
    <n v="280.10000000000002"/>
    <x v="23"/>
    <x v="3"/>
    <x v="2"/>
    <n v="0"/>
    <d v="2022-05-19T00:00:00"/>
    <m/>
    <x v="3"/>
    <n v="0"/>
  </r>
  <r>
    <x v="68"/>
    <n v="4"/>
    <n v="1145"/>
    <s v="K50LYXXPPB2Q"/>
    <x v="67"/>
    <x v="7"/>
    <s v="pc"/>
    <n v="122.04"/>
    <x v="62"/>
    <x v="3"/>
    <x v="2"/>
    <n v="122.04"/>
    <d v="2022-05-19T00:00:00"/>
    <m/>
    <x v="3"/>
    <n v="122.04"/>
  </r>
  <r>
    <x v="69"/>
    <n v="4"/>
    <n v="1145"/>
    <s v="_x000a_VS-08-RJ45-5-Q/IP20 - 1656725"/>
    <x v="68"/>
    <x v="16"/>
    <s v="pc"/>
    <n v="25.48"/>
    <x v="63"/>
    <x v="3"/>
    <x v="2"/>
    <n v="191.1"/>
    <d v="2022-05-19T00:00:00"/>
    <m/>
    <x v="3"/>
    <n v="191.1"/>
  </r>
  <r>
    <x v="70"/>
    <n v="4"/>
    <n v="1145"/>
    <s v="BCC M434-0000-2A-000-41X475-000"/>
    <x v="60"/>
    <x v="9"/>
    <s v="pc"/>
    <n v="9.66"/>
    <x v="23"/>
    <x v="3"/>
    <x v="3"/>
    <n v="0"/>
    <d v="2022-05-19T00:00:00"/>
    <m/>
    <x v="3"/>
    <n v="0"/>
  </r>
  <r>
    <x v="71"/>
    <n v="4"/>
    <n v="1145"/>
    <s v="E11A06016M300"/>
    <x v="69"/>
    <x v="3"/>
    <s v="pc"/>
    <n v="250.32"/>
    <x v="64"/>
    <x v="3"/>
    <x v="2"/>
    <n v="625.79999999999995"/>
    <d v="2022-05-19T00:00:00"/>
    <m/>
    <x v="3"/>
    <n v="625.79999999999995"/>
  </r>
  <r>
    <x v="72"/>
    <n v="4"/>
    <n v="1145"/>
    <s v="E11A06016M400"/>
    <x v="70"/>
    <x v="17"/>
    <s v="pc"/>
    <n v="308.60000000000002"/>
    <x v="65"/>
    <x v="3"/>
    <x v="2"/>
    <n v="462.90000000000003"/>
    <d v="2022-05-19T00:00:00"/>
    <m/>
    <x v="3"/>
    <n v="462.90000000000003"/>
  </r>
  <r>
    <x v="73"/>
    <n v="4"/>
    <n v="1145"/>
    <s v="E11A06016M500"/>
    <x v="71"/>
    <x v="3"/>
    <s v="pc"/>
    <n v="249.85"/>
    <x v="66"/>
    <x v="3"/>
    <x v="2"/>
    <n v="624.625"/>
    <d v="2022-05-19T00:00:00"/>
    <m/>
    <x v="3"/>
    <n v="624.625"/>
  </r>
  <r>
    <x v="74"/>
    <n v="4"/>
    <n v="1145"/>
    <s v="440R-S12R2"/>
    <x v="72"/>
    <x v="6"/>
    <s v="pc"/>
    <n v="306.31"/>
    <x v="67"/>
    <x v="3"/>
    <x v="2"/>
    <n v="612.62"/>
    <d v="2022-05-19T00:00:00"/>
    <m/>
    <x v="3"/>
    <n v="612.62"/>
  </r>
  <r>
    <x v="75"/>
    <n v="4"/>
    <n v="1145"/>
    <s v="1300390370 DN100"/>
    <x v="73"/>
    <x v="8"/>
    <s v="pc"/>
    <n v="32.770000000000003"/>
    <x v="68"/>
    <x v="3"/>
    <x v="2"/>
    <n v="98.31"/>
    <d v="2022-05-19T00:00:00"/>
    <m/>
    <x v="3"/>
    <n v="98.31"/>
  </r>
  <r>
    <x v="76"/>
    <n v="4"/>
    <n v="1145"/>
    <s v="1300350057 DN3020"/>
    <x v="74"/>
    <x v="8"/>
    <s v="pc"/>
    <n v="69.489999999999995"/>
    <x v="69"/>
    <x v="3"/>
    <x v="2"/>
    <n v="208.46999999999997"/>
    <d v="2022-05-19T00:00:00"/>
    <m/>
    <x v="3"/>
    <n v="208.46999999999997"/>
  </r>
  <r>
    <x v="77"/>
    <n v="4"/>
    <n v="1145"/>
    <s v="_x000a_480vac Power Cable mts #8C3G1"/>
    <x v="75"/>
    <x v="13"/>
    <s v="pc"/>
    <n v="9.14"/>
    <x v="70"/>
    <x v="3"/>
    <x v="2"/>
    <n v="228.5"/>
    <d v="2022-05-19T00:00:00"/>
    <m/>
    <x v="3"/>
    <n v="228.5"/>
  </r>
  <r>
    <x v="78"/>
    <n v="4"/>
    <n v="1145"/>
    <s v="K50LYXXPPB2Q"/>
    <x v="67"/>
    <x v="17"/>
    <s v="pc"/>
    <n v="98.03"/>
    <x v="71"/>
    <x v="3"/>
    <x v="2"/>
    <n v="147.04500000000002"/>
    <d v="2022-05-19T00:00:00"/>
    <m/>
    <x v="3"/>
    <n v="147.04500000000002"/>
  </r>
  <r>
    <x v="79"/>
    <n v="4"/>
    <n v="1145"/>
    <s v="SMB30A"/>
    <x v="17"/>
    <x v="8"/>
    <s v="pc"/>
    <n v="10.27"/>
    <x v="72"/>
    <x v="3"/>
    <x v="2"/>
    <n v="30.81"/>
    <d v="2022-05-19T00:00:00"/>
    <m/>
    <x v="3"/>
    <n v="30.81"/>
  </r>
  <r>
    <x v="80"/>
    <n v="4"/>
    <n v="1145"/>
    <s v=" OTBVP6QDH"/>
    <x v="18"/>
    <x v="17"/>
    <s v="pc"/>
    <n v="129.78"/>
    <x v="73"/>
    <x v="3"/>
    <x v="2"/>
    <n v="194.67000000000002"/>
    <d v="2022-05-19T00:00:00"/>
    <m/>
    <x v="3"/>
    <n v="194.67000000000002"/>
  </r>
  <r>
    <x v="81"/>
    <n v="4"/>
    <n v="1145"/>
    <s v=" TL50GYRKQ"/>
    <x v="19"/>
    <x v="17"/>
    <s v="pc"/>
    <n v="225.01"/>
    <x v="74"/>
    <x v="3"/>
    <x v="2"/>
    <n v="337.51499999999999"/>
    <d v="2022-05-19T00:00:00"/>
    <m/>
    <x v="3"/>
    <n v="337.51499999999999"/>
  </r>
  <r>
    <x v="82"/>
    <n v="4"/>
    <n v="1145"/>
    <s v=" SSA-MBK-EEC3"/>
    <x v="21"/>
    <x v="17"/>
    <s v="pc"/>
    <n v="50.42"/>
    <x v="75"/>
    <x v="3"/>
    <x v="2"/>
    <n v="75.63"/>
    <d v="2022-05-19T00:00:00"/>
    <m/>
    <x v="3"/>
    <n v="75.63"/>
  </r>
  <r>
    <x v="83"/>
    <n v="4"/>
    <n v="1145"/>
    <s v="Shipping and handling"/>
    <x v="76"/>
    <x v="2"/>
    <s v="pc"/>
    <n v="4000"/>
    <x v="76"/>
    <x v="3"/>
    <x v="2"/>
    <n v="2000"/>
    <d v="2022-05-19T00:00:00"/>
    <m/>
    <x v="3"/>
    <n v="2000"/>
  </r>
  <r>
    <x v="84"/>
    <n v="5"/>
    <n v="1159"/>
    <s v="B1-HKT-0111 / B1-HKT-0112"/>
    <x v="77"/>
    <x v="19"/>
    <s v="pc"/>
    <n v="511.85374999999999"/>
    <x v="77"/>
    <x v="4"/>
    <x v="0"/>
    <n v="4094.83"/>
    <d v="2022-06-17T00:00:00"/>
    <m/>
    <x v="4"/>
    <n v="4094.83"/>
  </r>
  <r>
    <x v="85"/>
    <n v="6"/>
    <n v="1151"/>
    <s v=""/>
    <x v="78"/>
    <x v="2"/>
    <s v="pc"/>
    <n v="31486.7"/>
    <x v="78"/>
    <x v="5"/>
    <x v="0"/>
    <n v="31486.7"/>
    <d v="2022-07-06T00:00:00"/>
    <m/>
    <x v="5"/>
    <n v="31486.7"/>
  </r>
  <r>
    <x v="86"/>
    <n v="7"/>
    <n v="1166"/>
    <s v="_x000a_480vac Power Cable #10C3G1"/>
    <x v="64"/>
    <x v="15"/>
    <s v="mts"/>
    <n v="9.14"/>
    <x v="79"/>
    <x v="6"/>
    <x v="0"/>
    <n v="914"/>
    <d v="2022-07-09T00:00:00"/>
    <d v="2022-06-17T00:00:00"/>
    <x v="6"/>
    <n v="914"/>
  </r>
  <r>
    <x v="87"/>
    <n v="7"/>
    <n v="1166"/>
    <s v="Shipping and handling"/>
    <x v="76"/>
    <x v="2"/>
    <s v="pc"/>
    <n v="100"/>
    <x v="80"/>
    <x v="6"/>
    <x v="0"/>
    <n v="100"/>
    <d v="2022-07-09T00:00:00"/>
    <d v="2022-06-17T00:00:00"/>
    <x v="6"/>
    <n v="100"/>
  </r>
  <r>
    <x v="88"/>
    <n v="8"/>
    <n v="1148"/>
    <s v=""/>
    <x v="79"/>
    <x v="20"/>
    <s v="hr"/>
    <n v="30"/>
    <x v="81"/>
    <x v="7"/>
    <x v="4"/>
    <n v="5699.9999953500001"/>
    <d v="2022-07-12T00:00:00"/>
    <d v="2022-06-30T00:00:00"/>
    <x v="7"/>
    <n v="5699.9999953500001"/>
  </r>
  <r>
    <x v="89"/>
    <n v="8"/>
    <n v="1148"/>
    <s v=""/>
    <x v="80"/>
    <x v="21"/>
    <s v="hr"/>
    <n v="45"/>
    <x v="82"/>
    <x v="7"/>
    <x v="3"/>
    <n v="0"/>
    <d v="2022-07-12T00:00:00"/>
    <d v="2022-06-30T00:00:00"/>
    <x v="7"/>
    <n v="0"/>
  </r>
  <r>
    <x v="90"/>
    <n v="8"/>
    <n v="1148"/>
    <s v=""/>
    <x v="81"/>
    <x v="2"/>
    <s v="lot"/>
    <n v="12560"/>
    <x v="83"/>
    <x v="8"/>
    <x v="5"/>
    <n v="5545.8994000000002"/>
    <d v="2022-06-09T00:00:00"/>
    <d v="2022-06-17T00:00:00"/>
    <x v="6"/>
    <n v="5545.8994000000002"/>
  </r>
  <r>
    <x v="91"/>
    <n v="8"/>
    <n v="1148"/>
    <s v=""/>
    <x v="82"/>
    <x v="22"/>
    <s v="hr"/>
    <n v="30"/>
    <x v="84"/>
    <x v="7"/>
    <x v="6"/>
    <n v="1199.99999394"/>
    <d v="2022-07-12T00:00:00"/>
    <d v="2022-06-30T00:00:00"/>
    <x v="7"/>
    <n v="1199.99999394"/>
  </r>
  <r>
    <x v="92"/>
    <n v="8"/>
    <n v="1148"/>
    <s v=""/>
    <x v="83"/>
    <x v="23"/>
    <s v="hr"/>
    <n v="45"/>
    <x v="85"/>
    <x v="7"/>
    <x v="3"/>
    <n v="0"/>
    <d v="2022-07-12T00:00:00"/>
    <d v="2022-06-30T00:00:00"/>
    <x v="7"/>
    <n v="0"/>
  </r>
  <r>
    <x v="93"/>
    <n v="8"/>
    <n v="1148"/>
    <s v=""/>
    <x v="84"/>
    <x v="2"/>
    <s v="lot"/>
    <n v="5930"/>
    <x v="86"/>
    <x v="8"/>
    <x v="7"/>
    <n v="1840.0001310000002"/>
    <d v="2022-06-09T00:00:00"/>
    <d v="2022-06-17T00:00:00"/>
    <x v="6"/>
    <n v="1840.0001310000002"/>
  </r>
  <r>
    <x v="94"/>
    <n v="8"/>
    <n v="1148"/>
    <s v=""/>
    <x v="85"/>
    <x v="24"/>
    <s v="hr"/>
    <n v="30"/>
    <x v="87"/>
    <x v="7"/>
    <x v="8"/>
    <n v="2699.9999959199999"/>
    <d v="2022-07-12T00:00:00"/>
    <d v="2022-06-30T00:00:00"/>
    <x v="7"/>
    <n v="2699.9999959199999"/>
  </r>
  <r>
    <x v="95"/>
    <n v="8"/>
    <n v="1148"/>
    <s v=""/>
    <x v="86"/>
    <x v="25"/>
    <s v="hr"/>
    <n v="45"/>
    <x v="88"/>
    <x v="7"/>
    <x v="3"/>
    <n v="0"/>
    <d v="2022-07-12T00:00:00"/>
    <d v="2022-06-30T00:00:00"/>
    <x v="7"/>
    <n v="0"/>
  </r>
  <r>
    <x v="96"/>
    <n v="8"/>
    <n v="1148"/>
    <s v=""/>
    <x v="87"/>
    <x v="2"/>
    <s v="lot"/>
    <n v="7120"/>
    <x v="89"/>
    <x v="8"/>
    <x v="9"/>
    <n v="3119.9996639999999"/>
    <d v="2022-06-09T00:00:00"/>
    <d v="2022-06-17T00:00:00"/>
    <x v="6"/>
    <n v="3119.9996639999999"/>
  </r>
  <r>
    <x v="97"/>
    <n v="8"/>
    <n v="1148"/>
    <s v=""/>
    <x v="88"/>
    <x v="15"/>
    <s v="hr"/>
    <n v="30"/>
    <x v="90"/>
    <x v="7"/>
    <x v="10"/>
    <n v="1200"/>
    <d v="2022-07-12T00:00:00"/>
    <d v="2022-06-30T00:00:00"/>
    <x v="7"/>
    <n v="1200"/>
  </r>
  <r>
    <x v="98"/>
    <n v="8"/>
    <n v="1148"/>
    <s v=""/>
    <x v="89"/>
    <x v="26"/>
    <s v="hr"/>
    <n v="45"/>
    <x v="91"/>
    <x v="7"/>
    <x v="3"/>
    <n v="0"/>
    <d v="2022-07-12T00:00:00"/>
    <d v="2022-06-30T00:00:00"/>
    <x v="7"/>
    <n v="0"/>
  </r>
  <r>
    <x v="99"/>
    <n v="8"/>
    <n v="1148"/>
    <s v=""/>
    <x v="90"/>
    <x v="2"/>
    <s v="lot"/>
    <n v="3380"/>
    <x v="92"/>
    <x v="8"/>
    <x v="11"/>
    <n v="2000.00008"/>
    <d v="2022-06-09T00:00:00"/>
    <d v="2022-06-17T00:00:00"/>
    <x v="6"/>
    <n v="2000.00008"/>
  </r>
  <r>
    <x v="100"/>
    <n v="8"/>
    <n v="1148"/>
    <s v=""/>
    <x v="91"/>
    <x v="27"/>
    <s v="hr"/>
    <n v="30"/>
    <x v="93"/>
    <x v="7"/>
    <x v="12"/>
    <n v="2700"/>
    <d v="2022-07-12T00:00:00"/>
    <d v="2022-06-30T00:00:00"/>
    <x v="7"/>
    <n v="2700"/>
  </r>
  <r>
    <x v="101"/>
    <n v="8"/>
    <n v="1148"/>
    <s v=""/>
    <x v="92"/>
    <x v="28"/>
    <s v="hr"/>
    <n v="45"/>
    <x v="94"/>
    <x v="7"/>
    <x v="3"/>
    <n v="0"/>
    <d v="2022-07-12T00:00:00"/>
    <d v="2022-06-30T00:00:00"/>
    <x v="7"/>
    <n v="0"/>
  </r>
  <r>
    <x v="102"/>
    <n v="8"/>
    <n v="1148"/>
    <s v=""/>
    <x v="93"/>
    <x v="2"/>
    <s v="lot"/>
    <n v="4570"/>
    <x v="95"/>
    <x v="8"/>
    <x v="13"/>
    <n v="3119.999781"/>
    <d v="2022-06-09T00:00:00"/>
    <d v="2022-06-17T00:00:00"/>
    <x v="6"/>
    <n v="3119.999781"/>
  </r>
  <r>
    <x v="103"/>
    <n v="8"/>
    <n v="1148"/>
    <s v=""/>
    <x v="94"/>
    <x v="29"/>
    <s v="hr"/>
    <n v="30"/>
    <x v="96"/>
    <x v="7"/>
    <x v="14"/>
    <n v="5700"/>
    <d v="2022-07-12T00:00:00"/>
    <d v="2022-06-30T00:00:00"/>
    <x v="7"/>
    <n v="5700"/>
  </r>
  <r>
    <x v="104"/>
    <n v="8"/>
    <n v="1148"/>
    <s v=""/>
    <x v="95"/>
    <x v="15"/>
    <s v="hr"/>
    <n v="45"/>
    <x v="93"/>
    <x v="7"/>
    <x v="3"/>
    <n v="0"/>
    <d v="2022-07-12T00:00:00"/>
    <d v="2022-06-30T00:00:00"/>
    <x v="7"/>
    <n v="0"/>
  </r>
  <r>
    <x v="105"/>
    <n v="8"/>
    <n v="1148"/>
    <s v=""/>
    <x v="96"/>
    <x v="2"/>
    <s v="lot"/>
    <n v="6950"/>
    <x v="97"/>
    <x v="8"/>
    <x v="15"/>
    <n v="5545.89984"/>
    <d v="2022-06-09T00:00:00"/>
    <d v="2022-06-17T00:00:00"/>
    <x v="6"/>
    <n v="5545.89984"/>
  </r>
  <r>
    <x v="106"/>
    <n v="8"/>
    <n v="1148"/>
    <s v=""/>
    <x v="97"/>
    <x v="29"/>
    <s v="hr"/>
    <n v="30"/>
    <x v="96"/>
    <x v="7"/>
    <x v="14"/>
    <n v="5700"/>
    <d v="2022-07-12T00:00:00"/>
    <d v="2022-06-30T00:00:00"/>
    <x v="7"/>
    <n v="5700"/>
  </r>
  <r>
    <x v="107"/>
    <n v="8"/>
    <n v="1148"/>
    <s v=""/>
    <x v="98"/>
    <x v="15"/>
    <s v="hr"/>
    <n v="45"/>
    <x v="93"/>
    <x v="7"/>
    <x v="3"/>
    <n v="0"/>
    <d v="2022-07-12T00:00:00"/>
    <d v="2022-06-30T00:00:00"/>
    <x v="7"/>
    <n v="0"/>
  </r>
  <r>
    <x v="108"/>
    <n v="8"/>
    <n v="1148"/>
    <s v=""/>
    <x v="99"/>
    <x v="2"/>
    <s v="lot"/>
    <n v="6950"/>
    <x v="97"/>
    <x v="8"/>
    <x v="16"/>
    <n v="6720.0001750000001"/>
    <d v="2022-06-09T00:00:00"/>
    <d v="2022-06-17T00:00:00"/>
    <x v="6"/>
    <n v="6720.0001750000001"/>
  </r>
  <r>
    <x v="109"/>
    <n v="8"/>
    <n v="1148"/>
    <s v=""/>
    <x v="100"/>
    <x v="30"/>
    <s v="hr"/>
    <n v="30"/>
    <x v="98"/>
    <x v="7"/>
    <x v="17"/>
    <n v="5700"/>
    <d v="2022-07-12T00:00:00"/>
    <d v="2022-06-30T00:00:00"/>
    <x v="7"/>
    <n v="5700"/>
  </r>
  <r>
    <x v="110"/>
    <n v="8"/>
    <n v="1148"/>
    <s v=""/>
    <x v="101"/>
    <x v="9"/>
    <s v="hr"/>
    <n v="45"/>
    <x v="23"/>
    <x v="7"/>
    <x v="3"/>
    <n v="0"/>
    <d v="2022-07-12T00:00:00"/>
    <d v="2022-06-30T00:00:00"/>
    <x v="7"/>
    <n v="0"/>
  </r>
  <r>
    <x v="111"/>
    <n v="8"/>
    <n v="1148"/>
    <s v=""/>
    <x v="102"/>
    <x v="2"/>
    <s v="lot"/>
    <n v="6720"/>
    <x v="99"/>
    <x v="8"/>
    <x v="0"/>
    <n v="6720"/>
    <d v="2022-06-09T00:00:00"/>
    <d v="2022-06-17T00:00:00"/>
    <x v="6"/>
    <n v="6720"/>
  </r>
  <r>
    <x v="112"/>
    <n v="8"/>
    <n v="1148"/>
    <s v=""/>
    <x v="103"/>
    <x v="30"/>
    <s v="hr"/>
    <n v="30"/>
    <x v="98"/>
    <x v="7"/>
    <x v="17"/>
    <n v="5700"/>
    <d v="2022-07-12T00:00:00"/>
    <d v="2022-06-30T00:00:00"/>
    <x v="7"/>
    <n v="5700"/>
  </r>
  <r>
    <x v="113"/>
    <n v="8"/>
    <n v="1148"/>
    <s v=""/>
    <x v="104"/>
    <x v="9"/>
    <s v="hr"/>
    <n v="45"/>
    <x v="23"/>
    <x v="7"/>
    <x v="3"/>
    <n v="0"/>
    <d v="2022-07-12T00:00:00"/>
    <d v="2022-06-30T00:00:00"/>
    <x v="7"/>
    <n v="0"/>
  </r>
  <r>
    <x v="114"/>
    <n v="8"/>
    <n v="1148"/>
    <s v=""/>
    <x v="105"/>
    <x v="2"/>
    <s v="lot"/>
    <n v="6827.25"/>
    <x v="100"/>
    <x v="8"/>
    <x v="0"/>
    <n v="6827.25"/>
    <d v="2022-06-09T00:00:00"/>
    <d v="2022-06-17T00:00:00"/>
    <x v="6"/>
    <n v="6827.25"/>
  </r>
  <r>
    <x v="115"/>
    <n v="8"/>
    <n v="1148"/>
    <s v=""/>
    <x v="106"/>
    <x v="15"/>
    <s v="hr"/>
    <n v="30"/>
    <x v="90"/>
    <x v="7"/>
    <x v="10"/>
    <n v="1200"/>
    <d v="2022-07-12T00:00:00"/>
    <d v="2022-06-30T00:00:00"/>
    <x v="7"/>
    <n v="1200"/>
  </r>
  <r>
    <x v="116"/>
    <n v="8"/>
    <n v="1148"/>
    <s v=""/>
    <x v="107"/>
    <x v="26"/>
    <s v="hr"/>
    <n v="45"/>
    <x v="91"/>
    <x v="7"/>
    <x v="3"/>
    <n v="0"/>
    <d v="2022-07-12T00:00:00"/>
    <d v="2022-06-30T00:00:00"/>
    <x v="7"/>
    <n v="0"/>
  </r>
  <r>
    <x v="117"/>
    <n v="8"/>
    <n v="1148"/>
    <s v=""/>
    <x v="108"/>
    <x v="2"/>
    <s v="lot"/>
    <n v="3380"/>
    <x v="92"/>
    <x v="8"/>
    <x v="11"/>
    <n v="2000.00008"/>
    <d v="2022-06-09T00:00:00"/>
    <d v="2022-06-17T00:00:00"/>
    <x v="6"/>
    <n v="2000.00008"/>
  </r>
  <r>
    <x v="118"/>
    <n v="8"/>
    <n v="1148"/>
    <s v=""/>
    <x v="109"/>
    <x v="31"/>
    <s v="hr"/>
    <n v="30"/>
    <x v="101"/>
    <x v="7"/>
    <x v="18"/>
    <n v="899.99999880000007"/>
    <d v="2022-07-12T00:00:00"/>
    <d v="2022-06-30T00:00:00"/>
    <x v="7"/>
    <n v="899.99999880000007"/>
  </r>
  <r>
    <x v="119"/>
    <n v="8"/>
    <n v="1148"/>
    <s v=""/>
    <x v="110"/>
    <x v="32"/>
    <s v="hr"/>
    <n v="45"/>
    <x v="102"/>
    <x v="7"/>
    <x v="3"/>
    <n v="0"/>
    <d v="2022-07-12T00:00:00"/>
    <d v="2022-06-30T00:00:00"/>
    <x v="7"/>
    <n v="0"/>
  </r>
  <r>
    <x v="120"/>
    <n v="8"/>
    <n v="1148"/>
    <s v=""/>
    <x v="111"/>
    <x v="2"/>
    <s v="lot"/>
    <n v="3040"/>
    <x v="103"/>
    <x v="8"/>
    <x v="19"/>
    <n v="1680.0000640000001"/>
    <d v="2022-06-09T00:00:00"/>
    <d v="2022-06-17T00:00:00"/>
    <x v="6"/>
    <n v="1680.0000640000001"/>
  </r>
  <r>
    <x v="121"/>
    <n v="8"/>
    <n v="1148"/>
    <s v=""/>
    <x v="112"/>
    <x v="29"/>
    <s v="hr"/>
    <n v="30"/>
    <x v="96"/>
    <x v="7"/>
    <x v="14"/>
    <n v="5700"/>
    <d v="2022-07-12T00:00:00"/>
    <d v="2022-06-30T00:00:00"/>
    <x v="7"/>
    <n v="5700"/>
  </r>
  <r>
    <x v="122"/>
    <n v="8"/>
    <n v="1148"/>
    <s v=""/>
    <x v="113"/>
    <x v="15"/>
    <s v="hr"/>
    <n v="45"/>
    <x v="93"/>
    <x v="7"/>
    <x v="3"/>
    <n v="0"/>
    <d v="2022-07-12T00:00:00"/>
    <d v="2022-06-30T00:00:00"/>
    <x v="7"/>
    <n v="0"/>
  </r>
  <r>
    <x v="123"/>
    <n v="8"/>
    <n v="1148"/>
    <s v=""/>
    <x v="114"/>
    <x v="2"/>
    <s v="lot"/>
    <n v="6950"/>
    <x v="97"/>
    <x v="8"/>
    <x v="15"/>
    <n v="5545.89984"/>
    <d v="2022-06-09T00:00:00"/>
    <d v="2022-06-17T00:00:00"/>
    <x v="6"/>
    <n v="5545.89984"/>
  </r>
  <r>
    <x v="124"/>
    <n v="8"/>
    <n v="1148"/>
    <s v=""/>
    <x v="115"/>
    <x v="13"/>
    <s v="hr"/>
    <n v="30"/>
    <x v="104"/>
    <x v="7"/>
    <x v="20"/>
    <n v="1200"/>
    <d v="2022-07-12T00:00:00"/>
    <d v="2022-06-30T00:00:00"/>
    <x v="7"/>
    <n v="1200"/>
  </r>
  <r>
    <x v="125"/>
    <n v="8"/>
    <n v="1148"/>
    <s v=""/>
    <x v="116"/>
    <x v="9"/>
    <s v="hr"/>
    <n v="45"/>
    <x v="23"/>
    <x v="7"/>
    <x v="3"/>
    <n v="0"/>
    <d v="2022-07-12T00:00:00"/>
    <d v="2022-06-30T00:00:00"/>
    <x v="7"/>
    <n v="0"/>
  </r>
  <r>
    <x v="126"/>
    <n v="8"/>
    <n v="1148"/>
    <s v=""/>
    <x v="117"/>
    <x v="2"/>
    <s v="lot"/>
    <n v="2000"/>
    <x v="105"/>
    <x v="8"/>
    <x v="0"/>
    <n v="2000"/>
    <d v="2022-06-09T00:00:00"/>
    <d v="2022-06-17T00:00:00"/>
    <x v="6"/>
    <n v="2000"/>
  </r>
  <r>
    <x v="127"/>
    <n v="8"/>
    <n v="1148"/>
    <s v=""/>
    <x v="118"/>
    <x v="33"/>
    <s v="hr"/>
    <n v="30"/>
    <x v="106"/>
    <x v="7"/>
    <x v="21"/>
    <n v="1199.9999997"/>
    <d v="2022-07-12T00:00:00"/>
    <d v="2022-06-30T00:00:00"/>
    <x v="7"/>
    <n v="1199.9999997"/>
  </r>
  <r>
    <x v="128"/>
    <n v="8"/>
    <n v="1148"/>
    <s v=""/>
    <x v="119"/>
    <x v="34"/>
    <s v="hr"/>
    <n v="45"/>
    <x v="107"/>
    <x v="7"/>
    <x v="3"/>
    <n v="0"/>
    <d v="2022-07-12T00:00:00"/>
    <d v="2022-06-30T00:00:00"/>
    <x v="7"/>
    <n v="0"/>
  </r>
  <r>
    <x v="129"/>
    <n v="8"/>
    <n v="1148"/>
    <s v=""/>
    <x v="120"/>
    <x v="2"/>
    <s v="lot"/>
    <n v="4740"/>
    <x v="108"/>
    <x v="8"/>
    <x v="22"/>
    <n v="1999.9998660000001"/>
    <d v="2022-06-09T00:00:00"/>
    <d v="2022-06-17T00:00:00"/>
    <x v="6"/>
    <n v="1999.9998660000001"/>
  </r>
  <r>
    <x v="130"/>
    <n v="8"/>
    <n v="1148"/>
    <s v=""/>
    <x v="121"/>
    <x v="15"/>
    <s v="hr"/>
    <n v="30"/>
    <x v="90"/>
    <x v="7"/>
    <x v="10"/>
    <n v="1200"/>
    <d v="2022-07-12T00:00:00"/>
    <d v="2022-06-30T00:00:00"/>
    <x v="7"/>
    <n v="1200"/>
  </r>
  <r>
    <x v="131"/>
    <n v="8"/>
    <n v="1148"/>
    <s v=""/>
    <x v="122"/>
    <x v="26"/>
    <s v="hr"/>
    <n v="45"/>
    <x v="91"/>
    <x v="7"/>
    <x v="3"/>
    <n v="0"/>
    <d v="2022-07-12T00:00:00"/>
    <d v="2022-06-30T00:00:00"/>
    <x v="7"/>
    <n v="0"/>
  </r>
  <r>
    <x v="132"/>
    <n v="8"/>
    <n v="1148"/>
    <s v=""/>
    <x v="123"/>
    <x v="2"/>
    <s v="lot"/>
    <n v="3380"/>
    <x v="92"/>
    <x v="8"/>
    <x v="11"/>
    <n v="2000.00008"/>
    <d v="2022-06-09T00:00:00"/>
    <d v="2022-06-17T00:00:00"/>
    <x v="6"/>
    <n v="2000.00008"/>
  </r>
  <r>
    <x v="133"/>
    <n v="8"/>
    <n v="1148"/>
    <s v=""/>
    <x v="124"/>
    <x v="13"/>
    <s v="hr"/>
    <n v="30"/>
    <x v="104"/>
    <x v="7"/>
    <x v="20"/>
    <n v="1200"/>
    <d v="2022-07-12T00:00:00"/>
    <d v="2022-06-30T00:00:00"/>
    <x v="7"/>
    <n v="1200"/>
  </r>
  <r>
    <x v="134"/>
    <n v="8"/>
    <n v="1148"/>
    <s v=""/>
    <x v="125"/>
    <x v="9"/>
    <s v="hr"/>
    <n v="45"/>
    <x v="23"/>
    <x v="7"/>
    <x v="3"/>
    <n v="0"/>
    <d v="2022-07-12T00:00:00"/>
    <d v="2022-06-30T00:00:00"/>
    <x v="7"/>
    <n v="0"/>
  </r>
  <r>
    <x v="135"/>
    <n v="8"/>
    <n v="1148"/>
    <s v=""/>
    <x v="126"/>
    <x v="2"/>
    <s v="lot"/>
    <n v="2035.75"/>
    <x v="109"/>
    <x v="8"/>
    <x v="0"/>
    <n v="2035.75"/>
    <d v="2022-06-09T00:00:00"/>
    <d v="2022-06-17T00:00:00"/>
    <x v="6"/>
    <n v="2035.75"/>
  </r>
  <r>
    <x v="136"/>
    <n v="9"/>
    <n v="1167"/>
    <s v="1ATM35-02"/>
    <x v="127"/>
    <x v="2"/>
    <s v="lot"/>
    <n v="13255.74"/>
    <x v="110"/>
    <x v="9"/>
    <x v="0"/>
    <n v="13255.74"/>
    <d v="2022-06-09T00:00:00"/>
    <d v="2022-06-10T00:00:00"/>
    <x v="8"/>
    <n v="13255.74"/>
  </r>
  <r>
    <x v="137"/>
    <n v="9"/>
    <n v="1146"/>
    <s v=""/>
    <x v="128"/>
    <x v="35"/>
    <s v="hr"/>
    <n v="60"/>
    <x v="111"/>
    <x v="10"/>
    <x v="3"/>
    <n v="0"/>
    <d v="2022-07-19T00:00:00"/>
    <d v="2022-06-29T00:00:00"/>
    <x v="9"/>
    <n v="0"/>
  </r>
  <r>
    <x v="138"/>
    <n v="9"/>
    <n v="1146"/>
    <s v=""/>
    <x v="129"/>
    <x v="31"/>
    <s v="hr"/>
    <n v="90"/>
    <x v="112"/>
    <x v="10"/>
    <x v="3"/>
    <n v="0"/>
    <d v="2022-07-19T00:00:00"/>
    <d v="2022-06-29T00:00:00"/>
    <x v="9"/>
    <n v="0"/>
  </r>
  <r>
    <x v="139"/>
    <n v="9"/>
    <n v="1146"/>
    <s v=""/>
    <x v="130"/>
    <x v="2"/>
    <s v="lot"/>
    <n v="15960"/>
    <x v="113"/>
    <x v="11"/>
    <x v="23"/>
    <n v="5545.9004999999997"/>
    <d v="2022-06-10T00:00:00"/>
    <d v="2022-06-20T00:00:00"/>
    <x v="6"/>
    <n v="5545.9004999999997"/>
  </r>
  <r>
    <x v="140"/>
    <n v="9"/>
    <n v="1146"/>
    <s v=""/>
    <x v="131"/>
    <x v="36"/>
    <s v="hr"/>
    <n v="50"/>
    <x v="114"/>
    <x v="10"/>
    <x v="24"/>
    <n v="4499.9999999280008"/>
    <d v="2022-07-19T00:00:00"/>
    <d v="2022-06-29T00:00:00"/>
    <x v="9"/>
    <n v="4499.9999999280008"/>
  </r>
  <r>
    <x v="141"/>
    <n v="9"/>
    <n v="1146"/>
    <s v=""/>
    <x v="132"/>
    <x v="37"/>
    <s v="hr"/>
    <n v="90"/>
    <x v="115"/>
    <x v="10"/>
    <x v="3"/>
    <n v="0"/>
    <d v="2022-07-19T00:00:00"/>
    <d v="2022-06-29T00:00:00"/>
    <x v="9"/>
    <n v="0"/>
  </r>
  <r>
    <x v="142"/>
    <n v="9"/>
    <n v="1146"/>
    <s v=""/>
    <x v="133"/>
    <x v="2"/>
    <s v="lot"/>
    <n v="5250"/>
    <x v="116"/>
    <x v="11"/>
    <x v="25"/>
    <n v="2959.999875"/>
    <d v="2022-06-10T00:00:00"/>
    <d v="2022-06-20T00:00:00"/>
    <x v="6"/>
    <n v="2959.999875"/>
  </r>
  <r>
    <x v="143"/>
    <n v="9"/>
    <n v="1146"/>
    <s v=""/>
    <x v="134"/>
    <x v="38"/>
    <s v="hr"/>
    <n v="60"/>
    <x v="117"/>
    <x v="10"/>
    <x v="26"/>
    <n v="5399.9999999400006"/>
    <d v="2022-07-19T00:00:00"/>
    <d v="2022-06-29T00:00:00"/>
    <x v="9"/>
    <n v="5399.9999999400006"/>
  </r>
  <r>
    <x v="144"/>
    <n v="9"/>
    <n v="1146"/>
    <s v=""/>
    <x v="135"/>
    <x v="39"/>
    <s v="hr"/>
    <n v="90"/>
    <x v="118"/>
    <x v="10"/>
    <x v="3"/>
    <n v="0"/>
    <d v="2022-07-19T00:00:00"/>
    <d v="2022-06-29T00:00:00"/>
    <x v="9"/>
    <n v="0"/>
  </r>
  <r>
    <x v="145"/>
    <n v="9"/>
    <n v="1146"/>
    <s v=""/>
    <x v="136"/>
    <x v="2"/>
    <s v="lot"/>
    <n v="9330"/>
    <x v="119"/>
    <x v="11"/>
    <x v="27"/>
    <n v="3119.9995830000003"/>
    <d v="2022-06-10T00:00:00"/>
    <d v="2022-06-20T00:00:00"/>
    <x v="6"/>
    <n v="3119.9995830000003"/>
  </r>
  <r>
    <x v="146"/>
    <n v="9"/>
    <n v="1146"/>
    <s v=""/>
    <x v="137"/>
    <x v="40"/>
    <s v="hr"/>
    <n v="50"/>
    <x v="120"/>
    <x v="10"/>
    <x v="28"/>
    <n v="4500"/>
    <d v="2022-07-19T00:00:00"/>
    <d v="2022-06-29T00:00:00"/>
    <x v="9"/>
    <n v="4500"/>
  </r>
  <r>
    <x v="147"/>
    <n v="9"/>
    <n v="1146"/>
    <s v=""/>
    <x v="138"/>
    <x v="41"/>
    <s v="hr"/>
    <n v="90"/>
    <x v="121"/>
    <x v="10"/>
    <x v="3"/>
    <n v="0"/>
    <d v="2022-07-19T00:00:00"/>
    <d v="2022-06-29T00:00:00"/>
    <x v="9"/>
    <n v="0"/>
  </r>
  <r>
    <x v="148"/>
    <n v="9"/>
    <n v="1146"/>
    <s v=""/>
    <x v="139"/>
    <x v="2"/>
    <s v="lot"/>
    <n v="10520"/>
    <x v="122"/>
    <x v="11"/>
    <x v="29"/>
    <n v="3119.9995079999999"/>
    <d v="2022-06-10T00:00:00"/>
    <d v="2022-06-20T00:00:00"/>
    <x v="6"/>
    <n v="3119.9995079999999"/>
  </r>
  <r>
    <x v="149"/>
    <n v="9"/>
    <n v="1146"/>
    <s v=""/>
    <x v="140"/>
    <x v="42"/>
    <s v="hr"/>
    <n v="60"/>
    <x v="123"/>
    <x v="10"/>
    <x v="30"/>
    <n v="5399.9999998596004"/>
    <d v="2022-07-19T00:00:00"/>
    <d v="2022-06-29T00:00:00"/>
    <x v="9"/>
    <n v="5399.9999998596004"/>
  </r>
  <r>
    <x v="150"/>
    <n v="9"/>
    <n v="1146"/>
    <s v=""/>
    <x v="141"/>
    <x v="43"/>
    <s v="hr"/>
    <n v="90"/>
    <x v="124"/>
    <x v="10"/>
    <x v="3"/>
    <n v="0"/>
    <d v="2022-07-19T00:00:00"/>
    <d v="2022-06-29T00:00:00"/>
    <x v="9"/>
    <n v="0"/>
  </r>
  <r>
    <x v="151"/>
    <n v="9"/>
    <n v="1146"/>
    <s v=""/>
    <x v="142"/>
    <x v="2"/>
    <s v="lot"/>
    <n v="9160"/>
    <x v="125"/>
    <x v="11"/>
    <x v="31"/>
    <n v="3038.6495479999999"/>
    <d v="2022-06-10T00:00:00"/>
    <d v="2022-06-20T00:00:00"/>
    <x v="6"/>
    <n v="3038.6495479999999"/>
  </r>
  <r>
    <x v="152"/>
    <n v="9"/>
    <n v="1146"/>
    <s v=""/>
    <x v="143"/>
    <x v="13"/>
    <s v="hr"/>
    <n v="50"/>
    <x v="126"/>
    <x v="10"/>
    <x v="3"/>
    <n v="0"/>
    <d v="2022-07-19T00:00:00"/>
    <d v="2022-06-29T00:00:00"/>
    <x v="9"/>
    <n v="0"/>
  </r>
  <r>
    <x v="153"/>
    <n v="9"/>
    <n v="1146"/>
    <s v=""/>
    <x v="144"/>
    <x v="9"/>
    <s v="hr"/>
    <n v="90"/>
    <x v="23"/>
    <x v="10"/>
    <x v="3"/>
    <n v="0"/>
    <d v="2022-07-19T00:00:00"/>
    <d v="2022-06-29T00:00:00"/>
    <x v="9"/>
    <n v="0"/>
  </r>
  <r>
    <x v="154"/>
    <n v="9"/>
    <n v="1146"/>
    <s v=""/>
    <x v="145"/>
    <x v="2"/>
    <s v="lot"/>
    <n v="11710"/>
    <x v="127"/>
    <x v="11"/>
    <x v="32"/>
    <n v="5359.9995639999997"/>
    <d v="2022-06-10T00:00:00"/>
    <d v="2022-06-20T00:00:00"/>
    <x v="6"/>
    <n v="5359.9995639999997"/>
  </r>
  <r>
    <x v="155"/>
    <n v="9"/>
    <n v="1146"/>
    <s v=""/>
    <x v="146"/>
    <x v="44"/>
    <s v="hr"/>
    <n v="60"/>
    <x v="128"/>
    <x v="10"/>
    <x v="33"/>
    <n v="1199.9999999472"/>
    <d v="2022-07-19T00:00:00"/>
    <d v="2022-06-29T00:00:00"/>
    <x v="9"/>
    <n v="1199.9999999472"/>
  </r>
  <r>
    <x v="156"/>
    <n v="9"/>
    <n v="1146"/>
    <s v=""/>
    <x v="147"/>
    <x v="45"/>
    <s v="hr"/>
    <n v="90"/>
    <x v="129"/>
    <x v="10"/>
    <x v="3"/>
    <n v="0"/>
    <d v="2022-07-19T00:00:00"/>
    <d v="2022-06-29T00:00:00"/>
    <x v="9"/>
    <n v="0"/>
  </r>
  <r>
    <x v="157"/>
    <n v="9"/>
    <n v="1146"/>
    <s v=""/>
    <x v="148"/>
    <x v="2"/>
    <s v="lot"/>
    <n v="7630"/>
    <x v="130"/>
    <x v="11"/>
    <x v="34"/>
    <n v="1519.9997679999999"/>
    <d v="2022-06-10T00:00:00"/>
    <d v="2022-06-20T00:00:00"/>
    <x v="6"/>
    <n v="1519.9997679999999"/>
  </r>
  <r>
    <x v="158"/>
    <n v="10"/>
    <n v="1147"/>
    <s v=""/>
    <x v="149"/>
    <x v="46"/>
    <s v="hr"/>
    <n v="60"/>
    <x v="131"/>
    <x v="12"/>
    <x v="3"/>
    <n v="0"/>
    <d v="2022-07-12T00:00:00"/>
    <m/>
    <x v="10"/>
    <s v=""/>
  </r>
  <r>
    <x v="159"/>
    <n v="10"/>
    <n v="1147"/>
    <s v=""/>
    <x v="150"/>
    <x v="47"/>
    <s v="hr"/>
    <n v="90"/>
    <x v="132"/>
    <x v="12"/>
    <x v="3"/>
    <n v="0"/>
    <d v="2022-07-12T00:00:00"/>
    <m/>
    <x v="10"/>
    <s v=""/>
  </r>
  <r>
    <x v="160"/>
    <n v="10"/>
    <n v="1147"/>
    <s v=""/>
    <x v="151"/>
    <x v="2"/>
    <s v="lot"/>
    <n v="17320"/>
    <x v="133"/>
    <x v="13"/>
    <x v="35"/>
    <n v="5545.9003720000001"/>
    <d v="2022-06-11T00:00:00"/>
    <d v="2022-06-17T00:00:00"/>
    <x v="6"/>
    <n v="5545.9003720000001"/>
  </r>
  <r>
    <x v="161"/>
    <n v="10"/>
    <n v="1147"/>
    <s v=""/>
    <x v="152"/>
    <x v="48"/>
    <s v="hr"/>
    <n v="50"/>
    <x v="134"/>
    <x v="12"/>
    <x v="36"/>
    <n v="1999.9999872000001"/>
    <d v="2022-07-12T00:00:00"/>
    <m/>
    <x v="10"/>
    <s v=""/>
  </r>
  <r>
    <x v="162"/>
    <n v="10"/>
    <n v="1147"/>
    <s v=""/>
    <x v="153"/>
    <x v="49"/>
    <s v="hr"/>
    <n v="90"/>
    <x v="135"/>
    <x v="12"/>
    <x v="3"/>
    <n v="0"/>
    <d v="2022-07-12T00:00:00"/>
    <m/>
    <x v="10"/>
    <s v=""/>
  </r>
  <r>
    <x v="163"/>
    <n v="10"/>
    <n v="1147"/>
    <s v=""/>
    <x v="154"/>
    <x v="2"/>
    <s v="lot"/>
    <n v="23100"/>
    <x v="136"/>
    <x v="13"/>
    <x v="37"/>
    <n v="2000.0003099999999"/>
    <d v="2022-06-11T00:00:00"/>
    <d v="2022-06-17T00:00:00"/>
    <x v="6"/>
    <n v="2000.0003099999999"/>
  </r>
  <r>
    <x v="164"/>
    <n v="10"/>
    <n v="1147"/>
    <s v=""/>
    <x v="155"/>
    <x v="50"/>
    <s v="hr"/>
    <n v="60"/>
    <x v="137"/>
    <x v="12"/>
    <x v="3"/>
    <n v="0"/>
    <d v="2022-07-12T00:00:00"/>
    <m/>
    <x v="10"/>
    <s v=""/>
  </r>
  <r>
    <x v="165"/>
    <n v="10"/>
    <n v="1147"/>
    <s v=""/>
    <x v="156"/>
    <x v="51"/>
    <s v="hr"/>
    <n v="90"/>
    <x v="107"/>
    <x v="12"/>
    <x v="3"/>
    <n v="0"/>
    <d v="2022-07-12T00:00:00"/>
    <m/>
    <x v="10"/>
    <s v=""/>
  </r>
  <r>
    <x v="166"/>
    <n v="10"/>
    <n v="1147"/>
    <s v=""/>
    <x v="157"/>
    <x v="2"/>
    <s v="lot"/>
    <n v="10180"/>
    <x v="138"/>
    <x v="13"/>
    <x v="38"/>
    <n v="1759.9998399999999"/>
    <d v="2022-06-11T00:00:00"/>
    <d v="2022-06-17T00:00:00"/>
    <x v="6"/>
    <n v="1759.9998399999999"/>
  </r>
  <r>
    <x v="167"/>
    <n v="10"/>
    <n v="1147"/>
    <s v=""/>
    <x v="158"/>
    <x v="52"/>
    <s v="hr"/>
    <n v="50"/>
    <x v="139"/>
    <x v="12"/>
    <x v="39"/>
    <n v="1999.99999875"/>
    <d v="2022-07-12T00:00:00"/>
    <m/>
    <x v="10"/>
    <s v=""/>
  </r>
  <r>
    <x v="168"/>
    <n v="10"/>
    <n v="1147"/>
    <s v=""/>
    <x v="159"/>
    <x v="53"/>
    <s v="hr"/>
    <n v="90"/>
    <x v="140"/>
    <x v="12"/>
    <x v="3"/>
    <n v="0"/>
    <d v="2022-07-12T00:00:00"/>
    <m/>
    <x v="10"/>
    <s v=""/>
  </r>
  <r>
    <x v="169"/>
    <n v="10"/>
    <n v="1147"/>
    <s v=""/>
    <x v="160"/>
    <x v="2"/>
    <s v="lot"/>
    <n v="8990"/>
    <x v="141"/>
    <x v="13"/>
    <x v="40"/>
    <n v="639.99989799999992"/>
    <d v="2022-06-11T00:00:00"/>
    <d v="2022-06-17T00:00:00"/>
    <x v="6"/>
    <n v="639.99989799999992"/>
  </r>
  <r>
    <x v="170"/>
    <n v="10"/>
    <n v="1147"/>
    <s v=""/>
    <x v="161"/>
    <x v="54"/>
    <s v="hr"/>
    <n v="60"/>
    <x v="142"/>
    <x v="12"/>
    <x v="3"/>
    <n v="0"/>
    <d v="2022-07-12T00:00:00"/>
    <m/>
    <x v="10"/>
    <s v=""/>
  </r>
  <r>
    <x v="171"/>
    <n v="10"/>
    <n v="1147"/>
    <s v=""/>
    <x v="162"/>
    <x v="55"/>
    <s v="hr"/>
    <n v="90"/>
    <x v="143"/>
    <x v="12"/>
    <x v="3"/>
    <n v="0"/>
    <d v="2022-07-12T00:00:00"/>
    <m/>
    <x v="10"/>
    <s v=""/>
  </r>
  <r>
    <x v="172"/>
    <n v="10"/>
    <n v="1147"/>
    <s v=""/>
    <x v="163"/>
    <x v="2"/>
    <s v="lot"/>
    <n v="12730"/>
    <x v="144"/>
    <x v="13"/>
    <x v="41"/>
    <n v="5211.5996230000001"/>
    <d v="2022-06-11T00:00:00"/>
    <d v="2022-06-17T00:00:00"/>
    <x v="6"/>
    <n v="5211.5996230000001"/>
  </r>
  <r>
    <x v="173"/>
    <n v="10"/>
    <n v="1147"/>
    <s v=""/>
    <x v="164"/>
    <x v="54"/>
    <s v="hr"/>
    <n v="60"/>
    <x v="142"/>
    <x v="12"/>
    <x v="3"/>
    <n v="0"/>
    <d v="2022-07-12T00:00:00"/>
    <m/>
    <x v="10"/>
    <s v=""/>
  </r>
  <r>
    <x v="174"/>
    <n v="10"/>
    <n v="1147"/>
    <s v=""/>
    <x v="165"/>
    <x v="55"/>
    <s v="hr"/>
    <n v="90"/>
    <x v="143"/>
    <x v="12"/>
    <x v="3"/>
    <n v="0"/>
    <d v="2022-07-12T00:00:00"/>
    <m/>
    <x v="10"/>
    <s v=""/>
  </r>
  <r>
    <x v="175"/>
    <n v="10"/>
    <n v="1147"/>
    <s v=""/>
    <x v="166"/>
    <x v="2"/>
    <s v="lot"/>
    <n v="10690"/>
    <x v="145"/>
    <x v="13"/>
    <x v="42"/>
    <n v="3120.0005040000001"/>
    <d v="2022-06-11T00:00:00"/>
    <d v="2022-06-17T00:00:00"/>
    <x v="6"/>
    <n v="3120.0005040000001"/>
  </r>
  <r>
    <x v="176"/>
    <n v="11"/>
    <n v="1137"/>
    <s v=""/>
    <x v="167"/>
    <x v="56"/>
    <s v="hr"/>
    <n v="60"/>
    <x v="146"/>
    <x v="14"/>
    <x v="43"/>
    <n v="13019.999928000001"/>
    <d v="2022-07-12T00:00:00"/>
    <d v="2022-06-22T00:00:00"/>
    <x v="6"/>
    <n v="13019.999928000001"/>
  </r>
  <r>
    <x v="177"/>
    <n v="11"/>
    <n v="1137"/>
    <s v=""/>
    <x v="168"/>
    <x v="8"/>
    <s v="lot"/>
    <n v="5000"/>
    <x v="147"/>
    <x v="14"/>
    <x v="3"/>
    <n v="0"/>
    <d v="2022-07-12T00:00:00"/>
    <m/>
    <x v="10"/>
    <s v=""/>
  </r>
  <r>
    <x v="178"/>
    <n v="11"/>
    <n v="1137"/>
    <s v=""/>
    <x v="169"/>
    <x v="56"/>
    <s v="hr"/>
    <n v="60"/>
    <x v="146"/>
    <x v="14"/>
    <x v="43"/>
    <n v="13019.999928000001"/>
    <d v="2022-07-12T00:00:00"/>
    <d v="2022-06-22T00:00:00"/>
    <x v="6"/>
    <n v="13019.999928000001"/>
  </r>
  <r>
    <x v="179"/>
    <n v="11"/>
    <n v="1137"/>
    <s v=""/>
    <x v="170"/>
    <x v="8"/>
    <s v="lot"/>
    <n v="5000"/>
    <x v="147"/>
    <x v="14"/>
    <x v="3"/>
    <n v="0"/>
    <d v="2022-07-12T00:00:00"/>
    <m/>
    <x v="10"/>
    <s v=""/>
  </r>
  <r>
    <x v="180"/>
    <n v="11"/>
    <n v="1137"/>
    <s v=""/>
    <x v="171"/>
    <x v="56"/>
    <s v="hr"/>
    <n v="60"/>
    <x v="146"/>
    <x v="14"/>
    <x v="43"/>
    <n v="13019.999928000001"/>
    <d v="2022-07-12T00:00:00"/>
    <d v="2022-06-22T00:00:00"/>
    <x v="6"/>
    <n v="13019.999928000001"/>
  </r>
  <r>
    <x v="181"/>
    <n v="11"/>
    <n v="1137"/>
    <s v=""/>
    <x v="172"/>
    <x v="8"/>
    <s v="lot"/>
    <n v="5000"/>
    <x v="147"/>
    <x v="14"/>
    <x v="3"/>
    <n v="0"/>
    <d v="2022-07-12T00:00:00"/>
    <m/>
    <x v="10"/>
    <s v=""/>
  </r>
  <r>
    <x v="182"/>
    <n v="11"/>
    <n v="1137"/>
    <s v=""/>
    <x v="173"/>
    <x v="56"/>
    <s v="hr"/>
    <n v="60"/>
    <x v="146"/>
    <x v="14"/>
    <x v="43"/>
    <n v="13019.999928000001"/>
    <d v="2022-07-12T00:00:00"/>
    <d v="2022-06-22T00:00:00"/>
    <x v="6"/>
    <n v="13019.999928000001"/>
  </r>
  <r>
    <x v="183"/>
    <n v="11"/>
    <n v="1137"/>
    <s v=""/>
    <x v="174"/>
    <x v="8"/>
    <s v="lot"/>
    <n v="5000"/>
    <x v="147"/>
    <x v="14"/>
    <x v="3"/>
    <n v="0"/>
    <d v="2022-07-12T00:00:00"/>
    <m/>
    <x v="10"/>
    <s v=""/>
  </r>
  <r>
    <x v="184"/>
    <n v="12"/>
    <n v="1164"/>
    <s v=""/>
    <x v="175"/>
    <x v="56"/>
    <s v="hr"/>
    <n v="60"/>
    <x v="146"/>
    <x v="15"/>
    <x v="43"/>
    <n v="13019.999928000001"/>
    <d v="2022-07-12T00:00:00"/>
    <d v="2022-07-01T00:00:00"/>
    <x v="7"/>
    <n v="13019.999928000001"/>
  </r>
  <r>
    <x v="185"/>
    <n v="12"/>
    <n v="1164"/>
    <s v=""/>
    <x v="176"/>
    <x v="8"/>
    <s v="lot"/>
    <n v="5000"/>
    <x v="147"/>
    <x v="15"/>
    <x v="3"/>
    <n v="0"/>
    <d v="2022-07-12T00:00:00"/>
    <d v="2022-07-01T00:00:00"/>
    <x v="7"/>
    <n v="0"/>
  </r>
  <r>
    <x v="186"/>
    <n v="12"/>
    <n v="1164"/>
    <s v=""/>
    <x v="177"/>
    <x v="56"/>
    <s v="hr"/>
    <n v="60"/>
    <x v="146"/>
    <x v="15"/>
    <x v="43"/>
    <n v="13019.999928000001"/>
    <d v="2022-07-12T00:00:00"/>
    <d v="2022-07-01T00:00:00"/>
    <x v="7"/>
    <n v="13019.999928000001"/>
  </r>
  <r>
    <x v="187"/>
    <n v="12"/>
    <n v="1164"/>
    <s v=""/>
    <x v="178"/>
    <x v="8"/>
    <s v="lot"/>
    <n v="5000"/>
    <x v="147"/>
    <x v="15"/>
    <x v="3"/>
    <n v="0"/>
    <d v="2022-07-12T00:00:00"/>
    <d v="2022-07-01T00:00:00"/>
    <x v="7"/>
    <n v="0"/>
  </r>
  <r>
    <x v="188"/>
    <n v="13"/>
    <n v="1160"/>
    <s v=""/>
    <x v="179"/>
    <x v="2"/>
    <s v="lot"/>
    <n v="226800"/>
    <x v="148"/>
    <x v="16"/>
    <x v="44"/>
    <n v="68040"/>
    <d v="2022-07-13T00:00:00"/>
    <d v="2022-06-22T00:00:00"/>
    <x v="6"/>
    <n v="68040"/>
  </r>
  <r>
    <x v="189"/>
    <n v="14"/>
    <n v="1162"/>
    <s v=""/>
    <x v="180"/>
    <x v="2"/>
    <s v="lot"/>
    <n v="113760"/>
    <x v="149"/>
    <x v="17"/>
    <x v="0"/>
    <n v="113760"/>
    <d v="2022-06-19T00:00:00"/>
    <d v="2022-06-22T00:00:00"/>
    <x v="6"/>
    <n v="113760"/>
  </r>
  <r>
    <x v="190"/>
    <n v="14"/>
    <n v="1162"/>
    <s v=""/>
    <x v="181"/>
    <x v="2"/>
    <s v="lot"/>
    <n v="113760"/>
    <x v="149"/>
    <x v="18"/>
    <x v="45"/>
    <n v="0"/>
    <m/>
    <m/>
    <x v="10"/>
    <s v=""/>
  </r>
  <r>
    <x v="191"/>
    <n v="14"/>
    <n v="1162"/>
    <s v=""/>
    <x v="182"/>
    <x v="2"/>
    <s v="lot"/>
    <n v="113760"/>
    <x v="149"/>
    <x v="18"/>
    <x v="45"/>
    <n v="0"/>
    <m/>
    <m/>
    <x v="10"/>
    <s v=""/>
  </r>
  <r>
    <x v="192"/>
    <n v="14"/>
    <n v="1162"/>
    <s v=""/>
    <x v="183"/>
    <x v="2"/>
    <s v="lot"/>
    <n v="37920"/>
    <x v="150"/>
    <x v="18"/>
    <x v="45"/>
    <n v="0"/>
    <m/>
    <m/>
    <x v="10"/>
    <s v=""/>
  </r>
  <r>
    <x v="9"/>
    <n v="3"/>
    <n v="1153"/>
    <s v=""/>
    <x v="9"/>
    <x v="2"/>
    <s v="set"/>
    <n v="16107"/>
    <x v="9"/>
    <x v="19"/>
    <x v="44"/>
    <n v="4832.0999999999995"/>
    <d v="2022-07-19T00:00:00"/>
    <d v="2022-06-23T00:00:00"/>
    <x v="6"/>
    <n v="4832.0999999999995"/>
  </r>
  <r>
    <x v="10"/>
    <n v="3"/>
    <n v="1153"/>
    <s v=""/>
    <x v="10"/>
    <x v="2"/>
    <s v="set"/>
    <n v="33988.5"/>
    <x v="10"/>
    <x v="19"/>
    <x v="44"/>
    <n v="10196.549999999999"/>
    <d v="2022-07-19T00:00:00"/>
    <d v="2022-06-23T00:00:00"/>
    <x v="6"/>
    <n v="10196.549999999999"/>
  </r>
  <r>
    <x v="11"/>
    <n v="4"/>
    <n v="1145"/>
    <s v="JP PE A - HOKUTO - JP [1190041]"/>
    <x v="11"/>
    <x v="6"/>
    <s v="pc"/>
    <n v="293.79000000000002"/>
    <x v="11"/>
    <x v="20"/>
    <x v="2"/>
    <n v="587.58000000000004"/>
    <d v="2022-07-24T00:00:00"/>
    <d v="2022-06-27T00:00:00"/>
    <x v="9"/>
    <n v="587.58000000000004"/>
  </r>
  <r>
    <x v="12"/>
    <n v="4"/>
    <n v="1145"/>
    <s v="TBEN-L4-16DXP"/>
    <x v="12"/>
    <x v="1"/>
    <s v="pc"/>
    <n v="280.10000000000002"/>
    <x v="12"/>
    <x v="20"/>
    <x v="2"/>
    <n v="1400.5"/>
    <d v="2022-07-24T00:00:00"/>
    <d v="2022-06-27T00:00:00"/>
    <x v="9"/>
    <n v="1400.5"/>
  </r>
  <r>
    <x v="13"/>
    <n v="4"/>
    <n v="1145"/>
    <s v="BNI EIP-508-105-Z015"/>
    <x v="13"/>
    <x v="3"/>
    <s v="pc"/>
    <n v="900.87"/>
    <x v="13"/>
    <x v="20"/>
    <x v="46"/>
    <n v="2252.1744995667154"/>
    <d v="2022-07-24T00:00:00"/>
    <d v="2022-06-27T00:00:00"/>
    <x v="9"/>
    <n v="2252.1744995667154"/>
  </r>
  <r>
    <x v="15"/>
    <n v="4"/>
    <n v="1145"/>
    <s v="K50LBXXPPB2Q"/>
    <x v="15"/>
    <x v="7"/>
    <s v="pc"/>
    <n v="130.71"/>
    <x v="15"/>
    <x v="20"/>
    <x v="2"/>
    <n v="130.71"/>
    <d v="2022-07-24T00:00:00"/>
    <d v="2022-06-27T00:00:00"/>
    <x v="9"/>
    <n v="130.71"/>
  </r>
  <r>
    <x v="17"/>
    <n v="4"/>
    <n v="1145"/>
    <s v="SMB30A"/>
    <x v="17"/>
    <x v="8"/>
    <s v="pc"/>
    <n v="9.34"/>
    <x v="17"/>
    <x v="20"/>
    <x v="2"/>
    <n v="28.02"/>
    <d v="2022-07-24T00:00:00"/>
    <d v="2022-06-27T00:00:00"/>
    <x v="9"/>
    <n v="28.02"/>
  </r>
  <r>
    <x v="18"/>
    <n v="4"/>
    <n v="1145"/>
    <s v="OTBVP6QDH"/>
    <x v="18"/>
    <x v="7"/>
    <s v="pc"/>
    <n v="125.11"/>
    <x v="18"/>
    <x v="20"/>
    <x v="2"/>
    <n v="125.11"/>
    <d v="2022-07-24T00:00:00"/>
    <d v="2022-06-27T00:00:00"/>
    <x v="9"/>
    <n v="125.11"/>
  </r>
  <r>
    <x v="20"/>
    <n v="4"/>
    <n v="1145"/>
    <s v="SSA-EB1PLXR-02ECQ5A"/>
    <x v="20"/>
    <x v="7"/>
    <s v="pc"/>
    <n v="185.8"/>
    <x v="20"/>
    <x v="20"/>
    <x v="2"/>
    <n v="185.8"/>
    <d v="2022-07-24T00:00:00"/>
    <d v="2022-06-27T00:00:00"/>
    <x v="9"/>
    <n v="185.8"/>
  </r>
  <r>
    <x v="21"/>
    <n v="4"/>
    <n v="1145"/>
    <s v="SSA-MBK-EEC3"/>
    <x v="21"/>
    <x v="7"/>
    <s v="pc"/>
    <n v="48.55"/>
    <x v="21"/>
    <x v="20"/>
    <x v="2"/>
    <n v="48.55"/>
    <d v="2022-07-24T00:00:00"/>
    <d v="2022-06-27T00:00:00"/>
    <x v="9"/>
    <n v="48.55"/>
  </r>
  <r>
    <x v="24"/>
    <n v="4"/>
    <n v="1145"/>
    <s v="114030K12M010Y"/>
    <x v="24"/>
    <x v="1"/>
    <s v="pc"/>
    <n v="57.65"/>
    <x v="24"/>
    <x v="20"/>
    <x v="2"/>
    <n v="288.25"/>
    <d v="2022-07-24T00:00:00"/>
    <d v="2022-06-27T00:00:00"/>
    <x v="9"/>
    <n v="288.25"/>
  </r>
  <r>
    <x v="25"/>
    <n v="4"/>
    <n v="1145"/>
    <s v="114030K12M020Y"/>
    <x v="25"/>
    <x v="1"/>
    <s v="pc"/>
    <n v="64.75"/>
    <x v="25"/>
    <x v="20"/>
    <x v="2"/>
    <n v="323.75"/>
    <d v="2022-07-24T00:00:00"/>
    <d v="2022-06-27T00:00:00"/>
    <x v="9"/>
    <n v="323.75"/>
  </r>
  <r>
    <x v="26"/>
    <n v="4"/>
    <n v="1145"/>
    <s v="114030K12M050Y"/>
    <x v="26"/>
    <x v="1"/>
    <s v="pc"/>
    <n v="93.58"/>
    <x v="26"/>
    <x v="20"/>
    <x v="2"/>
    <n v="467.9"/>
    <d v="2022-07-24T00:00:00"/>
    <d v="2022-06-27T00:00:00"/>
    <x v="9"/>
    <n v="467.9"/>
  </r>
  <r>
    <x v="27"/>
    <n v="4"/>
    <n v="1145"/>
    <s v="114030K12M070Y"/>
    <x v="27"/>
    <x v="1"/>
    <s v="pc"/>
    <n v="59.64"/>
    <x v="27"/>
    <x v="20"/>
    <x v="2"/>
    <n v="298.2"/>
    <d v="2022-07-24T00:00:00"/>
    <d v="2022-06-27T00:00:00"/>
    <x v="9"/>
    <n v="298.2"/>
  </r>
  <r>
    <x v="29"/>
    <n v="4"/>
    <n v="1145"/>
    <s v="114030K12M150Y"/>
    <x v="29"/>
    <x v="10"/>
    <s v="pc"/>
    <n v="164.58"/>
    <x v="28"/>
    <x v="20"/>
    <x v="2"/>
    <n v="1645.8000000000002"/>
    <d v="2022-07-24T00:00:00"/>
    <d v="2022-06-27T00:00:00"/>
    <x v="9"/>
    <n v="1645.8000000000002"/>
  </r>
  <r>
    <x v="30"/>
    <n v="4"/>
    <n v="1145"/>
    <s v="114030K12M200Y"/>
    <x v="30"/>
    <x v="1"/>
    <s v="pc"/>
    <n v="268.52"/>
    <x v="29"/>
    <x v="20"/>
    <x v="2"/>
    <n v="1342.6"/>
    <d v="2022-07-24T00:00:00"/>
    <d v="2022-06-27T00:00:00"/>
    <x v="9"/>
    <n v="1342.6"/>
  </r>
  <r>
    <x v="31"/>
    <n v="4"/>
    <n v="1145"/>
    <s v="114030K12M250Y"/>
    <x v="31"/>
    <x v="3"/>
    <s v="pc"/>
    <n v="124.15"/>
    <x v="30"/>
    <x v="20"/>
    <x v="47"/>
    <n v="310.36999985875002"/>
    <d v="2022-07-24T00:00:00"/>
    <d v="2022-06-27T00:00:00"/>
    <x v="9"/>
    <n v="310.36999985875002"/>
  </r>
  <r>
    <x v="32"/>
    <n v="4"/>
    <n v="1145"/>
    <s v="114030K12M300Y"/>
    <x v="32"/>
    <x v="3"/>
    <s v="pc"/>
    <n v="210.55"/>
    <x v="31"/>
    <x v="20"/>
    <x v="48"/>
    <n v="526.36999943750004"/>
    <d v="2022-07-24T00:00:00"/>
    <d v="2022-06-27T00:00:00"/>
    <x v="9"/>
    <n v="526.36999943750004"/>
  </r>
  <r>
    <x v="33"/>
    <n v="4"/>
    <n v="1145"/>
    <s v="RSM 49-FK 4.4"/>
    <x v="33"/>
    <x v="3"/>
    <s v="pc"/>
    <n v="54.77"/>
    <x v="32"/>
    <x v="20"/>
    <x v="49"/>
    <n v="136.91999977285002"/>
    <d v="2022-07-24T00:00:00"/>
    <d v="2022-06-27T00:00:00"/>
    <x v="9"/>
    <n v="136.91999977285002"/>
  </r>
  <r>
    <x v="34"/>
    <n v="4"/>
    <n v="1145"/>
    <s v="E11A06016M010"/>
    <x v="34"/>
    <x v="1"/>
    <s v="pc"/>
    <n v="19.78"/>
    <x v="33"/>
    <x v="20"/>
    <x v="2"/>
    <n v="98.9"/>
    <d v="2022-07-24T00:00:00"/>
    <d v="2022-06-27T00:00:00"/>
    <x v="9"/>
    <n v="98.9"/>
  </r>
  <r>
    <x v="36"/>
    <n v="4"/>
    <n v="1145"/>
    <s v="E11A06016M020"/>
    <x v="36"/>
    <x v="10"/>
    <s v="pc"/>
    <n v="79.98"/>
    <x v="34"/>
    <x v="20"/>
    <x v="2"/>
    <n v="799.80000000000007"/>
    <d v="2022-07-24T00:00:00"/>
    <d v="2022-06-27T00:00:00"/>
    <x v="9"/>
    <n v="799.80000000000007"/>
  </r>
  <r>
    <x v="37"/>
    <n v="4"/>
    <n v="1145"/>
    <s v="E11A06016M030"/>
    <x v="37"/>
    <x v="1"/>
    <s v="pc"/>
    <n v="85.31"/>
    <x v="35"/>
    <x v="20"/>
    <x v="2"/>
    <n v="426.55"/>
    <d v="2022-07-24T00:00:00"/>
    <d v="2022-06-27T00:00:00"/>
    <x v="9"/>
    <n v="426.55"/>
  </r>
  <r>
    <x v="38"/>
    <n v="4"/>
    <n v="1145"/>
    <s v="E11A06016M050"/>
    <x v="38"/>
    <x v="1"/>
    <s v="pc"/>
    <n v="96.02"/>
    <x v="36"/>
    <x v="20"/>
    <x v="2"/>
    <n v="480.09999999999997"/>
    <d v="2022-07-24T00:00:00"/>
    <d v="2022-06-27T00:00:00"/>
    <x v="9"/>
    <n v="480.09999999999997"/>
  </r>
  <r>
    <x v="39"/>
    <n v="4"/>
    <n v="1145"/>
    <s v="E11A06016M070"/>
    <x v="39"/>
    <x v="3"/>
    <s v="pc"/>
    <n v="129.54"/>
    <x v="37"/>
    <x v="20"/>
    <x v="2"/>
    <n v="323.84999999999997"/>
    <d v="2022-07-24T00:00:00"/>
    <d v="2022-06-27T00:00:00"/>
    <x v="9"/>
    <n v="323.84999999999997"/>
  </r>
  <r>
    <x v="40"/>
    <n v="4"/>
    <n v="1145"/>
    <s v="E11A06016M100"/>
    <x v="40"/>
    <x v="3"/>
    <s v="pc"/>
    <n v="122.78"/>
    <x v="38"/>
    <x v="20"/>
    <x v="2"/>
    <n v="306.95"/>
    <d v="2022-07-24T00:00:00"/>
    <d v="2022-06-27T00:00:00"/>
    <x v="9"/>
    <n v="306.95"/>
  </r>
  <r>
    <x v="41"/>
    <n v="4"/>
    <n v="1145"/>
    <s v="E11A06016M150"/>
    <x v="41"/>
    <x v="3"/>
    <s v="pc"/>
    <n v="130.84"/>
    <x v="39"/>
    <x v="20"/>
    <x v="2"/>
    <n v="327.10000000000002"/>
    <d v="2022-07-24T00:00:00"/>
    <d v="2022-06-27T00:00:00"/>
    <x v="9"/>
    <n v="327.10000000000002"/>
  </r>
  <r>
    <x v="42"/>
    <n v="4"/>
    <n v="1145"/>
    <s v="E11A06016M200"/>
    <x v="42"/>
    <x v="3"/>
    <s v="pc"/>
    <n v="160.81"/>
    <x v="40"/>
    <x v="20"/>
    <x v="50"/>
    <n v="402.01999961305"/>
    <d v="2022-07-24T00:00:00"/>
    <d v="2022-06-27T00:00:00"/>
    <x v="9"/>
    <n v="402.01999961305"/>
  </r>
  <r>
    <x v="43"/>
    <n v="4"/>
    <n v="1145"/>
    <s v="E11A06016M250"/>
    <x v="43"/>
    <x v="3"/>
    <s v="pc"/>
    <n v="100.65"/>
    <x v="41"/>
    <x v="20"/>
    <x v="51"/>
    <n v="251.61999970799999"/>
    <d v="2022-07-24T00:00:00"/>
    <d v="2022-06-27T00:00:00"/>
    <x v="9"/>
    <n v="251.61999970799999"/>
  </r>
  <r>
    <x v="44"/>
    <n v="4"/>
    <n v="1145"/>
    <s v="BCC M415-M414-3A-304-EX44T2-006"/>
    <x v="44"/>
    <x v="11"/>
    <s v="pc"/>
    <n v="19.97"/>
    <x v="42"/>
    <x v="20"/>
    <x v="52"/>
    <n v="289.55999979157997"/>
    <d v="2022-07-24T00:00:00"/>
    <d v="2022-06-27T00:00:00"/>
    <x v="9"/>
    <n v="289.55999979157997"/>
  </r>
  <r>
    <x v="45"/>
    <n v="4"/>
    <n v="1145"/>
    <s v="BCC M415-M414-3A-304-EX44T2-010"/>
    <x v="45"/>
    <x v="12"/>
    <s v="pc"/>
    <n v="21.56"/>
    <x v="43"/>
    <x v="20"/>
    <x v="2"/>
    <n v="495.88"/>
    <d v="2022-07-24T00:00:00"/>
    <d v="2022-06-27T00:00:00"/>
    <x v="9"/>
    <n v="495.88"/>
  </r>
  <r>
    <x v="48"/>
    <n v="4"/>
    <n v="1145"/>
    <s v="_x000a_BCC M415-M414-3A-304-EX44T2-030"/>
    <x v="48"/>
    <x v="15"/>
    <s v="pc"/>
    <n v="26.74"/>
    <x v="46"/>
    <x v="20"/>
    <x v="2"/>
    <n v="1337"/>
    <d v="2022-07-24T00:00:00"/>
    <d v="2022-06-27T00:00:00"/>
    <x v="9"/>
    <n v="1337"/>
  </r>
  <r>
    <x v="49"/>
    <n v="4"/>
    <n v="1145"/>
    <s v="_x000a_BCC M415-M414-3A-304-EX44T2-050"/>
    <x v="49"/>
    <x v="13"/>
    <s v="pc"/>
    <n v="39.01"/>
    <x v="47"/>
    <x v="20"/>
    <x v="2"/>
    <n v="975.25"/>
    <d v="2022-07-24T00:00:00"/>
    <d v="2022-06-27T00:00:00"/>
    <x v="9"/>
    <n v="975.25"/>
  </r>
  <r>
    <x v="50"/>
    <n v="4"/>
    <n v="1145"/>
    <s v="BCC M415-M414-3A-304-EX44T2-070"/>
    <x v="50"/>
    <x v="6"/>
    <s v="pc"/>
    <n v="37.1"/>
    <x v="48"/>
    <x v="20"/>
    <x v="2"/>
    <n v="74.2"/>
    <d v="2022-07-24T00:00:00"/>
    <d v="2022-06-27T00:00:00"/>
    <x v="9"/>
    <n v="74.2"/>
  </r>
  <r>
    <x v="51"/>
    <n v="4"/>
    <n v="1145"/>
    <s v="BCC M415-M414-3A-304-EX44T2-100"/>
    <x v="51"/>
    <x v="7"/>
    <s v="pc"/>
    <n v="44.43"/>
    <x v="49"/>
    <x v="20"/>
    <x v="2"/>
    <n v="44.43"/>
    <d v="2022-07-24T00:00:00"/>
    <d v="2022-06-27T00:00:00"/>
    <x v="9"/>
    <n v="44.43"/>
  </r>
  <r>
    <x v="52"/>
    <n v="4"/>
    <n v="1145"/>
    <s v="_x000a_BCC M425-M414-3A-304-EX44T2-006"/>
    <x v="52"/>
    <x v="3"/>
    <s v="pc"/>
    <n v="20.53"/>
    <x v="50"/>
    <x v="20"/>
    <x v="53"/>
    <n v="51.319999918500002"/>
    <d v="2022-07-24T00:00:00"/>
    <d v="2022-06-27T00:00:00"/>
    <x v="9"/>
    <n v="51.319999918500002"/>
  </r>
  <r>
    <x v="53"/>
    <n v="4"/>
    <n v="1145"/>
    <s v="_x000a_BCC M425-M414-3A-304-EX44T2-010"/>
    <x v="53"/>
    <x v="3"/>
    <s v="pc"/>
    <n v="21.56"/>
    <x v="51"/>
    <x v="20"/>
    <x v="2"/>
    <n v="53.9"/>
    <d v="2022-07-24T00:00:00"/>
    <d v="2022-06-27T00:00:00"/>
    <x v="9"/>
    <n v="53.9"/>
  </r>
  <r>
    <x v="54"/>
    <n v="4"/>
    <n v="1145"/>
    <s v="_x000a_RKC4.5T-3-RSC4.5T/S1587"/>
    <x v="54"/>
    <x v="3"/>
    <s v="pc"/>
    <n v="33.090000000000003"/>
    <x v="52"/>
    <x v="20"/>
    <x v="54"/>
    <n v="82.719999935550007"/>
    <d v="2022-07-24T00:00:00"/>
    <d v="2022-06-27T00:00:00"/>
    <x v="9"/>
    <n v="82.719999935550007"/>
  </r>
  <r>
    <x v="55"/>
    <n v="4"/>
    <n v="1145"/>
    <s v="_x000a_RKC4.5T-5-RSC4.5T/S1587"/>
    <x v="55"/>
    <x v="3"/>
    <s v="pc"/>
    <n v="40.909999999999997"/>
    <x v="53"/>
    <x v="20"/>
    <x v="55"/>
    <n v="102.26999997979999"/>
    <d v="2022-07-24T00:00:00"/>
    <d v="2022-06-27T00:00:00"/>
    <x v="9"/>
    <n v="102.26999997979999"/>
  </r>
  <r>
    <x v="56"/>
    <n v="4"/>
    <n v="1145"/>
    <s v="_x000a_RKC4.5T-7-RSC4.5T/S1587"/>
    <x v="56"/>
    <x v="3"/>
    <s v="pc"/>
    <n v="48.72"/>
    <x v="54"/>
    <x v="20"/>
    <x v="2"/>
    <n v="121.8"/>
    <d v="2022-07-24T00:00:00"/>
    <d v="2022-06-27T00:00:00"/>
    <x v="9"/>
    <n v="121.8"/>
  </r>
  <r>
    <x v="57"/>
    <n v="4"/>
    <n v="1145"/>
    <s v="_x000a_BCC M314-M414-3E-304-VX44T2-003"/>
    <x v="57"/>
    <x v="16"/>
    <s v="pc"/>
    <n v="19.41"/>
    <x v="55"/>
    <x v="20"/>
    <x v="56"/>
    <n v="145.56999978989998"/>
    <d v="2022-07-24T00:00:00"/>
    <d v="2022-06-27T00:00:00"/>
    <x v="9"/>
    <n v="145.56999978989998"/>
  </r>
  <r>
    <x v="59"/>
    <n v="4"/>
    <n v="1145"/>
    <s v="_x000a_BCC M415-M415-M415-U0003-000"/>
    <x v="59"/>
    <x v="15"/>
    <s v="pc"/>
    <n v="31.61"/>
    <x v="57"/>
    <x v="20"/>
    <x v="2"/>
    <n v="1580.5"/>
    <d v="2022-07-24T00:00:00"/>
    <d v="2022-06-27T00:00:00"/>
    <x v="9"/>
    <n v="1580.5"/>
  </r>
  <r>
    <x v="61"/>
    <n v="4"/>
    <n v="1145"/>
    <s v="_x000a_BCC M414-M415-M415-U2002-003"/>
    <x v="61"/>
    <x v="3"/>
    <s v="pc"/>
    <n v="73.5"/>
    <x v="58"/>
    <x v="20"/>
    <x v="2"/>
    <n v="183.75"/>
    <d v="2022-07-24T00:00:00"/>
    <d v="2022-06-27T00:00:00"/>
    <x v="9"/>
    <n v="183.75"/>
  </r>
  <r>
    <x v="62"/>
    <n v="4"/>
    <n v="1145"/>
    <s v="FSM-2FKM57"/>
    <x v="62"/>
    <x v="3"/>
    <s v="pc"/>
    <n v="0"/>
    <x v="23"/>
    <x v="20"/>
    <x v="2"/>
    <n v="0"/>
    <d v="2022-07-24T00:00:00"/>
    <d v="2022-06-27T00:00:00"/>
    <x v="9"/>
    <n v="0"/>
  </r>
  <r>
    <x v="63"/>
    <n v="4"/>
    <n v="1145"/>
    <s v="1783-ZMS24TA"/>
    <x v="63"/>
    <x v="17"/>
    <s v="pc"/>
    <n v="4045.84"/>
    <x v="59"/>
    <x v="20"/>
    <x v="2"/>
    <n v="6068.76"/>
    <d v="2022-07-24T00:00:00"/>
    <d v="2022-06-27T00:00:00"/>
    <x v="9"/>
    <n v="6068.76"/>
  </r>
  <r>
    <x v="64"/>
    <n v="4"/>
    <n v="1145"/>
    <s v="_x000a_480vac Power Cable #10C3G1"/>
    <x v="64"/>
    <x v="18"/>
    <s v="mts"/>
    <n v="9.14"/>
    <x v="60"/>
    <x v="20"/>
    <x v="2"/>
    <n v="1371"/>
    <d v="2022-07-24T00:00:00"/>
    <d v="2022-06-27T00:00:00"/>
    <x v="9"/>
    <n v="1371"/>
  </r>
  <r>
    <x v="65"/>
    <n v="4"/>
    <n v="1145"/>
    <s v="B1-HKT-0204"/>
    <x v="65"/>
    <x v="1"/>
    <s v="pc"/>
    <n v="80.92"/>
    <x v="61"/>
    <x v="20"/>
    <x v="2"/>
    <n v="404.6"/>
    <d v="2022-07-24T00:00:00"/>
    <d v="2022-06-27T00:00:00"/>
    <x v="9"/>
    <n v="404.6"/>
  </r>
  <r>
    <x v="69"/>
    <n v="4"/>
    <n v="1145"/>
    <s v="_x000a_VS-08-RJ45-5-Q/IP20 - 1656725"/>
    <x v="68"/>
    <x v="16"/>
    <s v="pc"/>
    <n v="25.48"/>
    <x v="63"/>
    <x v="20"/>
    <x v="2"/>
    <n v="191.1"/>
    <d v="2022-07-24T00:00:00"/>
    <d v="2022-06-27T00:00:00"/>
    <x v="9"/>
    <n v="191.1"/>
  </r>
  <r>
    <x v="71"/>
    <n v="4"/>
    <n v="1145"/>
    <s v="E11A06016M300"/>
    <x v="69"/>
    <x v="3"/>
    <s v="pc"/>
    <n v="250.32"/>
    <x v="64"/>
    <x v="20"/>
    <x v="2"/>
    <n v="625.79999999999995"/>
    <d v="2022-07-24T00:00:00"/>
    <d v="2022-06-27T00:00:00"/>
    <x v="9"/>
    <n v="625.79999999999995"/>
  </r>
  <r>
    <x v="72"/>
    <n v="4"/>
    <n v="1145"/>
    <s v="E11A06016M400"/>
    <x v="70"/>
    <x v="17"/>
    <s v="pc"/>
    <n v="308.60000000000002"/>
    <x v="65"/>
    <x v="20"/>
    <x v="2"/>
    <n v="462.90000000000003"/>
    <d v="2022-07-24T00:00:00"/>
    <d v="2022-06-27T00:00:00"/>
    <x v="9"/>
    <n v="462.90000000000003"/>
  </r>
  <r>
    <x v="73"/>
    <n v="4"/>
    <n v="1145"/>
    <s v="E11A06016M500"/>
    <x v="71"/>
    <x v="3"/>
    <s v="pc"/>
    <n v="249.85"/>
    <x v="66"/>
    <x v="20"/>
    <x v="57"/>
    <n v="624.61999925225007"/>
    <d v="2022-07-24T00:00:00"/>
    <d v="2022-06-27T00:00:00"/>
    <x v="9"/>
    <n v="624.61999925225007"/>
  </r>
  <r>
    <x v="75"/>
    <n v="4"/>
    <n v="1145"/>
    <s v="1300390370 DN100"/>
    <x v="73"/>
    <x v="8"/>
    <s v="pc"/>
    <n v="32.770000000000003"/>
    <x v="68"/>
    <x v="20"/>
    <x v="2"/>
    <n v="98.31"/>
    <d v="2022-07-24T00:00:00"/>
    <d v="2022-06-27T00:00:00"/>
    <x v="9"/>
    <n v="98.31"/>
  </r>
  <r>
    <x v="76"/>
    <n v="4"/>
    <n v="1145"/>
    <s v="1300350057 DN3020"/>
    <x v="74"/>
    <x v="8"/>
    <s v="pc"/>
    <n v="69.489999999999995"/>
    <x v="69"/>
    <x v="20"/>
    <x v="2"/>
    <n v="208.46999999999997"/>
    <d v="2022-07-24T00:00:00"/>
    <d v="2022-06-27T00:00:00"/>
    <x v="9"/>
    <n v="208.46999999999997"/>
  </r>
  <r>
    <x v="77"/>
    <n v="4"/>
    <n v="1145"/>
    <s v="_x000a_480vac Power Cable mts #8C3G1"/>
    <x v="75"/>
    <x v="13"/>
    <s v="pc"/>
    <n v="9.14"/>
    <x v="70"/>
    <x v="20"/>
    <x v="2"/>
    <n v="228.5"/>
    <d v="2022-07-24T00:00:00"/>
    <d v="2022-06-27T00:00:00"/>
    <x v="9"/>
    <n v="228.5"/>
  </r>
  <r>
    <x v="79"/>
    <n v="4"/>
    <n v="1145"/>
    <s v="SMB30A"/>
    <x v="17"/>
    <x v="8"/>
    <s v="pc"/>
    <n v="10.27"/>
    <x v="72"/>
    <x v="20"/>
    <x v="2"/>
    <n v="30.81"/>
    <d v="2022-07-24T00:00:00"/>
    <d v="2022-06-27T00:00:00"/>
    <x v="9"/>
    <n v="30.81"/>
  </r>
  <r>
    <x v="80"/>
    <n v="4"/>
    <n v="1145"/>
    <s v=" OTBVP6QDH"/>
    <x v="18"/>
    <x v="17"/>
    <s v="pc"/>
    <n v="129.78"/>
    <x v="73"/>
    <x v="20"/>
    <x v="2"/>
    <n v="194.67000000000002"/>
    <d v="2022-07-24T00:00:00"/>
    <d v="2022-06-27T00:00:00"/>
    <x v="9"/>
    <n v="194.67000000000002"/>
  </r>
  <r>
    <x v="82"/>
    <n v="4"/>
    <n v="1145"/>
    <s v=" SSA-MBK-EEC3"/>
    <x v="21"/>
    <x v="17"/>
    <s v="pc"/>
    <n v="50.42"/>
    <x v="75"/>
    <x v="20"/>
    <x v="2"/>
    <n v="75.63"/>
    <d v="2022-07-24T00:00:00"/>
    <d v="2022-06-27T00:00:00"/>
    <x v="9"/>
    <n v="75.63"/>
  </r>
  <r>
    <x v="83"/>
    <n v="4"/>
    <n v="1145"/>
    <s v="Shipping and handling"/>
    <x v="76"/>
    <x v="2"/>
    <s v="pc"/>
    <n v="4000"/>
    <x v="76"/>
    <x v="20"/>
    <x v="2"/>
    <n v="2000"/>
    <d v="2022-07-24T00:00:00"/>
    <d v="2022-06-27T00:00:00"/>
    <x v="9"/>
    <n v="2000"/>
  </r>
  <r>
    <x v="137"/>
    <n v="9"/>
    <n v="1146"/>
    <s v=""/>
    <x v="128"/>
    <x v="35"/>
    <s v="hr"/>
    <n v="60"/>
    <x v="111"/>
    <x v="21"/>
    <x v="45"/>
    <n v="0"/>
    <d v="2022-08-09T00:00:00"/>
    <m/>
    <x v="10"/>
    <s v=""/>
  </r>
  <r>
    <x v="138"/>
    <n v="9"/>
    <n v="1146"/>
    <s v=""/>
    <x v="129"/>
    <x v="31"/>
    <s v="hr"/>
    <n v="90"/>
    <x v="112"/>
    <x v="21"/>
    <x v="45"/>
    <n v="0"/>
    <d v="2022-08-09T00:00:00"/>
    <m/>
    <x v="10"/>
    <s v=""/>
  </r>
  <r>
    <x v="139"/>
    <n v="9"/>
    <n v="1146"/>
    <s v=""/>
    <x v="130"/>
    <x v="2"/>
    <s v="lot"/>
    <n v="15960"/>
    <x v="113"/>
    <x v="21"/>
    <x v="45"/>
    <n v="0"/>
    <d v="2022-08-09T00:00:00"/>
    <m/>
    <x v="10"/>
    <s v=""/>
  </r>
  <r>
    <x v="140"/>
    <n v="9"/>
    <n v="1146"/>
    <s v=""/>
    <x v="131"/>
    <x v="36"/>
    <s v="hr"/>
    <n v="50"/>
    <x v="114"/>
    <x v="21"/>
    <x v="45"/>
    <n v="0"/>
    <d v="2022-08-09T00:00:00"/>
    <m/>
    <x v="10"/>
    <s v=""/>
  </r>
  <r>
    <x v="141"/>
    <n v="9"/>
    <n v="1146"/>
    <s v=""/>
    <x v="132"/>
    <x v="37"/>
    <s v="hr"/>
    <n v="90"/>
    <x v="115"/>
    <x v="21"/>
    <x v="45"/>
    <n v="0"/>
    <d v="2022-08-09T00:00:00"/>
    <m/>
    <x v="10"/>
    <s v=""/>
  </r>
  <r>
    <x v="142"/>
    <n v="9"/>
    <n v="1146"/>
    <s v=""/>
    <x v="133"/>
    <x v="2"/>
    <s v="lot"/>
    <n v="5250"/>
    <x v="116"/>
    <x v="21"/>
    <x v="45"/>
    <n v="0"/>
    <d v="2022-08-09T00:00:00"/>
    <m/>
    <x v="10"/>
    <s v=""/>
  </r>
  <r>
    <x v="143"/>
    <n v="9"/>
    <n v="1146"/>
    <s v=""/>
    <x v="134"/>
    <x v="38"/>
    <s v="hr"/>
    <n v="60"/>
    <x v="117"/>
    <x v="21"/>
    <x v="45"/>
    <n v="0"/>
    <d v="2022-08-09T00:00:00"/>
    <m/>
    <x v="10"/>
    <s v=""/>
  </r>
  <r>
    <x v="144"/>
    <n v="9"/>
    <n v="1146"/>
    <s v=""/>
    <x v="135"/>
    <x v="39"/>
    <s v="hr"/>
    <n v="90"/>
    <x v="118"/>
    <x v="21"/>
    <x v="45"/>
    <n v="0"/>
    <d v="2022-08-09T00:00:00"/>
    <m/>
    <x v="10"/>
    <s v=""/>
  </r>
  <r>
    <x v="145"/>
    <n v="9"/>
    <n v="1146"/>
    <s v=""/>
    <x v="136"/>
    <x v="2"/>
    <s v="lot"/>
    <n v="9330"/>
    <x v="119"/>
    <x v="21"/>
    <x v="45"/>
    <n v="0"/>
    <d v="2022-08-09T00:00:00"/>
    <m/>
    <x v="10"/>
    <s v=""/>
  </r>
  <r>
    <x v="146"/>
    <n v="9"/>
    <n v="1146"/>
    <s v=""/>
    <x v="137"/>
    <x v="40"/>
    <s v="hr"/>
    <n v="50"/>
    <x v="120"/>
    <x v="21"/>
    <x v="45"/>
    <n v="0"/>
    <d v="2022-08-09T00:00:00"/>
    <m/>
    <x v="10"/>
    <s v=""/>
  </r>
  <r>
    <x v="147"/>
    <n v="9"/>
    <n v="1146"/>
    <s v=""/>
    <x v="138"/>
    <x v="41"/>
    <s v="hr"/>
    <n v="90"/>
    <x v="121"/>
    <x v="21"/>
    <x v="45"/>
    <n v="0"/>
    <d v="2022-08-09T00:00:00"/>
    <m/>
    <x v="10"/>
    <s v=""/>
  </r>
  <r>
    <x v="148"/>
    <n v="9"/>
    <n v="1146"/>
    <s v=""/>
    <x v="139"/>
    <x v="2"/>
    <s v="lot"/>
    <n v="10520"/>
    <x v="122"/>
    <x v="21"/>
    <x v="45"/>
    <n v="0"/>
    <d v="2022-08-09T00:00:00"/>
    <m/>
    <x v="10"/>
    <s v=""/>
  </r>
  <r>
    <x v="149"/>
    <n v="9"/>
    <n v="1146"/>
    <s v=""/>
    <x v="140"/>
    <x v="42"/>
    <s v="hr"/>
    <n v="60"/>
    <x v="123"/>
    <x v="21"/>
    <x v="45"/>
    <n v="0"/>
    <d v="2022-08-09T00:00:00"/>
    <m/>
    <x v="10"/>
    <s v=""/>
  </r>
  <r>
    <x v="150"/>
    <n v="9"/>
    <n v="1146"/>
    <s v=""/>
    <x v="141"/>
    <x v="43"/>
    <s v="hr"/>
    <n v="90"/>
    <x v="124"/>
    <x v="21"/>
    <x v="45"/>
    <n v="0"/>
    <d v="2022-08-09T00:00:00"/>
    <m/>
    <x v="10"/>
    <s v=""/>
  </r>
  <r>
    <x v="151"/>
    <n v="9"/>
    <n v="1146"/>
    <s v=""/>
    <x v="142"/>
    <x v="2"/>
    <s v="lot"/>
    <n v="9160"/>
    <x v="125"/>
    <x v="21"/>
    <x v="45"/>
    <n v="0"/>
    <d v="2022-08-09T00:00:00"/>
    <m/>
    <x v="10"/>
    <s v=""/>
  </r>
  <r>
    <x v="152"/>
    <n v="9"/>
    <n v="1146"/>
    <s v=""/>
    <x v="143"/>
    <x v="13"/>
    <s v="hr"/>
    <n v="50"/>
    <x v="126"/>
    <x v="21"/>
    <x v="45"/>
    <n v="0"/>
    <d v="2022-08-09T00:00:00"/>
    <m/>
    <x v="10"/>
    <s v=""/>
  </r>
  <r>
    <x v="153"/>
    <n v="9"/>
    <n v="1146"/>
    <s v=""/>
    <x v="144"/>
    <x v="9"/>
    <s v="hr"/>
    <n v="90"/>
    <x v="23"/>
    <x v="21"/>
    <x v="45"/>
    <n v="0"/>
    <d v="2022-08-09T00:00:00"/>
    <m/>
    <x v="10"/>
    <s v=""/>
  </r>
  <r>
    <x v="154"/>
    <n v="9"/>
    <n v="1146"/>
    <s v=""/>
    <x v="145"/>
    <x v="2"/>
    <s v="lot"/>
    <n v="11710"/>
    <x v="127"/>
    <x v="21"/>
    <x v="45"/>
    <n v="0"/>
    <d v="2022-08-09T00:00:00"/>
    <m/>
    <x v="10"/>
    <s v=""/>
  </r>
  <r>
    <x v="155"/>
    <n v="9"/>
    <n v="1146"/>
    <s v=""/>
    <x v="146"/>
    <x v="44"/>
    <s v="hr"/>
    <n v="60"/>
    <x v="128"/>
    <x v="21"/>
    <x v="45"/>
    <n v="0"/>
    <d v="2022-08-09T00:00:00"/>
    <m/>
    <x v="10"/>
    <s v=""/>
  </r>
  <r>
    <x v="156"/>
    <n v="9"/>
    <n v="1146"/>
    <s v=""/>
    <x v="147"/>
    <x v="45"/>
    <s v="hr"/>
    <n v="90"/>
    <x v="129"/>
    <x v="21"/>
    <x v="45"/>
    <n v="0"/>
    <d v="2022-08-09T00:00:00"/>
    <m/>
    <x v="10"/>
    <s v=""/>
  </r>
  <r>
    <x v="157"/>
    <n v="9"/>
    <n v="1146"/>
    <s v=""/>
    <x v="148"/>
    <x v="2"/>
    <s v="lot"/>
    <n v="7630"/>
    <x v="130"/>
    <x v="21"/>
    <x v="45"/>
    <n v="0"/>
    <d v="2022-08-09T00:00:00"/>
    <m/>
    <x v="10"/>
    <s v=""/>
  </r>
  <r>
    <x v="184"/>
    <n v="12"/>
    <n v="1164"/>
    <s v=""/>
    <x v="175"/>
    <x v="56"/>
    <s v="hr"/>
    <n v="60"/>
    <x v="146"/>
    <x v="22"/>
    <x v="45"/>
    <n v="0"/>
    <d v="2022-08-09T00:00:00"/>
    <m/>
    <x v="10"/>
    <s v=""/>
  </r>
  <r>
    <x v="185"/>
    <n v="12"/>
    <n v="1164"/>
    <s v=""/>
    <x v="176"/>
    <x v="8"/>
    <s v="lot"/>
    <n v="5000"/>
    <x v="147"/>
    <x v="22"/>
    <x v="45"/>
    <n v="0"/>
    <d v="2022-08-09T00:00:00"/>
    <m/>
    <x v="10"/>
    <s v=""/>
  </r>
  <r>
    <x v="186"/>
    <n v="12"/>
    <n v="1164"/>
    <s v=""/>
    <x v="177"/>
    <x v="56"/>
    <s v="hr"/>
    <n v="60"/>
    <x v="146"/>
    <x v="22"/>
    <x v="45"/>
    <n v="0"/>
    <d v="2022-08-09T00:00:00"/>
    <m/>
    <x v="10"/>
    <s v=""/>
  </r>
  <r>
    <x v="187"/>
    <n v="12"/>
    <n v="1164"/>
    <s v=""/>
    <x v="178"/>
    <x v="8"/>
    <s v="lot"/>
    <n v="5000"/>
    <x v="147"/>
    <x v="22"/>
    <x v="45"/>
    <n v="0"/>
    <d v="2022-08-09T00:00:00"/>
    <m/>
    <x v="10"/>
    <s v=""/>
  </r>
  <r>
    <x v="88"/>
    <n v="8"/>
    <n v="1148"/>
    <s v=""/>
    <x v="79"/>
    <x v="20"/>
    <s v="hr"/>
    <n v="30"/>
    <x v="81"/>
    <x v="23"/>
    <x v="58"/>
    <n v="7499.9998905000002"/>
    <d v="2022-08-13T00:00:00"/>
    <m/>
    <x v="10"/>
    <s v=""/>
  </r>
  <r>
    <x v="89"/>
    <n v="8"/>
    <n v="1148"/>
    <s v=""/>
    <x v="80"/>
    <x v="21"/>
    <s v="hr"/>
    <n v="45"/>
    <x v="82"/>
    <x v="23"/>
    <x v="59"/>
    <n v="2879.99999811"/>
    <d v="2022-08-13T00:00:00"/>
    <m/>
    <x v="10"/>
    <s v=""/>
  </r>
  <r>
    <x v="90"/>
    <n v="8"/>
    <n v="1148"/>
    <s v=""/>
    <x v="81"/>
    <x v="2"/>
    <s v="lot"/>
    <n v="12560"/>
    <x v="83"/>
    <x v="23"/>
    <x v="60"/>
    <n v="5850.2499915999997"/>
    <d v="2022-08-13T00:00:00"/>
    <m/>
    <x v="10"/>
    <s v=""/>
  </r>
  <r>
    <x v="91"/>
    <n v="8"/>
    <n v="1148"/>
    <s v=""/>
    <x v="82"/>
    <x v="22"/>
    <s v="hr"/>
    <n v="30"/>
    <x v="84"/>
    <x v="23"/>
    <x v="61"/>
    <n v="5999.9999945399995"/>
    <d v="2022-08-13T00:00:00"/>
    <m/>
    <x v="10"/>
    <s v=""/>
  </r>
  <r>
    <x v="92"/>
    <n v="8"/>
    <n v="1148"/>
    <s v=""/>
    <x v="83"/>
    <x v="23"/>
    <s v="hr"/>
    <n v="45"/>
    <x v="85"/>
    <x v="23"/>
    <x v="62"/>
    <n v="1259.99999766"/>
    <d v="2022-08-13T00:00:00"/>
    <m/>
    <x v="10"/>
    <s v=""/>
  </r>
  <r>
    <x v="93"/>
    <n v="8"/>
    <n v="1148"/>
    <s v=""/>
    <x v="84"/>
    <x v="2"/>
    <s v="lot"/>
    <n v="5930"/>
    <x v="86"/>
    <x v="23"/>
    <x v="63"/>
    <n v="3999.9999980799998"/>
    <d v="2022-08-13T00:00:00"/>
    <m/>
    <x v="10"/>
    <s v=""/>
  </r>
  <r>
    <x v="109"/>
    <n v="8"/>
    <n v="1148"/>
    <s v=""/>
    <x v="100"/>
    <x v="30"/>
    <s v="hr"/>
    <n v="30"/>
    <x v="98"/>
    <x v="23"/>
    <x v="64"/>
    <n v="1500"/>
    <d v="2022-08-13T00:00:00"/>
    <m/>
    <x v="10"/>
    <s v=""/>
  </r>
  <r>
    <x v="110"/>
    <n v="8"/>
    <n v="1148"/>
    <s v=""/>
    <x v="101"/>
    <x v="9"/>
    <s v="hr"/>
    <n v="45"/>
    <x v="23"/>
    <x v="23"/>
    <x v="3"/>
    <n v="0"/>
    <d v="2022-08-13T00:00:00"/>
    <m/>
    <x v="10"/>
    <s v=""/>
  </r>
  <r>
    <x v="111"/>
    <n v="8"/>
    <n v="1148"/>
    <s v=""/>
    <x v="102"/>
    <x v="2"/>
    <s v="lot"/>
    <n v="6720"/>
    <x v="99"/>
    <x v="23"/>
    <x v="65"/>
    <n v="319.99999584"/>
    <d v="2022-08-13T00:00:00"/>
    <m/>
    <x v="10"/>
    <s v=""/>
  </r>
  <r>
    <x v="112"/>
    <n v="8"/>
    <n v="1148"/>
    <s v=""/>
    <x v="103"/>
    <x v="30"/>
    <s v="hr"/>
    <n v="30"/>
    <x v="98"/>
    <x v="23"/>
    <x v="64"/>
    <n v="1500"/>
    <d v="2022-08-13T00:00:00"/>
    <m/>
    <x v="10"/>
    <s v=""/>
  </r>
  <r>
    <x v="113"/>
    <n v="8"/>
    <n v="1148"/>
    <s v=""/>
    <x v="104"/>
    <x v="9"/>
    <s v="hr"/>
    <n v="45"/>
    <x v="23"/>
    <x v="23"/>
    <x v="3"/>
    <n v="0"/>
    <d v="2022-08-13T00:00:00"/>
    <m/>
    <x v="10"/>
    <s v=""/>
  </r>
  <r>
    <x v="114"/>
    <n v="8"/>
    <n v="1148"/>
    <s v=""/>
    <x v="105"/>
    <x v="2"/>
    <s v="lot"/>
    <n v="6827.25"/>
    <x v="100"/>
    <x v="23"/>
    <x v="66"/>
    <n v="319.9999937865"/>
    <d v="2022-08-13T00:00:00"/>
    <m/>
    <x v="10"/>
    <s v=""/>
  </r>
  <r>
    <x v="115"/>
    <n v="8"/>
    <n v="1148"/>
    <s v=""/>
    <x v="106"/>
    <x v="15"/>
    <s v="hr"/>
    <n v="30"/>
    <x v="90"/>
    <x v="23"/>
    <x v="0"/>
    <n v="3000"/>
    <d v="2022-08-13T00:00:00"/>
    <m/>
    <x v="10"/>
    <s v=""/>
  </r>
  <r>
    <x v="116"/>
    <n v="8"/>
    <n v="1148"/>
    <s v=""/>
    <x v="107"/>
    <x v="26"/>
    <s v="hr"/>
    <n v="45"/>
    <x v="91"/>
    <x v="23"/>
    <x v="67"/>
    <n v="1170"/>
    <d v="2022-08-13T00:00:00"/>
    <m/>
    <x v="10"/>
    <s v=""/>
  </r>
  <r>
    <x v="117"/>
    <n v="8"/>
    <n v="1148"/>
    <s v=""/>
    <x v="108"/>
    <x v="2"/>
    <s v="lot"/>
    <n v="3380"/>
    <x v="92"/>
    <x v="23"/>
    <x v="68"/>
    <n v="1599.9999963999999"/>
    <d v="2022-08-13T00:00:00"/>
    <m/>
    <x v="10"/>
    <s v=""/>
  </r>
  <r>
    <x v="118"/>
    <n v="8"/>
    <n v="1148"/>
    <s v=""/>
    <x v="109"/>
    <x v="31"/>
    <s v="hr"/>
    <n v="30"/>
    <x v="101"/>
    <x v="23"/>
    <x v="69"/>
    <n v="2999.9999994"/>
    <d v="2022-08-13T00:00:00"/>
    <m/>
    <x v="10"/>
    <s v=""/>
  </r>
  <r>
    <x v="119"/>
    <n v="8"/>
    <n v="1148"/>
    <s v=""/>
    <x v="110"/>
    <x v="32"/>
    <s v="hr"/>
    <n v="45"/>
    <x v="102"/>
    <x v="23"/>
    <x v="70"/>
    <n v="1619.9999993700001"/>
    <d v="2022-08-13T00:00:00"/>
    <m/>
    <x v="10"/>
    <s v=""/>
  </r>
  <r>
    <x v="120"/>
    <n v="8"/>
    <n v="1148"/>
    <s v=""/>
    <x v="111"/>
    <x v="2"/>
    <s v="lot"/>
    <n v="3040"/>
    <x v="103"/>
    <x v="23"/>
    <x v="71"/>
    <n v="1599.99999856"/>
    <d v="2022-08-13T00:00:00"/>
    <m/>
    <x v="10"/>
    <s v=""/>
  </r>
  <r>
    <x v="121"/>
    <n v="8"/>
    <n v="1148"/>
    <s v=""/>
    <x v="112"/>
    <x v="29"/>
    <s v="hr"/>
    <n v="30"/>
    <x v="96"/>
    <x v="23"/>
    <x v="10"/>
    <n v="3000"/>
    <d v="2022-08-13T00:00:00"/>
    <m/>
    <x v="10"/>
    <s v=""/>
  </r>
  <r>
    <x v="122"/>
    <n v="8"/>
    <n v="1148"/>
    <s v=""/>
    <x v="113"/>
    <x v="15"/>
    <s v="hr"/>
    <n v="45"/>
    <x v="93"/>
    <x v="23"/>
    <x v="72"/>
    <n v="1080"/>
    <d v="2022-08-13T00:00:00"/>
    <m/>
    <x v="10"/>
    <s v=""/>
  </r>
  <r>
    <x v="123"/>
    <n v="8"/>
    <n v="1148"/>
    <s v=""/>
    <x v="114"/>
    <x v="2"/>
    <s v="lot"/>
    <n v="6950"/>
    <x v="97"/>
    <x v="23"/>
    <x v="73"/>
    <n v="1671.49987405"/>
    <d v="2022-08-13T00:00:00"/>
    <m/>
    <x v="10"/>
    <s v=""/>
  </r>
  <r>
    <x v="124"/>
    <n v="8"/>
    <n v="1148"/>
    <s v=""/>
    <x v="115"/>
    <x v="13"/>
    <s v="hr"/>
    <n v="30"/>
    <x v="104"/>
    <x v="23"/>
    <x v="0"/>
    <n v="1500"/>
    <d v="2022-08-13T00:00:00"/>
    <m/>
    <x v="10"/>
    <s v=""/>
  </r>
  <r>
    <x v="125"/>
    <n v="8"/>
    <n v="1148"/>
    <s v=""/>
    <x v="116"/>
    <x v="9"/>
    <s v="hr"/>
    <n v="45"/>
    <x v="23"/>
    <x v="23"/>
    <x v="3"/>
    <n v="0"/>
    <d v="2022-08-13T00:00:00"/>
    <m/>
    <x v="10"/>
    <s v=""/>
  </r>
  <r>
    <x v="126"/>
    <n v="8"/>
    <n v="1148"/>
    <s v=""/>
    <x v="117"/>
    <x v="2"/>
    <s v="lot"/>
    <n v="2000"/>
    <x v="105"/>
    <x v="23"/>
    <x v="74"/>
    <n v="320"/>
    <d v="2022-08-13T00:00:00"/>
    <m/>
    <x v="10"/>
    <s v=""/>
  </r>
  <r>
    <x v="127"/>
    <n v="8"/>
    <n v="1148"/>
    <s v=""/>
    <x v="118"/>
    <x v="33"/>
    <s v="hr"/>
    <n v="30"/>
    <x v="106"/>
    <x v="23"/>
    <x v="75"/>
    <n v="4499.9999965199995"/>
    <d v="2022-08-13T00:00:00"/>
    <m/>
    <x v="10"/>
    <s v=""/>
  </r>
  <r>
    <x v="128"/>
    <n v="8"/>
    <n v="1148"/>
    <s v=""/>
    <x v="119"/>
    <x v="34"/>
    <s v="hr"/>
    <n v="45"/>
    <x v="107"/>
    <x v="23"/>
    <x v="76"/>
    <n v="1799.9999991"/>
    <d v="2022-08-13T00:00:00"/>
    <m/>
    <x v="10"/>
    <s v=""/>
  </r>
  <r>
    <x v="129"/>
    <n v="8"/>
    <n v="1148"/>
    <s v=""/>
    <x v="120"/>
    <x v="2"/>
    <s v="lot"/>
    <n v="4740"/>
    <x v="108"/>
    <x v="23"/>
    <x v="77"/>
    <n v="2879.9999966400001"/>
    <d v="2022-08-13T00:00:00"/>
    <m/>
    <x v="10"/>
    <s v=""/>
  </r>
  <r>
    <x v="130"/>
    <n v="8"/>
    <n v="1148"/>
    <s v=""/>
    <x v="121"/>
    <x v="15"/>
    <s v="hr"/>
    <n v="30"/>
    <x v="90"/>
    <x v="23"/>
    <x v="0"/>
    <n v="3000"/>
    <d v="2022-08-13T00:00:00"/>
    <m/>
    <x v="10"/>
    <s v=""/>
  </r>
  <r>
    <x v="131"/>
    <n v="8"/>
    <n v="1148"/>
    <s v=""/>
    <x v="122"/>
    <x v="26"/>
    <s v="hr"/>
    <n v="45"/>
    <x v="91"/>
    <x v="23"/>
    <x v="78"/>
    <n v="1530"/>
    <d v="2022-08-13T00:00:00"/>
    <m/>
    <x v="10"/>
    <s v=""/>
  </r>
  <r>
    <x v="132"/>
    <n v="8"/>
    <n v="1148"/>
    <s v=""/>
    <x v="123"/>
    <x v="2"/>
    <s v="lot"/>
    <n v="3380"/>
    <x v="92"/>
    <x v="23"/>
    <x v="79"/>
    <n v="1599.9999997800001"/>
    <d v="2022-08-13T00:00:00"/>
    <m/>
    <x v="10"/>
    <s v=""/>
  </r>
  <r>
    <x v="133"/>
    <n v="8"/>
    <n v="1148"/>
    <s v=""/>
    <x v="124"/>
    <x v="13"/>
    <s v="hr"/>
    <n v="30"/>
    <x v="104"/>
    <x v="23"/>
    <x v="0"/>
    <n v="1500"/>
    <d v="2022-08-13T00:00:00"/>
    <m/>
    <x v="10"/>
    <s v=""/>
  </r>
  <r>
    <x v="134"/>
    <n v="8"/>
    <n v="1148"/>
    <s v=""/>
    <x v="125"/>
    <x v="9"/>
    <s v="hr"/>
    <n v="45"/>
    <x v="23"/>
    <x v="23"/>
    <x v="3"/>
    <n v="0"/>
    <d v="2022-08-13T00:00:00"/>
    <m/>
    <x v="10"/>
    <s v=""/>
  </r>
  <r>
    <x v="135"/>
    <n v="8"/>
    <n v="1148"/>
    <s v=""/>
    <x v="126"/>
    <x v="2"/>
    <s v="lot"/>
    <n v="2035.75"/>
    <x v="109"/>
    <x v="23"/>
    <x v="80"/>
    <n v="334.29999816650002"/>
    <d v="2022-08-13T00:00:00"/>
    <m/>
    <x v="10"/>
    <s v=""/>
  </r>
  <r>
    <x v="94"/>
    <n v="8"/>
    <n v="1148"/>
    <s v=""/>
    <x v="85"/>
    <x v="24"/>
    <s v="hr"/>
    <n v="30"/>
    <x v="87"/>
    <x v="23"/>
    <x v="81"/>
    <n v="5999.9999943599996"/>
    <d v="2022-08-13T00:00:00"/>
    <m/>
    <x v="10"/>
    <s v=""/>
  </r>
  <r>
    <x v="95"/>
    <n v="8"/>
    <n v="1148"/>
    <s v=""/>
    <x v="86"/>
    <x v="25"/>
    <s v="hr"/>
    <n v="45"/>
    <x v="88"/>
    <x v="23"/>
    <x v="82"/>
    <n v="2114.9999966700002"/>
    <d v="2022-08-13T00:00:00"/>
    <m/>
    <x v="10"/>
    <s v=""/>
  </r>
  <r>
    <x v="96"/>
    <n v="8"/>
    <n v="1148"/>
    <s v=""/>
    <x v="87"/>
    <x v="2"/>
    <s v="lot"/>
    <n v="7120"/>
    <x v="89"/>
    <x v="23"/>
    <x v="83"/>
    <n v="3999.9999942400004"/>
    <d v="2022-08-13T00:00:00"/>
    <m/>
    <x v="10"/>
    <s v=""/>
  </r>
  <r>
    <x v="97"/>
    <n v="8"/>
    <n v="1148"/>
    <s v=""/>
    <x v="88"/>
    <x v="15"/>
    <s v="hr"/>
    <n v="30"/>
    <x v="90"/>
    <x v="23"/>
    <x v="0"/>
    <n v="3000"/>
    <d v="2022-08-13T00:00:00"/>
    <m/>
    <x v="10"/>
    <s v=""/>
  </r>
  <r>
    <x v="98"/>
    <n v="8"/>
    <n v="1148"/>
    <s v=""/>
    <x v="89"/>
    <x v="26"/>
    <s v="hr"/>
    <n v="45"/>
    <x v="91"/>
    <x v="23"/>
    <x v="78"/>
    <n v="1530"/>
    <d v="2022-08-13T00:00:00"/>
    <m/>
    <x v="10"/>
    <s v=""/>
  </r>
  <r>
    <x v="99"/>
    <n v="8"/>
    <n v="1148"/>
    <s v=""/>
    <x v="90"/>
    <x v="2"/>
    <s v="lot"/>
    <n v="3380"/>
    <x v="92"/>
    <x v="23"/>
    <x v="79"/>
    <n v="1599.9999997800001"/>
    <d v="2022-08-13T00:00:00"/>
    <m/>
    <x v="10"/>
    <s v=""/>
  </r>
  <r>
    <x v="100"/>
    <n v="8"/>
    <n v="1148"/>
    <s v=""/>
    <x v="91"/>
    <x v="27"/>
    <s v="hr"/>
    <n v="30"/>
    <x v="93"/>
    <x v="23"/>
    <x v="84"/>
    <n v="2999.9999969999999"/>
    <d v="2022-08-13T00:00:00"/>
    <m/>
    <x v="10"/>
    <s v=""/>
  </r>
  <r>
    <x v="101"/>
    <n v="8"/>
    <n v="1148"/>
    <s v=""/>
    <x v="92"/>
    <x v="28"/>
    <s v="hr"/>
    <n v="45"/>
    <x v="94"/>
    <x v="23"/>
    <x v="12"/>
    <n v="1620"/>
    <d v="2022-08-13T00:00:00"/>
    <m/>
    <x v="10"/>
    <s v=""/>
  </r>
  <r>
    <x v="102"/>
    <n v="8"/>
    <n v="1148"/>
    <s v=""/>
    <x v="93"/>
    <x v="2"/>
    <s v="lot"/>
    <n v="4570"/>
    <x v="95"/>
    <x v="23"/>
    <x v="85"/>
    <n v="1599.9999991299999"/>
    <d v="2022-08-13T00:00:00"/>
    <m/>
    <x v="10"/>
    <s v=""/>
  </r>
  <r>
    <x v="103"/>
    <n v="8"/>
    <n v="1148"/>
    <s v=""/>
    <x v="94"/>
    <x v="29"/>
    <s v="hr"/>
    <n v="30"/>
    <x v="96"/>
    <x v="23"/>
    <x v="10"/>
    <n v="3000"/>
    <d v="2022-08-13T00:00:00"/>
    <m/>
    <x v="10"/>
    <s v=""/>
  </r>
  <r>
    <x v="104"/>
    <n v="8"/>
    <n v="1148"/>
    <s v=""/>
    <x v="95"/>
    <x v="15"/>
    <s v="hr"/>
    <n v="45"/>
    <x v="93"/>
    <x v="23"/>
    <x v="86"/>
    <n v="990"/>
    <d v="2022-08-13T00:00:00"/>
    <m/>
    <x v="10"/>
    <s v=""/>
  </r>
  <r>
    <x v="105"/>
    <n v="8"/>
    <n v="1148"/>
    <s v=""/>
    <x v="96"/>
    <x v="2"/>
    <s v="lot"/>
    <n v="6950"/>
    <x v="97"/>
    <x v="23"/>
    <x v="87"/>
    <n v="1671.4999991500001"/>
    <d v="2022-08-13T00:00:00"/>
    <m/>
    <x v="10"/>
    <s v=""/>
  </r>
  <r>
    <x v="106"/>
    <n v="8"/>
    <n v="1148"/>
    <s v=""/>
    <x v="97"/>
    <x v="29"/>
    <s v="hr"/>
    <n v="30"/>
    <x v="96"/>
    <x v="23"/>
    <x v="10"/>
    <n v="3000"/>
    <d v="2022-08-13T00:00:00"/>
    <m/>
    <x v="10"/>
    <s v=""/>
  </r>
  <r>
    <x v="107"/>
    <n v="8"/>
    <n v="1148"/>
    <s v=""/>
    <x v="98"/>
    <x v="15"/>
    <s v="hr"/>
    <n v="45"/>
    <x v="93"/>
    <x v="23"/>
    <x v="72"/>
    <n v="1080"/>
    <d v="2022-08-13T00:00:00"/>
    <m/>
    <x v="10"/>
    <s v=""/>
  </r>
  <r>
    <x v="108"/>
    <n v="8"/>
    <n v="1148"/>
    <s v=""/>
    <x v="99"/>
    <x v="2"/>
    <s v="lot"/>
    <n v="6950"/>
    <x v="97"/>
    <x v="23"/>
    <x v="88"/>
    <n v="1599.9999976500001"/>
    <d v="2022-08-13T00:00:00"/>
    <m/>
    <x v="10"/>
    <s v=""/>
  </r>
  <r>
    <x v="176"/>
    <n v="11"/>
    <n v="1137"/>
    <s v=""/>
    <x v="167"/>
    <x v="56"/>
    <s v="hr"/>
    <n v="60"/>
    <x v="146"/>
    <x v="24"/>
    <x v="43"/>
    <n v="13019.999928000001"/>
    <d v="2022-08-13T00:00:00"/>
    <m/>
    <x v="10"/>
    <s v=""/>
  </r>
  <r>
    <x v="178"/>
    <n v="11"/>
    <n v="1137"/>
    <s v=""/>
    <x v="169"/>
    <x v="56"/>
    <s v="hr"/>
    <n v="60"/>
    <x v="146"/>
    <x v="24"/>
    <x v="43"/>
    <n v="13019.999928000001"/>
    <d v="2022-08-13T00:00:00"/>
    <m/>
    <x v="10"/>
    <s v=""/>
  </r>
  <r>
    <x v="180"/>
    <n v="11"/>
    <n v="1137"/>
    <s v=""/>
    <x v="171"/>
    <x v="56"/>
    <s v="hr"/>
    <n v="60"/>
    <x v="146"/>
    <x v="24"/>
    <x v="43"/>
    <n v="13019.999928000001"/>
    <d v="2022-08-13T00:00:00"/>
    <m/>
    <x v="10"/>
    <s v=""/>
  </r>
  <r>
    <x v="182"/>
    <n v="11"/>
    <n v="1137"/>
    <s v=""/>
    <x v="173"/>
    <x v="56"/>
    <s v="hr"/>
    <n v="60"/>
    <x v="146"/>
    <x v="24"/>
    <x v="43"/>
    <n v="13019.999928000001"/>
    <d v="2022-08-13T00:00:00"/>
    <m/>
    <x v="10"/>
    <s v=""/>
  </r>
  <r>
    <x v="159"/>
    <n v="10"/>
    <n v="1147"/>
    <s v=""/>
    <x v="150"/>
    <x v="47"/>
    <s v="hr"/>
    <n v="90"/>
    <x v="132"/>
    <x v="25"/>
    <x v="89"/>
    <n v="1199.9999988"/>
    <d v="2022-08-13T00:00:00"/>
    <m/>
    <x v="10"/>
    <s v=""/>
  </r>
  <r>
    <x v="160"/>
    <n v="10"/>
    <n v="1147"/>
    <s v=""/>
    <x v="151"/>
    <x v="2"/>
    <s v="lot"/>
    <n v="17320"/>
    <x v="133"/>
    <x v="25"/>
    <x v="90"/>
    <n v="4680.1999906800002"/>
    <d v="2022-08-13T00:00:00"/>
    <m/>
    <x v="10"/>
    <s v=""/>
  </r>
  <r>
    <x v="161"/>
    <n v="10"/>
    <n v="1147"/>
    <s v=""/>
    <x v="152"/>
    <x v="48"/>
    <s v="hr"/>
    <n v="50"/>
    <x v="134"/>
    <x v="25"/>
    <x v="91"/>
    <n v="12499.999966399999"/>
    <d v="2022-08-13T00:00:00"/>
    <m/>
    <x v="10"/>
    <s v=""/>
  </r>
  <r>
    <x v="162"/>
    <n v="10"/>
    <n v="1147"/>
    <s v=""/>
    <x v="153"/>
    <x v="49"/>
    <s v="hr"/>
    <n v="90"/>
    <x v="135"/>
    <x v="25"/>
    <x v="92"/>
    <n v="2399.9999757300002"/>
    <d v="2022-08-13T00:00:00"/>
    <m/>
    <x v="10"/>
    <s v=""/>
  </r>
  <r>
    <x v="163"/>
    <n v="10"/>
    <n v="1147"/>
    <s v=""/>
    <x v="154"/>
    <x v="2"/>
    <s v="lot"/>
    <n v="23100"/>
    <x v="136"/>
    <x v="25"/>
    <x v="93"/>
    <n v="4799.9999816999998"/>
    <d v="2022-08-13T00:00:00"/>
    <m/>
    <x v="10"/>
    <s v=""/>
  </r>
  <r>
    <x v="165"/>
    <n v="10"/>
    <n v="1147"/>
    <s v=""/>
    <x v="156"/>
    <x v="51"/>
    <s v="hr"/>
    <n v="90"/>
    <x v="107"/>
    <x v="25"/>
    <x v="94"/>
    <n v="3149.9999998200001"/>
    <d v="2022-08-13T00:00:00"/>
    <m/>
    <x v="10"/>
    <s v=""/>
  </r>
  <r>
    <x v="166"/>
    <n v="10"/>
    <n v="1147"/>
    <s v=""/>
    <x v="157"/>
    <x v="2"/>
    <s v="lot"/>
    <n v="10180"/>
    <x v="138"/>
    <x v="25"/>
    <x v="95"/>
    <n v="5599.9999915799999"/>
    <d v="2022-08-13T00:00:00"/>
    <m/>
    <x v="10"/>
    <s v=""/>
  </r>
  <r>
    <x v="167"/>
    <n v="10"/>
    <n v="1147"/>
    <s v=""/>
    <x v="158"/>
    <x v="52"/>
    <s v="hr"/>
    <n v="50"/>
    <x v="139"/>
    <x v="25"/>
    <x v="96"/>
    <n v="12499.999988000001"/>
    <d v="2022-08-13T00:00:00"/>
    <m/>
    <x v="10"/>
    <s v=""/>
  </r>
  <r>
    <x v="168"/>
    <n v="10"/>
    <n v="1147"/>
    <s v=""/>
    <x v="159"/>
    <x v="53"/>
    <s v="hr"/>
    <n v="90"/>
    <x v="140"/>
    <x v="25"/>
    <x v="97"/>
    <n v="5774.9999952600001"/>
    <d v="2022-08-13T00:00:00"/>
    <m/>
    <x v="10"/>
    <s v=""/>
  </r>
  <r>
    <x v="169"/>
    <n v="10"/>
    <n v="1147"/>
    <s v=""/>
    <x v="160"/>
    <x v="2"/>
    <s v="lot"/>
    <n v="8990"/>
    <x v="141"/>
    <x v="25"/>
    <x v="98"/>
    <n v="5599.99999751"/>
    <d v="2022-08-13T00:00:00"/>
    <m/>
    <x v="10"/>
    <s v=""/>
  </r>
  <r>
    <x v="171"/>
    <n v="10"/>
    <n v="1147"/>
    <s v=""/>
    <x v="162"/>
    <x v="55"/>
    <s v="hr"/>
    <n v="90"/>
    <x v="143"/>
    <x v="25"/>
    <x v="99"/>
    <n v="2789.9999972099999"/>
    <d v="2022-08-13T00:00:00"/>
    <m/>
    <x v="10"/>
    <s v=""/>
  </r>
  <r>
    <x v="172"/>
    <n v="10"/>
    <n v="1147"/>
    <s v=""/>
    <x v="163"/>
    <x v="2"/>
    <s v="lot"/>
    <n v="12730"/>
    <x v="144"/>
    <x v="25"/>
    <x v="100"/>
    <n v="5850.2499873300003"/>
    <d v="2022-08-13T00:00:00"/>
    <m/>
    <x v="10"/>
    <s v=""/>
  </r>
  <r>
    <x v="174"/>
    <n v="10"/>
    <n v="1147"/>
    <s v=""/>
    <x v="165"/>
    <x v="55"/>
    <s v="hr"/>
    <n v="90"/>
    <x v="143"/>
    <x v="25"/>
    <x v="101"/>
    <n v="2159.9999978400001"/>
    <d v="2022-08-13T00:00:00"/>
    <m/>
    <x v="10"/>
    <s v=""/>
  </r>
  <r>
    <x v="175"/>
    <n v="10"/>
    <n v="1147"/>
    <s v=""/>
    <x v="166"/>
    <x v="2"/>
    <s v="lot"/>
    <n v="10690"/>
    <x v="145"/>
    <x v="25"/>
    <x v="102"/>
    <n v="5599.9999976099998"/>
    <d v="2022-08-13T00:00:00"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  <r>
    <x v="193"/>
    <s v=""/>
    <s v=""/>
    <s v=""/>
    <x v="184"/>
    <x v="57"/>
    <s v=""/>
    <s v=""/>
    <x v="151"/>
    <x v="18"/>
    <x v="45"/>
    <s v=""/>
    <m/>
    <m/>
    <x v="1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AB48A-3637-4052-8196-0AF3DA620ED0}" name="Tally for payment status" cacheId="9" applyNumberFormats="0" applyBorderFormats="0" applyFontFormats="0" applyPatternFormats="0" applyAlignmentFormats="0" applyWidthHeightFormats="1" dataCaption="値" showError="1" missingCaption="" updatedVersion="8" minRefreshableVersion="3" showDrill="0" colGrandTotals="0" itemPrintTitles="1" createdVersion="8" compact="0" compactData="0" multipleFieldFilters="0" rowHeaderCaption="Invoice#">
  <location ref="A2:H739" firstHeaderRow="0" firstDataRow="1" firstDataCol="6"/>
  <pivotFields count="16">
    <pivotField axis="axisRow" compact="0" outline="0" subtotalTop="0" showAll="0" insertBlankRow="1" defaultSubtotal="0">
      <items count="215">
        <item x="8"/>
        <item x="7"/>
        <item x="0"/>
        <item x="9"/>
        <item x="10"/>
        <item x="1"/>
        <item x="2"/>
        <item x="3"/>
        <item x="4"/>
        <item x="5"/>
        <item x="6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m="1" x="194"/>
        <item m="1" x="195"/>
        <item m="1" x="196"/>
        <item m="1" x="197"/>
        <item m="1" x="198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x="193"/>
        <item m="1" x="199"/>
      </items>
    </pivotField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axis="axisRow" compact="0" outline="0" subtotalTop="0" showAll="0" insertBlankRow="1" defaultSubtotal="0">
      <items count="188">
        <item x="184"/>
        <item x="33"/>
        <item x="28"/>
        <item x="29"/>
        <item x="24"/>
        <item x="30"/>
        <item x="31"/>
        <item x="25"/>
        <item x="32"/>
        <item x="26"/>
        <item x="27"/>
        <item x="11"/>
        <item x="0"/>
        <item x="63"/>
        <item x="23"/>
        <item x="1"/>
        <item x="3"/>
        <item x="2"/>
        <item x="151"/>
        <item x="149"/>
        <item x="150"/>
        <item x="168"/>
        <item x="167"/>
        <item x="154"/>
        <item x="152"/>
        <item x="153"/>
        <item x="170"/>
        <item x="169"/>
        <item x="157"/>
        <item x="155"/>
        <item x="156"/>
        <item x="172"/>
        <item x="171"/>
        <item x="160"/>
        <item x="158"/>
        <item x="159"/>
        <item x="174"/>
        <item x="173"/>
        <item x="163"/>
        <item x="161"/>
        <item x="162"/>
        <item x="166"/>
        <item x="164"/>
        <item x="165"/>
        <item x="74"/>
        <item x="73"/>
        <item x="14"/>
        <item x="13"/>
        <item x="81"/>
        <item x="79"/>
        <item x="80"/>
        <item x="108"/>
        <item x="106"/>
        <item x="107"/>
        <item x="111"/>
        <item x="109"/>
        <item x="110"/>
        <item x="114"/>
        <item x="112"/>
        <item x="113"/>
        <item x="117"/>
        <item x="115"/>
        <item x="116"/>
        <item x="120"/>
        <item x="118"/>
        <item x="119"/>
        <item x="123"/>
        <item x="121"/>
        <item x="122"/>
        <item x="126"/>
        <item x="124"/>
        <item x="125"/>
        <item x="84"/>
        <item x="82"/>
        <item x="83"/>
        <item x="87"/>
        <item x="85"/>
        <item x="86"/>
        <item x="90"/>
        <item x="88"/>
        <item x="89"/>
        <item x="93"/>
        <item x="91"/>
        <item x="92"/>
        <item x="96"/>
        <item x="94"/>
        <item x="95"/>
        <item x="99"/>
        <item x="97"/>
        <item x="98"/>
        <item x="102"/>
        <item x="100"/>
        <item x="101"/>
        <item x="105"/>
        <item x="103"/>
        <item x="104"/>
        <item x="22"/>
        <item x="21"/>
        <item x="20"/>
        <item x="65"/>
        <item x="58"/>
        <item x="16"/>
        <item x="17"/>
        <item x="19"/>
        <item x="15"/>
        <item x="67"/>
        <item x="127"/>
        <item x="72"/>
        <item x="68"/>
        <item x="12"/>
        <item x="4"/>
        <item x="5"/>
        <item x="6"/>
        <item x="77"/>
        <item x="62"/>
        <item x="78"/>
        <item x="66"/>
        <item x="60"/>
        <item x="35"/>
        <item x="40"/>
        <item x="41"/>
        <item x="34"/>
        <item x="42"/>
        <item x="43"/>
        <item x="36"/>
        <item x="69"/>
        <item x="37"/>
        <item x="70"/>
        <item x="71"/>
        <item x="38"/>
        <item x="39"/>
        <item x="52"/>
        <item x="53"/>
        <item x="54"/>
        <item x="55"/>
        <item x="56"/>
        <item x="44"/>
        <item x="46"/>
        <item x="51"/>
        <item x="45"/>
        <item x="47"/>
        <item x="48"/>
        <item x="49"/>
        <item x="50"/>
        <item x="57"/>
        <item x="179"/>
        <item x="18"/>
        <item x="182"/>
        <item x="181"/>
        <item x="180"/>
        <item x="183"/>
        <item x="64"/>
        <item x="75"/>
        <item x="9"/>
        <item x="10"/>
        <item x="130"/>
        <item x="128"/>
        <item x="129"/>
        <item x="176"/>
        <item m="1" x="186"/>
        <item x="133"/>
        <item x="131"/>
        <item x="132"/>
        <item x="178"/>
        <item m="1" x="187"/>
        <item x="136"/>
        <item x="134"/>
        <item x="135"/>
        <item x="139"/>
        <item x="137"/>
        <item x="138"/>
        <item x="142"/>
        <item x="140"/>
        <item x="141"/>
        <item x="145"/>
        <item x="143"/>
        <item x="144"/>
        <item x="148"/>
        <item x="146"/>
        <item x="147"/>
        <item x="59"/>
        <item x="76"/>
        <item x="8"/>
        <item x="7"/>
        <item x="61"/>
        <item m="1" x="185"/>
        <item x="175"/>
        <item x="177"/>
      </items>
    </pivotField>
    <pivotField axis="axisRow" compact="0" outline="0" subtotalTop="0" showAll="0" insertBlankRow="1" defaultSubtotal="0">
      <items count="58">
        <item x="9"/>
        <item x="2"/>
        <item x="7"/>
        <item x="17"/>
        <item x="6"/>
        <item x="3"/>
        <item x="8"/>
        <item x="19"/>
        <item x="1"/>
        <item x="4"/>
        <item x="0"/>
        <item x="16"/>
        <item x="5"/>
        <item x="10"/>
        <item x="11"/>
        <item x="51"/>
        <item x="32"/>
        <item x="55"/>
        <item x="26"/>
        <item x="12"/>
        <item x="13"/>
        <item x="14"/>
        <item x="28"/>
        <item x="34"/>
        <item x="37"/>
        <item x="50"/>
        <item x="23"/>
        <item x="31"/>
        <item x="54"/>
        <item x="15"/>
        <item x="25"/>
        <item x="47"/>
        <item x="45"/>
        <item x="53"/>
        <item x="43"/>
        <item x="39"/>
        <item x="27"/>
        <item x="33"/>
        <item x="41"/>
        <item x="36"/>
        <item x="21"/>
        <item x="30"/>
        <item x="22"/>
        <item x="35"/>
        <item x="29"/>
        <item x="24"/>
        <item x="46"/>
        <item x="44"/>
        <item x="18"/>
        <item x="52"/>
        <item x="42"/>
        <item x="38"/>
        <item x="49"/>
        <item x="40"/>
        <item x="20"/>
        <item x="48"/>
        <item x="56"/>
        <item x="57"/>
      </items>
    </pivotField>
    <pivotField compact="0" outline="0" subtotalTop="0" showAll="0" insertBlankRow="1"/>
    <pivotField compact="0" numFmtId="165" outline="0" subtotalTop="0" showAll="0" insertBlankRow="1"/>
    <pivotField axis="axisRow" numFmtId="165" subtotalTop="0" showAll="0" insertBlankRow="1">
      <items count="153">
        <item x="23"/>
        <item x="17"/>
        <item x="72"/>
        <item x="49"/>
        <item x="21"/>
        <item x="80"/>
        <item x="50"/>
        <item x="51"/>
        <item x="48"/>
        <item x="75"/>
        <item x="52"/>
        <item x="16"/>
        <item x="68"/>
        <item x="33"/>
        <item x="53"/>
        <item x="54"/>
        <item x="62"/>
        <item x="18"/>
        <item x="15"/>
        <item x="32"/>
        <item x="55"/>
        <item x="71"/>
        <item x="58"/>
        <item x="3"/>
        <item x="20"/>
        <item x="2"/>
        <item x="63"/>
        <item x="73"/>
        <item x="69"/>
        <item x="70"/>
        <item x="56"/>
        <item x="41"/>
        <item x="24"/>
        <item x="42"/>
        <item x="27"/>
        <item x="38"/>
        <item x="30"/>
        <item x="19"/>
        <item x="25"/>
        <item x="37"/>
        <item x="39"/>
        <item x="74"/>
        <item x="40"/>
        <item x="61"/>
        <item x="35"/>
        <item x="79"/>
        <item x="65"/>
        <item x="26"/>
        <item x="36"/>
        <item x="43"/>
        <item x="31"/>
        <item x="44"/>
        <item x="11"/>
        <item x="0"/>
        <item x="67"/>
        <item x="45"/>
        <item x="66"/>
        <item x="64"/>
        <item x="104"/>
        <item x="102"/>
        <item x="34"/>
        <item x="91"/>
        <item x="47"/>
        <item x="105"/>
        <item x="109"/>
        <item x="126"/>
        <item x="101"/>
        <item x="46"/>
        <item x="29"/>
        <item x="94"/>
        <item x="60"/>
        <item x="107"/>
        <item x="12"/>
        <item x="90"/>
        <item x="103"/>
        <item x="57"/>
        <item x="28"/>
        <item x="143"/>
        <item x="92"/>
        <item x="85"/>
        <item x="76"/>
        <item x="77"/>
        <item x="7"/>
        <item x="5"/>
        <item x="93"/>
        <item x="13"/>
        <item x="95"/>
        <item x="88"/>
        <item x="137"/>
        <item x="106"/>
        <item x="108"/>
        <item x="116"/>
        <item x="4"/>
        <item x="8"/>
        <item x="1"/>
        <item x="142"/>
        <item x="86"/>
        <item x="14"/>
        <item x="98"/>
        <item x="84"/>
        <item x="115"/>
        <item x="99"/>
        <item x="100"/>
        <item x="97"/>
        <item x="89"/>
        <item x="96"/>
        <item x="130"/>
        <item x="112"/>
        <item x="87"/>
        <item x="82"/>
        <item x="114"/>
        <item x="141"/>
        <item x="125"/>
        <item x="119"/>
        <item x="22"/>
        <item x="132"/>
        <item x="129"/>
        <item x="138"/>
        <item x="6"/>
        <item x="122"/>
        <item x="145"/>
        <item x="127"/>
        <item x="140"/>
        <item x="59"/>
        <item x="124"/>
        <item x="83"/>
        <item x="118"/>
        <item x="144"/>
        <item x="111"/>
        <item x="110"/>
        <item x="121"/>
        <item x="81"/>
        <item x="113"/>
        <item x="9"/>
        <item x="131"/>
        <item x="128"/>
        <item x="139"/>
        <item x="133"/>
        <item x="120"/>
        <item x="123"/>
        <item x="117"/>
        <item x="136"/>
        <item x="147"/>
        <item x="78"/>
        <item x="135"/>
        <item x="10"/>
        <item x="150"/>
        <item x="134"/>
        <item x="149"/>
        <item x="146"/>
        <item x="148"/>
        <item x="151"/>
        <item t="default"/>
      </items>
    </pivotField>
    <pivotField axis="axisRow" compact="0" outline="0" subtotalTop="0" showAll="0" insertBlankRow="1">
      <items count="27">
        <item x="1"/>
        <item x="0"/>
        <item x="3"/>
        <item x="2"/>
        <item x="4"/>
        <item x="5"/>
        <item x="6"/>
        <item x="8"/>
        <item x="9"/>
        <item x="11"/>
        <item x="13"/>
        <item x="12"/>
        <item x="7"/>
        <item x="15"/>
        <item x="14"/>
        <item x="16"/>
        <item x="10"/>
        <item x="19"/>
        <item x="17"/>
        <item x="18"/>
        <item x="20"/>
        <item x="21"/>
        <item x="22"/>
        <item x="23"/>
        <item x="24"/>
        <item x="25"/>
        <item t="default"/>
      </items>
    </pivotField>
    <pivotField dataField="1" compact="0" outline="0" subtotalTop="0" showAll="0" insertBlankRow="1">
      <items count="105">
        <item x="3"/>
        <item x="36"/>
        <item x="40"/>
        <item x="43"/>
        <item x="37"/>
        <item x="39"/>
        <item x="38"/>
        <item x="6"/>
        <item x="34"/>
        <item x="21"/>
        <item x="42"/>
        <item x="29"/>
        <item x="44"/>
        <item x="7"/>
        <item x="35"/>
        <item x="31"/>
        <item x="27"/>
        <item x="23"/>
        <item x="8"/>
        <item x="18"/>
        <item x="4"/>
        <item x="10"/>
        <item x="41"/>
        <item x="22"/>
        <item x="9"/>
        <item x="5"/>
        <item x="32"/>
        <item x="2"/>
        <item x="19"/>
        <item x="25"/>
        <item x="11"/>
        <item x="12"/>
        <item x="13"/>
        <item x="1"/>
        <item x="14"/>
        <item x="15"/>
        <item x="20"/>
        <item x="17"/>
        <item x="16"/>
        <item x="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24"/>
        <item x="26"/>
        <item x="28"/>
        <item x="30"/>
        <item x="33"/>
        <item m="1" x="103"/>
        <item x="59"/>
        <item x="60"/>
        <item x="61"/>
        <item x="62"/>
        <item x="63"/>
        <item x="64"/>
        <item x="65"/>
        <item x="58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dataField="1" compact="0" numFmtId="167" outline="0" subtotalTop="0" showAll="0" insertBlankRow="1"/>
    <pivotField compact="0" outline="0" subtotalTop="0" showAll="0" insertBlankRow="1"/>
    <pivotField compact="0" outline="0" subtotalTop="0" showAll="0" insertBlankRow="1"/>
    <pivotField axis="axisRow" compact="0" outline="0" subtotalTop="0" showAll="0" insertBlankRow="1" defaultSubtotal="0">
      <items count="11">
        <item x="0"/>
        <item x="1"/>
        <item x="2"/>
        <item x="4"/>
        <item x="5"/>
        <item x="3"/>
        <item x="8"/>
        <item x="10"/>
        <item x="6"/>
        <item x="9"/>
        <item x="7"/>
      </items>
    </pivotField>
    <pivotField compact="0" outline="0" showAll="0" insertBlankRow="1"/>
  </pivotFields>
  <rowFields count="6">
    <field x="9"/>
    <field x="0"/>
    <field x="4"/>
    <field x="5"/>
    <field x="14"/>
    <field x="8"/>
  </rowFields>
  <rowItems count="737">
    <i>
      <x/>
      <x/>
      <x v="182"/>
      <x v="1"/>
      <x v="1"/>
      <x v="93"/>
    </i>
    <i t="blank" r="4">
      <x v="1"/>
    </i>
    <i r="1">
      <x v="1"/>
      <x v="183"/>
      <x v="1"/>
      <x v="1"/>
      <x v="82"/>
    </i>
    <i t="blank" r="4">
      <x v="1"/>
    </i>
    <i r="1">
      <x v="5"/>
      <x v="15"/>
      <x v="8"/>
      <x v="1"/>
      <x v="94"/>
    </i>
    <i t="blank" r="4">
      <x v="1"/>
    </i>
    <i r="1">
      <x v="6"/>
      <x v="17"/>
      <x v="1"/>
      <x v="1"/>
      <x v="25"/>
    </i>
    <i t="blank" r="4">
      <x v="1"/>
    </i>
    <i r="1">
      <x v="7"/>
      <x v="16"/>
      <x v="1"/>
      <x v="1"/>
      <x v="23"/>
    </i>
    <i t="blank" r="4">
      <x v="1"/>
    </i>
    <i r="1">
      <x v="8"/>
      <x v="110"/>
      <x v="5"/>
      <x v="1"/>
      <x v="92"/>
    </i>
    <i t="blank" r="4">
      <x v="1"/>
    </i>
    <i r="1">
      <x v="9"/>
      <x v="111"/>
      <x v="9"/>
      <x v="1"/>
      <x v="83"/>
    </i>
    <i t="blank" r="4">
      <x v="1"/>
    </i>
    <i r="1">
      <x v="10"/>
      <x v="112"/>
      <x v="12"/>
      <x v="1"/>
      <x v="118"/>
    </i>
    <i t="blank" r="4">
      <x v="1"/>
    </i>
    <i t="default">
      <x/>
    </i>
    <i t="blank">
      <x/>
    </i>
    <i>
      <x v="1"/>
      <x v="2"/>
      <x v="12"/>
      <x v="10"/>
      <x/>
      <x v="53"/>
    </i>
    <i t="blank" r="4">
      <x/>
    </i>
    <i t="default">
      <x v="1"/>
    </i>
    <i t="blank">
      <x v="1"/>
    </i>
    <i>
      <x v="2"/>
      <x v="11"/>
      <x v="11"/>
      <x v="4"/>
      <x v="5"/>
      <x v="52"/>
    </i>
    <i t="blank" r="4">
      <x v="5"/>
    </i>
    <i r="1">
      <x v="12"/>
      <x v="109"/>
      <x v="8"/>
      <x v="5"/>
      <x v="72"/>
    </i>
    <i t="blank" r="4">
      <x v="5"/>
    </i>
    <i r="1">
      <x v="13"/>
      <x v="47"/>
      <x v="5"/>
      <x v="5"/>
      <x v="85"/>
    </i>
    <i t="blank" r="4">
      <x v="5"/>
    </i>
    <i r="1">
      <x v="14"/>
      <x v="46"/>
      <x v="8"/>
      <x v="5"/>
      <x v="97"/>
    </i>
    <i t="blank" r="4">
      <x v="5"/>
    </i>
    <i r="1">
      <x v="15"/>
      <x v="104"/>
      <x v="2"/>
      <x v="5"/>
      <x v="18"/>
    </i>
    <i t="blank" r="4">
      <x v="5"/>
    </i>
    <i r="1">
      <x v="16"/>
      <x v="101"/>
      <x v="2"/>
      <x v="5"/>
      <x v="11"/>
    </i>
    <i t="blank" r="4">
      <x v="5"/>
    </i>
    <i r="1">
      <x v="17"/>
      <x v="102"/>
      <x v="6"/>
      <x v="5"/>
      <x v="1"/>
    </i>
    <i t="blank" r="4">
      <x v="5"/>
    </i>
    <i r="1">
      <x v="18"/>
      <x v="146"/>
      <x v="2"/>
      <x v="5"/>
      <x v="17"/>
    </i>
    <i t="blank" r="4">
      <x v="5"/>
    </i>
    <i r="1">
      <x v="19"/>
      <x v="103"/>
      <x v="2"/>
      <x v="5"/>
      <x v="37"/>
    </i>
    <i t="blank" r="4">
      <x v="5"/>
    </i>
    <i r="1">
      <x v="20"/>
      <x v="98"/>
      <x v="2"/>
      <x v="5"/>
      <x v="24"/>
    </i>
    <i t="blank" r="4">
      <x v="5"/>
    </i>
    <i r="1">
      <x v="21"/>
      <x v="97"/>
      <x v="2"/>
      <x v="5"/>
      <x v="4"/>
    </i>
    <i t="blank" r="4">
      <x v="5"/>
    </i>
    <i r="1">
      <x v="22"/>
      <x v="96"/>
      <x v="5"/>
      <x v="5"/>
      <x v="114"/>
    </i>
    <i t="blank" r="4">
      <x v="5"/>
    </i>
    <i r="1">
      <x v="23"/>
      <x v="14"/>
      <x/>
      <x v="5"/>
      <x/>
    </i>
    <i t="blank" r="4">
      <x v="5"/>
    </i>
    <i r="1">
      <x v="24"/>
      <x v="4"/>
      <x v="8"/>
      <x v="5"/>
      <x v="32"/>
    </i>
    <i t="blank" r="4">
      <x v="5"/>
    </i>
    <i r="1">
      <x v="25"/>
      <x v="7"/>
      <x v="8"/>
      <x v="5"/>
      <x v="38"/>
    </i>
    <i t="blank" r="4">
      <x v="5"/>
    </i>
    <i r="1">
      <x v="26"/>
      <x v="9"/>
      <x v="8"/>
      <x v="5"/>
      <x v="47"/>
    </i>
    <i t="blank" r="4">
      <x v="5"/>
    </i>
    <i r="1">
      <x v="27"/>
      <x v="10"/>
      <x v="8"/>
      <x v="5"/>
      <x v="34"/>
    </i>
    <i t="blank" r="4">
      <x v="5"/>
    </i>
    <i r="1">
      <x v="28"/>
      <x v="2"/>
      <x/>
      <x v="5"/>
      <x/>
    </i>
    <i t="blank" r="4">
      <x v="5"/>
    </i>
    <i r="1">
      <x v="29"/>
      <x v="3"/>
      <x v="13"/>
      <x v="5"/>
      <x v="76"/>
    </i>
    <i t="blank" r="4">
      <x v="5"/>
    </i>
    <i r="1">
      <x v="30"/>
      <x v="5"/>
      <x v="8"/>
      <x v="5"/>
      <x v="68"/>
    </i>
    <i t="blank" r="4">
      <x v="5"/>
    </i>
    <i r="1">
      <x v="31"/>
      <x v="6"/>
      <x v="5"/>
      <x v="5"/>
      <x v="36"/>
    </i>
    <i t="blank" r="4">
      <x v="5"/>
    </i>
    <i r="1">
      <x v="32"/>
      <x v="8"/>
      <x v="5"/>
      <x v="5"/>
      <x v="50"/>
    </i>
    <i t="blank" r="4">
      <x v="5"/>
    </i>
    <i r="1">
      <x v="33"/>
      <x v="1"/>
      <x v="5"/>
      <x v="5"/>
      <x v="19"/>
    </i>
    <i t="blank" r="4">
      <x v="5"/>
    </i>
    <i r="1">
      <x v="34"/>
      <x v="121"/>
      <x v="8"/>
      <x v="5"/>
      <x v="13"/>
    </i>
    <i t="blank" r="4">
      <x v="5"/>
    </i>
    <i r="1">
      <x v="35"/>
      <x v="118"/>
      <x/>
      <x v="5"/>
      <x/>
    </i>
    <i t="blank" r="4">
      <x v="5"/>
    </i>
    <i r="1">
      <x v="36"/>
      <x v="124"/>
      <x v="13"/>
      <x v="5"/>
      <x v="60"/>
    </i>
    <i t="blank" r="4">
      <x v="5"/>
    </i>
    <i r="1">
      <x v="37"/>
      <x v="126"/>
      <x v="8"/>
      <x v="5"/>
      <x v="44"/>
    </i>
    <i t="blank" r="4">
      <x v="5"/>
    </i>
    <i r="1">
      <x v="38"/>
      <x v="129"/>
      <x v="8"/>
      <x v="5"/>
      <x v="48"/>
    </i>
    <i t="blank" r="4">
      <x v="5"/>
    </i>
    <i r="1">
      <x v="39"/>
      <x v="130"/>
      <x v="5"/>
      <x v="5"/>
      <x v="39"/>
    </i>
    <i t="blank" r="4">
      <x v="5"/>
    </i>
    <i r="1">
      <x v="40"/>
      <x v="119"/>
      <x v="5"/>
      <x v="5"/>
      <x v="35"/>
    </i>
    <i t="blank" r="4">
      <x v="5"/>
    </i>
    <i r="1">
      <x v="41"/>
      <x v="120"/>
      <x v="5"/>
      <x v="5"/>
      <x v="40"/>
    </i>
    <i t="blank" r="4">
      <x v="5"/>
    </i>
    <i r="1">
      <x v="42"/>
      <x v="122"/>
      <x v="5"/>
      <x v="5"/>
      <x v="42"/>
    </i>
    <i t="blank" r="4">
      <x v="5"/>
    </i>
    <i r="1">
      <x v="43"/>
      <x v="123"/>
      <x v="5"/>
      <x v="5"/>
      <x v="31"/>
    </i>
    <i t="blank" r="4">
      <x v="5"/>
    </i>
    <i r="1">
      <x v="44"/>
      <x v="136"/>
      <x v="14"/>
      <x v="5"/>
      <x v="33"/>
    </i>
    <i t="blank" r="4">
      <x v="5"/>
    </i>
    <i r="1">
      <x v="45"/>
      <x v="139"/>
      <x v="19"/>
      <x v="5"/>
      <x v="49"/>
    </i>
    <i t="blank" r="4">
      <x v="5"/>
    </i>
    <i r="1">
      <x v="46"/>
      <x v="137"/>
      <x v="20"/>
      <x v="5"/>
      <x v="51"/>
    </i>
    <i t="blank" r="4">
      <x v="5"/>
    </i>
    <i r="1">
      <x v="47"/>
      <x v="140"/>
      <x v="21"/>
      <x v="5"/>
      <x v="55"/>
    </i>
    <i t="blank" r="4">
      <x v="5"/>
    </i>
    <i r="1">
      <x v="48"/>
      <x v="141"/>
      <x v="29"/>
      <x v="5"/>
      <x v="67"/>
    </i>
    <i t="blank" r="4">
      <x v="5"/>
    </i>
    <i r="1">
      <x v="49"/>
      <x v="142"/>
      <x v="20"/>
      <x v="5"/>
      <x v="62"/>
    </i>
    <i t="blank" r="4">
      <x v="5"/>
    </i>
    <i r="1">
      <x v="50"/>
      <x v="143"/>
      <x v="4"/>
      <x v="5"/>
      <x v="8"/>
    </i>
    <i t="blank" r="4">
      <x v="5"/>
    </i>
    <i r="1">
      <x v="51"/>
      <x v="138"/>
      <x v="2"/>
      <x v="5"/>
      <x v="3"/>
    </i>
    <i t="blank" r="4">
      <x v="5"/>
    </i>
    <i r="1">
      <x v="52"/>
      <x v="131"/>
      <x v="5"/>
      <x v="5"/>
      <x v="6"/>
    </i>
    <i t="blank" r="4">
      <x v="5"/>
    </i>
    <i r="1">
      <x v="53"/>
      <x v="132"/>
      <x v="5"/>
      <x v="5"/>
      <x v="7"/>
    </i>
    <i t="blank" r="4">
      <x v="5"/>
    </i>
    <i r="1">
      <x v="54"/>
      <x v="133"/>
      <x v="5"/>
      <x v="5"/>
      <x v="10"/>
    </i>
    <i t="blank" r="4">
      <x v="5"/>
    </i>
    <i r="1">
      <x v="55"/>
      <x v="134"/>
      <x v="5"/>
      <x v="5"/>
      <x v="14"/>
    </i>
    <i t="blank" r="4">
      <x v="5"/>
    </i>
    <i r="1">
      <x v="56"/>
      <x v="135"/>
      <x v="5"/>
      <x v="5"/>
      <x v="15"/>
    </i>
    <i t="blank" r="4">
      <x v="5"/>
    </i>
    <i r="1">
      <x v="57"/>
      <x v="144"/>
      <x v="11"/>
      <x v="5"/>
      <x v="20"/>
    </i>
    <i t="blank" r="4">
      <x v="5"/>
    </i>
    <i r="1">
      <x v="58"/>
      <x v="100"/>
      <x v="5"/>
      <x v="5"/>
      <x v="30"/>
    </i>
    <i t="blank" r="4">
      <x v="5"/>
    </i>
    <i r="1">
      <x v="59"/>
      <x v="180"/>
      <x v="29"/>
      <x v="5"/>
      <x v="75"/>
    </i>
    <i t="blank" r="4">
      <x v="5"/>
    </i>
    <i r="1">
      <x v="60"/>
      <x v="117"/>
      <x/>
      <x v="5"/>
      <x/>
    </i>
    <i t="blank" r="4">
      <x v="5"/>
    </i>
    <i r="1">
      <x v="61"/>
      <x v="184"/>
      <x v="5"/>
      <x v="5"/>
      <x v="22"/>
    </i>
    <i t="blank" r="4">
      <x v="5"/>
    </i>
    <i r="1">
      <x v="62"/>
      <x v="114"/>
      <x v="5"/>
      <x v="5"/>
      <x/>
    </i>
    <i t="blank" r="4">
      <x v="5"/>
    </i>
    <i r="1">
      <x v="63"/>
      <x v="13"/>
      <x v="3"/>
      <x v="5"/>
      <x v="123"/>
    </i>
    <i t="blank" r="4">
      <x v="5"/>
    </i>
    <i r="1">
      <x v="64"/>
      <x v="151"/>
      <x v="48"/>
      <x v="5"/>
      <x v="70"/>
    </i>
    <i t="blank" r="4">
      <x v="5"/>
    </i>
    <i r="1">
      <x v="65"/>
      <x v="99"/>
      <x v="8"/>
      <x v="5"/>
      <x v="43"/>
    </i>
    <i t="blank" r="4">
      <x v="5"/>
    </i>
    <i r="1">
      <x v="66"/>
      <x v="116"/>
      <x/>
      <x v="5"/>
      <x/>
    </i>
    <i t="blank" r="4">
      <x v="5"/>
    </i>
    <i r="1">
      <x v="67"/>
      <x v="109"/>
      <x/>
      <x v="5"/>
      <x/>
    </i>
    <i t="blank" r="4">
      <x v="5"/>
    </i>
    <i r="1">
      <x v="68"/>
      <x v="105"/>
      <x v="2"/>
      <x v="5"/>
      <x v="16"/>
    </i>
    <i t="blank" r="4">
      <x v="5"/>
    </i>
    <i r="1">
      <x v="69"/>
      <x v="108"/>
      <x v="11"/>
      <x v="5"/>
      <x v="26"/>
    </i>
    <i t="blank" r="4">
      <x v="5"/>
    </i>
    <i r="1">
      <x v="70"/>
      <x v="117"/>
      <x/>
      <x v="5"/>
      <x/>
    </i>
    <i t="blank" r="4">
      <x v="5"/>
    </i>
    <i r="1">
      <x v="71"/>
      <x v="125"/>
      <x v="5"/>
      <x v="5"/>
      <x v="57"/>
    </i>
    <i t="blank" r="4">
      <x v="5"/>
    </i>
    <i r="1">
      <x v="72"/>
      <x v="127"/>
      <x v="3"/>
      <x v="5"/>
      <x v="46"/>
    </i>
    <i t="blank" r="4">
      <x v="5"/>
    </i>
    <i r="1">
      <x v="73"/>
      <x v="128"/>
      <x v="5"/>
      <x v="5"/>
      <x v="56"/>
    </i>
    <i t="blank" r="4">
      <x v="5"/>
    </i>
    <i r="1">
      <x v="74"/>
      <x v="107"/>
      <x v="4"/>
      <x v="5"/>
      <x v="54"/>
    </i>
    <i t="blank" r="4">
      <x v="5"/>
    </i>
    <i r="1">
      <x v="75"/>
      <x v="45"/>
      <x v="6"/>
      <x v="5"/>
      <x v="12"/>
    </i>
    <i t="blank" r="4">
      <x v="5"/>
    </i>
    <i r="1">
      <x v="76"/>
      <x v="44"/>
      <x v="6"/>
      <x v="5"/>
      <x v="28"/>
    </i>
    <i t="blank" r="4">
      <x v="5"/>
    </i>
    <i r="1">
      <x v="77"/>
      <x v="152"/>
      <x v="20"/>
      <x v="5"/>
      <x v="29"/>
    </i>
    <i t="blank" r="4">
      <x v="5"/>
    </i>
    <i r="1">
      <x v="78"/>
      <x v="105"/>
      <x v="3"/>
      <x v="5"/>
      <x v="21"/>
    </i>
    <i t="blank" r="4">
      <x v="5"/>
    </i>
    <i r="1">
      <x v="79"/>
      <x v="102"/>
      <x v="6"/>
      <x v="5"/>
      <x v="2"/>
    </i>
    <i t="blank" r="4">
      <x v="5"/>
    </i>
    <i r="1">
      <x v="80"/>
      <x v="146"/>
      <x v="3"/>
      <x v="5"/>
      <x v="27"/>
    </i>
    <i t="blank" r="4">
      <x v="5"/>
    </i>
    <i r="1">
      <x v="81"/>
      <x v="103"/>
      <x v="3"/>
      <x v="5"/>
      <x v="41"/>
    </i>
    <i t="blank" r="4">
      <x v="5"/>
    </i>
    <i r="1">
      <x v="82"/>
      <x v="97"/>
      <x v="3"/>
      <x v="5"/>
      <x v="9"/>
    </i>
    <i t="blank" r="4">
      <x v="5"/>
    </i>
    <i r="1">
      <x v="83"/>
      <x v="181"/>
      <x v="1"/>
      <x v="5"/>
      <x v="80"/>
    </i>
    <i t="blank" r="4">
      <x v="5"/>
    </i>
    <i t="default">
      <x v="2"/>
    </i>
    <i t="blank">
      <x v="2"/>
    </i>
    <i>
      <x v="3"/>
      <x v="3"/>
      <x v="153"/>
      <x v="1"/>
      <x v="2"/>
      <x v="133"/>
    </i>
    <i t="blank" r="4">
      <x v="2"/>
    </i>
    <i r="1">
      <x v="4"/>
      <x v="154"/>
      <x v="1"/>
      <x v="2"/>
      <x v="145"/>
    </i>
    <i t="blank" r="4">
      <x v="2"/>
    </i>
    <i t="default">
      <x v="3"/>
    </i>
    <i t="blank">
      <x v="3"/>
    </i>
    <i>
      <x v="4"/>
      <x v="84"/>
      <x v="113"/>
      <x v="7"/>
      <x v="3"/>
      <x v="81"/>
    </i>
    <i t="blank" r="4">
      <x v="3"/>
    </i>
    <i t="default">
      <x v="4"/>
    </i>
    <i t="blank">
      <x v="4"/>
    </i>
    <i>
      <x v="5"/>
      <x v="85"/>
      <x v="115"/>
      <x v="1"/>
      <x v="4"/>
      <x v="143"/>
    </i>
    <i t="blank" r="4">
      <x v="4"/>
    </i>
    <i t="default">
      <x v="5"/>
    </i>
    <i t="blank">
      <x v="5"/>
    </i>
    <i>
      <x v="6"/>
      <x v="86"/>
      <x v="151"/>
      <x v="29"/>
      <x v="8"/>
      <x v="45"/>
    </i>
    <i t="blank" r="4">
      <x v="8"/>
    </i>
    <i r="1">
      <x v="87"/>
      <x v="181"/>
      <x v="1"/>
      <x v="8"/>
      <x v="5"/>
    </i>
    <i t="blank" r="4">
      <x v="8"/>
    </i>
    <i t="default">
      <x v="6"/>
    </i>
    <i t="blank">
      <x v="6"/>
    </i>
    <i>
      <x v="7"/>
      <x v="90"/>
      <x v="48"/>
      <x v="1"/>
      <x v="8"/>
      <x v="125"/>
    </i>
    <i t="blank" r="4">
      <x v="8"/>
    </i>
    <i r="1">
      <x v="93"/>
      <x v="72"/>
      <x v="1"/>
      <x v="8"/>
      <x v="96"/>
    </i>
    <i t="blank" r="4">
      <x v="8"/>
    </i>
    <i r="1">
      <x v="96"/>
      <x v="75"/>
      <x v="1"/>
      <x v="8"/>
      <x v="104"/>
    </i>
    <i t="blank" r="4">
      <x v="8"/>
    </i>
    <i r="1">
      <x v="99"/>
      <x v="78"/>
      <x v="1"/>
      <x v="8"/>
      <x v="78"/>
    </i>
    <i t="blank" r="4">
      <x v="8"/>
    </i>
    <i r="1">
      <x v="102"/>
      <x v="81"/>
      <x v="1"/>
      <x v="8"/>
      <x v="86"/>
    </i>
    <i t="blank" r="4">
      <x v="8"/>
    </i>
    <i r="1">
      <x v="105"/>
      <x v="84"/>
      <x v="1"/>
      <x v="8"/>
      <x v="103"/>
    </i>
    <i t="blank" r="4">
      <x v="8"/>
    </i>
    <i r="1">
      <x v="108"/>
      <x v="87"/>
      <x v="1"/>
      <x v="8"/>
      <x v="103"/>
    </i>
    <i t="blank" r="4">
      <x v="8"/>
    </i>
    <i r="1">
      <x v="111"/>
      <x v="90"/>
      <x v="1"/>
      <x v="8"/>
      <x v="101"/>
    </i>
    <i t="blank" r="4">
      <x v="8"/>
    </i>
    <i r="1">
      <x v="114"/>
      <x v="93"/>
      <x v="1"/>
      <x v="8"/>
      <x v="102"/>
    </i>
    <i t="blank" r="4">
      <x v="8"/>
    </i>
    <i r="1">
      <x v="117"/>
      <x v="51"/>
      <x v="1"/>
      <x v="8"/>
      <x v="78"/>
    </i>
    <i t="blank" r="4">
      <x v="8"/>
    </i>
    <i r="1">
      <x v="120"/>
      <x v="54"/>
      <x v="1"/>
      <x v="8"/>
      <x v="74"/>
    </i>
    <i t="blank" r="4">
      <x v="8"/>
    </i>
    <i r="1">
      <x v="123"/>
      <x v="57"/>
      <x v="1"/>
      <x v="8"/>
      <x v="103"/>
    </i>
    <i t="blank" r="4">
      <x v="8"/>
    </i>
    <i r="1">
      <x v="126"/>
      <x v="60"/>
      <x v="1"/>
      <x v="8"/>
      <x v="63"/>
    </i>
    <i t="blank" r="4">
      <x v="8"/>
    </i>
    <i r="1">
      <x v="129"/>
      <x v="63"/>
      <x v="1"/>
      <x v="8"/>
      <x v="90"/>
    </i>
    <i t="blank" r="4">
      <x v="8"/>
    </i>
    <i r="1">
      <x v="132"/>
      <x v="66"/>
      <x v="1"/>
      <x v="8"/>
      <x v="78"/>
    </i>
    <i t="blank" r="4">
      <x v="8"/>
    </i>
    <i r="1">
      <x v="135"/>
      <x v="69"/>
      <x v="1"/>
      <x v="8"/>
      <x v="64"/>
    </i>
    <i t="blank" r="4">
      <x v="8"/>
    </i>
    <i t="default">
      <x v="7"/>
    </i>
    <i t="blank">
      <x v="7"/>
    </i>
    <i>
      <x v="8"/>
      <x v="136"/>
      <x v="106"/>
      <x v="1"/>
      <x v="6"/>
      <x v="129"/>
    </i>
    <i t="blank" r="4">
      <x v="6"/>
    </i>
    <i t="default">
      <x v="8"/>
    </i>
    <i t="blank">
      <x v="8"/>
    </i>
    <i>
      <x v="9"/>
      <x v="139"/>
      <x v="155"/>
      <x v="1"/>
      <x v="8"/>
      <x v="132"/>
    </i>
    <i t="blank" r="4">
      <x v="8"/>
    </i>
    <i r="1">
      <x v="142"/>
      <x v="160"/>
      <x v="1"/>
      <x v="8"/>
      <x v="91"/>
    </i>
    <i t="blank" r="4">
      <x v="8"/>
    </i>
    <i r="1">
      <x v="145"/>
      <x v="165"/>
      <x v="1"/>
      <x v="8"/>
      <x v="113"/>
    </i>
    <i t="blank" r="4">
      <x v="8"/>
    </i>
    <i r="1">
      <x v="148"/>
      <x v="168"/>
      <x v="1"/>
      <x v="8"/>
      <x v="119"/>
    </i>
    <i t="blank" r="4">
      <x v="8"/>
    </i>
    <i r="1">
      <x v="151"/>
      <x v="171"/>
      <x v="1"/>
      <x v="8"/>
      <x v="112"/>
    </i>
    <i t="blank" r="4">
      <x v="8"/>
    </i>
    <i r="1">
      <x v="154"/>
      <x v="174"/>
      <x v="1"/>
      <x v="8"/>
      <x v="121"/>
    </i>
    <i t="blank" r="4">
      <x v="8"/>
    </i>
    <i r="1">
      <x v="157"/>
      <x v="177"/>
      <x v="1"/>
      <x v="8"/>
      <x v="106"/>
    </i>
    <i t="blank" r="4">
      <x v="8"/>
    </i>
    <i t="default">
      <x v="9"/>
    </i>
    <i t="blank">
      <x v="9"/>
    </i>
    <i>
      <x v="10"/>
      <x v="160"/>
      <x v="18"/>
      <x v="1"/>
      <x v="8"/>
      <x v="137"/>
    </i>
    <i t="blank" r="4">
      <x v="8"/>
    </i>
    <i r="1">
      <x v="163"/>
      <x v="23"/>
      <x v="1"/>
      <x v="8"/>
      <x v="141"/>
    </i>
    <i t="blank" r="4">
      <x v="8"/>
    </i>
    <i r="1">
      <x v="166"/>
      <x v="28"/>
      <x v="1"/>
      <x v="8"/>
      <x v="117"/>
    </i>
    <i t="blank" r="4">
      <x v="8"/>
    </i>
    <i r="1">
      <x v="169"/>
      <x v="33"/>
      <x v="1"/>
      <x v="8"/>
      <x v="111"/>
    </i>
    <i t="blank" r="4">
      <x v="8"/>
    </i>
    <i r="1">
      <x v="172"/>
      <x v="38"/>
      <x v="1"/>
      <x v="8"/>
      <x v="127"/>
    </i>
    <i t="blank" r="4">
      <x v="8"/>
    </i>
    <i r="1">
      <x v="175"/>
      <x v="41"/>
      <x v="1"/>
      <x v="8"/>
      <x v="120"/>
    </i>
    <i t="blank" r="4">
      <x v="8"/>
    </i>
    <i t="default">
      <x v="10"/>
    </i>
    <i t="blank">
      <x v="10"/>
    </i>
    <i>
      <x v="11"/>
      <x v="158"/>
      <x v="19"/>
      <x v="46"/>
      <x v="7"/>
      <x v="134"/>
    </i>
    <i t="blank" r="4">
      <x v="7"/>
    </i>
    <i r="1">
      <x v="159"/>
      <x v="20"/>
      <x v="31"/>
      <x v="7"/>
      <x v="115"/>
    </i>
    <i t="blank" r="4">
      <x v="7"/>
    </i>
    <i r="1">
      <x v="161"/>
      <x v="24"/>
      <x v="55"/>
      <x v="7"/>
      <x v="147"/>
    </i>
    <i t="blank" r="4">
      <x v="7"/>
    </i>
    <i r="1">
      <x v="162"/>
      <x v="25"/>
      <x v="52"/>
      <x v="7"/>
      <x v="144"/>
    </i>
    <i t="blank" r="4">
      <x v="7"/>
    </i>
    <i r="1">
      <x v="164"/>
      <x v="29"/>
      <x v="25"/>
      <x v="7"/>
      <x v="88"/>
    </i>
    <i t="blank" r="4">
      <x v="7"/>
    </i>
    <i r="1">
      <x v="165"/>
      <x v="30"/>
      <x v="15"/>
      <x v="7"/>
      <x v="71"/>
    </i>
    <i t="blank" r="4">
      <x v="7"/>
    </i>
    <i r="1">
      <x v="167"/>
      <x v="34"/>
      <x v="49"/>
      <x v="7"/>
      <x v="136"/>
    </i>
    <i t="blank" r="4">
      <x v="7"/>
    </i>
    <i r="1">
      <x v="168"/>
      <x v="35"/>
      <x v="33"/>
      <x v="7"/>
      <x v="122"/>
    </i>
    <i t="blank" r="4">
      <x v="7"/>
    </i>
    <i r="1">
      <x v="170"/>
      <x v="39"/>
      <x v="28"/>
      <x v="7"/>
      <x v="95"/>
    </i>
    <i t="blank" r="4">
      <x v="7"/>
    </i>
    <i r="1">
      <x v="171"/>
      <x v="40"/>
      <x v="17"/>
      <x v="7"/>
      <x v="77"/>
    </i>
    <i t="blank" r="4">
      <x v="7"/>
    </i>
    <i r="1">
      <x v="173"/>
      <x v="42"/>
      <x v="28"/>
      <x v="7"/>
      <x v="95"/>
    </i>
    <i t="blank" r="4">
      <x v="7"/>
    </i>
    <i r="1">
      <x v="174"/>
      <x v="43"/>
      <x v="17"/>
      <x v="7"/>
      <x v="77"/>
    </i>
    <i t="blank" r="4">
      <x v="7"/>
    </i>
    <i t="default">
      <x v="11"/>
    </i>
    <i t="blank">
      <x v="11"/>
    </i>
    <i>
      <x v="12"/>
      <x v="88"/>
      <x v="49"/>
      <x v="54"/>
      <x v="10"/>
      <x v="131"/>
    </i>
    <i t="blank" r="4">
      <x v="10"/>
    </i>
    <i r="1">
      <x v="89"/>
      <x v="50"/>
      <x v="40"/>
      <x v="10"/>
      <x v="109"/>
    </i>
    <i t="blank" r="4">
      <x v="10"/>
    </i>
    <i r="1">
      <x v="91"/>
      <x v="73"/>
      <x v="42"/>
      <x v="10"/>
      <x v="99"/>
    </i>
    <i t="blank" r="4">
      <x v="10"/>
    </i>
    <i r="1">
      <x v="92"/>
      <x v="74"/>
      <x v="26"/>
      <x v="10"/>
      <x v="79"/>
    </i>
    <i t="blank" r="4">
      <x v="10"/>
    </i>
    <i r="1">
      <x v="94"/>
      <x v="76"/>
      <x v="45"/>
      <x v="10"/>
      <x v="108"/>
    </i>
    <i t="blank" r="4">
      <x v="10"/>
    </i>
    <i r="1">
      <x v="95"/>
      <x v="77"/>
      <x v="30"/>
      <x v="10"/>
      <x v="87"/>
    </i>
    <i t="blank" r="4">
      <x v="10"/>
    </i>
    <i r="1">
      <x v="97"/>
      <x v="79"/>
      <x v="29"/>
      <x v="10"/>
      <x v="73"/>
    </i>
    <i t="blank" r="4">
      <x v="10"/>
    </i>
    <i r="1">
      <x v="98"/>
      <x v="80"/>
      <x v="18"/>
      <x v="10"/>
      <x v="61"/>
    </i>
    <i t="blank" r="4">
      <x v="10"/>
    </i>
    <i r="1">
      <x v="100"/>
      <x v="82"/>
      <x v="36"/>
      <x v="10"/>
      <x v="84"/>
    </i>
    <i t="blank" r="4">
      <x v="10"/>
    </i>
    <i r="1">
      <x v="101"/>
      <x v="83"/>
      <x v="22"/>
      <x v="10"/>
      <x v="69"/>
    </i>
    <i t="blank" r="4">
      <x v="10"/>
    </i>
    <i r="1">
      <x v="103"/>
      <x v="85"/>
      <x v="44"/>
      <x v="10"/>
      <x v="105"/>
    </i>
    <i t="blank" r="4">
      <x v="10"/>
    </i>
    <i r="1">
      <x v="104"/>
      <x v="86"/>
      <x v="29"/>
      <x v="10"/>
      <x v="84"/>
    </i>
    <i t="blank" r="4">
      <x v="10"/>
    </i>
    <i r="1">
      <x v="106"/>
      <x v="88"/>
      <x v="44"/>
      <x v="10"/>
      <x v="105"/>
    </i>
    <i t="blank" r="4">
      <x v="10"/>
    </i>
    <i r="1">
      <x v="107"/>
      <x v="89"/>
      <x v="29"/>
      <x v="10"/>
      <x v="84"/>
    </i>
    <i t="blank" r="4">
      <x v="10"/>
    </i>
    <i r="1">
      <x v="109"/>
      <x v="91"/>
      <x v="41"/>
      <x v="10"/>
      <x v="98"/>
    </i>
    <i t="blank" r="4">
      <x v="10"/>
    </i>
    <i r="1">
      <x v="110"/>
      <x v="92"/>
      <x/>
      <x v="10"/>
      <x/>
    </i>
    <i t="blank" r="4">
      <x v="10"/>
    </i>
    <i r="1">
      <x v="112"/>
      <x v="94"/>
      <x v="41"/>
      <x v="10"/>
      <x v="98"/>
    </i>
    <i t="blank" r="4">
      <x v="10"/>
    </i>
    <i r="1">
      <x v="113"/>
      <x v="95"/>
      <x/>
      <x v="10"/>
      <x/>
    </i>
    <i t="blank" r="4">
      <x v="10"/>
    </i>
    <i r="1">
      <x v="115"/>
      <x v="52"/>
      <x v="29"/>
      <x v="10"/>
      <x v="73"/>
    </i>
    <i t="blank" r="4">
      <x v="10"/>
    </i>
    <i r="1">
      <x v="116"/>
      <x v="53"/>
      <x v="18"/>
      <x v="10"/>
      <x v="61"/>
    </i>
    <i t="blank" r="4">
      <x v="10"/>
    </i>
    <i r="1">
      <x v="118"/>
      <x v="55"/>
      <x v="27"/>
      <x v="10"/>
      <x v="66"/>
    </i>
    <i t="blank" r="4">
      <x v="10"/>
    </i>
    <i r="1">
      <x v="119"/>
      <x v="56"/>
      <x v="16"/>
      <x v="10"/>
      <x v="59"/>
    </i>
    <i t="blank" r="4">
      <x v="10"/>
    </i>
    <i r="1">
      <x v="121"/>
      <x v="58"/>
      <x v="44"/>
      <x v="10"/>
      <x v="105"/>
    </i>
    <i t="blank" r="4">
      <x v="10"/>
    </i>
    <i r="1">
      <x v="122"/>
      <x v="59"/>
      <x v="29"/>
      <x v="10"/>
      <x v="84"/>
    </i>
    <i t="blank" r="4">
      <x v="10"/>
    </i>
    <i r="1">
      <x v="124"/>
      <x v="61"/>
      <x v="20"/>
      <x v="10"/>
      <x v="58"/>
    </i>
    <i t="blank" r="4">
      <x v="10"/>
    </i>
    <i r="1">
      <x v="125"/>
      <x v="62"/>
      <x/>
      <x v="10"/>
      <x/>
    </i>
    <i t="blank" r="4">
      <x v="10"/>
    </i>
    <i r="1">
      <x v="127"/>
      <x v="64"/>
      <x v="37"/>
      <x v="10"/>
      <x v="89"/>
    </i>
    <i t="blank" r="4">
      <x v="10"/>
    </i>
    <i r="1">
      <x v="128"/>
      <x v="65"/>
      <x v="23"/>
      <x v="10"/>
      <x v="71"/>
    </i>
    <i t="blank" r="4">
      <x v="10"/>
    </i>
    <i r="1">
      <x v="130"/>
      <x v="67"/>
      <x v="29"/>
      <x v="10"/>
      <x v="73"/>
    </i>
    <i t="blank" r="4">
      <x v="10"/>
    </i>
    <i r="1">
      <x v="131"/>
      <x v="68"/>
      <x v="18"/>
      <x v="10"/>
      <x v="61"/>
    </i>
    <i t="blank" r="4">
      <x v="10"/>
    </i>
    <i r="1">
      <x v="133"/>
      <x v="70"/>
      <x v="20"/>
      <x v="10"/>
      <x v="58"/>
    </i>
    <i t="blank" r="4">
      <x v="10"/>
    </i>
    <i r="1">
      <x v="134"/>
      <x v="71"/>
      <x/>
      <x v="10"/>
      <x/>
    </i>
    <i t="blank" r="4">
      <x v="10"/>
    </i>
    <i t="default">
      <x v="12"/>
    </i>
    <i t="blank">
      <x v="12"/>
    </i>
    <i>
      <x v="13"/>
      <x v="184"/>
      <x v="186"/>
      <x v="56"/>
      <x v="10"/>
      <x v="149"/>
    </i>
    <i t="blank" r="4">
      <x v="10"/>
    </i>
    <i r="1">
      <x v="185"/>
      <x v="158"/>
      <x v="6"/>
      <x v="10"/>
      <x v="142"/>
    </i>
    <i t="blank" r="4">
      <x v="10"/>
    </i>
    <i r="1">
      <x v="186"/>
      <x v="187"/>
      <x v="56"/>
      <x v="10"/>
      <x v="149"/>
    </i>
    <i t="blank" r="4">
      <x v="10"/>
    </i>
    <i r="1">
      <x v="187"/>
      <x v="163"/>
      <x v="6"/>
      <x v="10"/>
      <x v="142"/>
    </i>
    <i t="blank" r="4">
      <x v="10"/>
    </i>
    <i t="default">
      <x v="13"/>
    </i>
    <i t="blank">
      <x v="13"/>
    </i>
    <i>
      <x v="14"/>
      <x v="176"/>
      <x v="22"/>
      <x v="56"/>
      <x v="8"/>
      <x v="149"/>
    </i>
    <i t="blank" r="4">
      <x v="8"/>
    </i>
    <i r="1">
      <x v="177"/>
      <x v="21"/>
      <x v="6"/>
      <x v="7"/>
      <x v="142"/>
    </i>
    <i t="blank" r="4">
      <x v="7"/>
    </i>
    <i r="1">
      <x v="178"/>
      <x v="27"/>
      <x v="56"/>
      <x v="8"/>
      <x v="149"/>
    </i>
    <i t="blank" r="4">
      <x v="8"/>
    </i>
    <i r="1">
      <x v="179"/>
      <x v="26"/>
      <x v="6"/>
      <x v="7"/>
      <x v="142"/>
    </i>
    <i t="blank" r="4">
      <x v="7"/>
    </i>
    <i r="1">
      <x v="180"/>
      <x v="32"/>
      <x v="56"/>
      <x v="8"/>
      <x v="149"/>
    </i>
    <i t="blank" r="4">
      <x v="8"/>
    </i>
    <i r="1">
      <x v="181"/>
      <x v="31"/>
      <x v="6"/>
      <x v="7"/>
      <x v="142"/>
    </i>
    <i t="blank" r="4">
      <x v="7"/>
    </i>
    <i r="1">
      <x v="182"/>
      <x v="37"/>
      <x v="56"/>
      <x v="8"/>
      <x v="149"/>
    </i>
    <i t="blank" r="4">
      <x v="8"/>
    </i>
    <i r="1">
      <x v="183"/>
      <x v="36"/>
      <x v="6"/>
      <x v="7"/>
      <x v="142"/>
    </i>
    <i t="blank" r="4">
      <x v="7"/>
    </i>
    <i t="default">
      <x v="14"/>
    </i>
    <i t="blank">
      <x v="14"/>
    </i>
    <i>
      <x v="15"/>
      <x v="188"/>
      <x v="145"/>
      <x v="1"/>
      <x v="8"/>
      <x v="150"/>
    </i>
    <i t="blank" r="4">
      <x v="8"/>
    </i>
    <i t="default">
      <x v="15"/>
    </i>
    <i t="blank">
      <x v="15"/>
    </i>
    <i>
      <x v="16"/>
      <x v="137"/>
      <x v="156"/>
      <x v="43"/>
      <x v="9"/>
      <x v="128"/>
    </i>
    <i t="blank" r="4">
      <x v="9"/>
    </i>
    <i r="1">
      <x v="138"/>
      <x v="157"/>
      <x v="27"/>
      <x v="9"/>
      <x v="107"/>
    </i>
    <i t="blank" r="4">
      <x v="9"/>
    </i>
    <i r="1">
      <x v="140"/>
      <x v="161"/>
      <x v="39"/>
      <x v="9"/>
      <x v="110"/>
    </i>
    <i t="blank" r="4">
      <x v="9"/>
    </i>
    <i r="1">
      <x v="141"/>
      <x v="162"/>
      <x v="24"/>
      <x v="9"/>
      <x v="100"/>
    </i>
    <i t="blank" r="4">
      <x v="9"/>
    </i>
    <i r="1">
      <x v="143"/>
      <x v="166"/>
      <x v="51"/>
      <x v="9"/>
      <x v="140"/>
    </i>
    <i t="blank" r="4">
      <x v="9"/>
    </i>
    <i r="1">
      <x v="144"/>
      <x v="167"/>
      <x v="35"/>
      <x v="9"/>
      <x v="126"/>
    </i>
    <i t="blank" r="4">
      <x v="9"/>
    </i>
    <i r="1">
      <x v="146"/>
      <x v="169"/>
      <x v="53"/>
      <x v="9"/>
      <x v="138"/>
    </i>
    <i t="blank" r="4">
      <x v="9"/>
    </i>
    <i r="1">
      <x v="147"/>
      <x v="170"/>
      <x v="38"/>
      <x v="9"/>
      <x v="130"/>
    </i>
    <i t="blank" r="4">
      <x v="9"/>
    </i>
    <i r="1">
      <x v="149"/>
      <x v="172"/>
      <x v="50"/>
      <x v="9"/>
      <x v="139"/>
    </i>
    <i t="blank" r="4">
      <x v="9"/>
    </i>
    <i r="1">
      <x v="150"/>
      <x v="173"/>
      <x v="34"/>
      <x v="9"/>
      <x v="124"/>
    </i>
    <i t="blank" r="4">
      <x v="9"/>
    </i>
    <i r="1">
      <x v="152"/>
      <x v="175"/>
      <x v="20"/>
      <x v="9"/>
      <x v="65"/>
    </i>
    <i t="blank" r="4">
      <x v="9"/>
    </i>
    <i r="1">
      <x v="153"/>
      <x v="176"/>
      <x/>
      <x v="9"/>
      <x/>
    </i>
    <i t="blank" r="4">
      <x v="9"/>
    </i>
    <i r="1">
      <x v="155"/>
      <x v="178"/>
      <x v="47"/>
      <x v="9"/>
      <x v="135"/>
    </i>
    <i t="blank" r="4">
      <x v="9"/>
    </i>
    <i r="1">
      <x v="156"/>
      <x v="179"/>
      <x v="32"/>
      <x v="9"/>
      <x v="116"/>
    </i>
    <i t="blank" r="4">
      <x v="9"/>
    </i>
    <i t="default">
      <x v="16"/>
    </i>
    <i t="blank">
      <x v="16"/>
    </i>
    <i>
      <x v="17"/>
      <x v="3"/>
      <x v="153"/>
      <x v="1"/>
      <x v="8"/>
      <x v="133"/>
    </i>
    <i t="blank" r="4">
      <x v="8"/>
    </i>
    <i r="1">
      <x v="4"/>
      <x v="154"/>
      <x v="1"/>
      <x v="8"/>
      <x v="145"/>
    </i>
    <i t="blank" r="4">
      <x v="8"/>
    </i>
    <i t="default">
      <x v="17"/>
    </i>
    <i t="blank">
      <x v="17"/>
    </i>
    <i>
      <x v="18"/>
      <x v="189"/>
      <x v="149"/>
      <x v="1"/>
      <x v="8"/>
      <x v="148"/>
    </i>
    <i t="blank" r="4">
      <x v="8"/>
    </i>
    <i t="default">
      <x v="18"/>
    </i>
    <i t="blank">
      <x v="18"/>
    </i>
    <i>
      <x v="19"/>
      <x v="190"/>
      <x v="148"/>
      <x v="1"/>
      <x v="7"/>
      <x v="148"/>
    </i>
    <i t="blank" r="4">
      <x v="7"/>
    </i>
    <i r="1">
      <x v="191"/>
      <x v="147"/>
      <x v="1"/>
      <x v="7"/>
      <x v="148"/>
    </i>
    <i t="blank" r="4">
      <x v="7"/>
    </i>
    <i r="1">
      <x v="192"/>
      <x v="150"/>
      <x v="1"/>
      <x v="7"/>
      <x v="146"/>
    </i>
    <i t="blank" r="4">
      <x v="7"/>
    </i>
    <i r="1">
      <x v="213"/>
      <x/>
      <x v="57"/>
      <x v="7"/>
      <x v="151"/>
    </i>
    <i t="blank" r="4">
      <x v="7"/>
    </i>
    <i t="default">
      <x v="19"/>
    </i>
    <i t="blank">
      <x v="19"/>
    </i>
    <i>
      <x v="20"/>
      <x v="11"/>
      <x v="11"/>
      <x v="4"/>
      <x v="9"/>
      <x v="52"/>
    </i>
    <i t="blank" r="4">
      <x v="9"/>
    </i>
    <i r="1">
      <x v="12"/>
      <x v="109"/>
      <x v="8"/>
      <x v="9"/>
      <x v="72"/>
    </i>
    <i t="blank" r="4">
      <x v="9"/>
    </i>
    <i r="1">
      <x v="13"/>
      <x v="47"/>
      <x v="5"/>
      <x v="9"/>
      <x v="85"/>
    </i>
    <i t="blank" r="4">
      <x v="9"/>
    </i>
    <i r="1">
      <x v="15"/>
      <x v="104"/>
      <x v="2"/>
      <x v="9"/>
      <x v="18"/>
    </i>
    <i t="blank" r="4">
      <x v="9"/>
    </i>
    <i r="1">
      <x v="17"/>
      <x v="102"/>
      <x v="6"/>
      <x v="9"/>
      <x v="1"/>
    </i>
    <i t="blank" r="4">
      <x v="9"/>
    </i>
    <i r="1">
      <x v="18"/>
      <x v="146"/>
      <x v="2"/>
      <x v="9"/>
      <x v="17"/>
    </i>
    <i t="blank" r="4">
      <x v="9"/>
    </i>
    <i r="1">
      <x v="20"/>
      <x v="98"/>
      <x v="2"/>
      <x v="9"/>
      <x v="24"/>
    </i>
    <i t="blank" r="4">
      <x v="9"/>
    </i>
    <i r="1">
      <x v="21"/>
      <x v="97"/>
      <x v="2"/>
      <x v="9"/>
      <x v="4"/>
    </i>
    <i t="blank" r="4">
      <x v="9"/>
    </i>
    <i r="1">
      <x v="24"/>
      <x v="4"/>
      <x v="8"/>
      <x v="9"/>
      <x v="32"/>
    </i>
    <i t="blank" r="4">
      <x v="9"/>
    </i>
    <i r="1">
      <x v="25"/>
      <x v="7"/>
      <x v="8"/>
      <x v="9"/>
      <x v="38"/>
    </i>
    <i t="blank" r="4">
      <x v="9"/>
    </i>
    <i r="1">
      <x v="26"/>
      <x v="9"/>
      <x v="8"/>
      <x v="9"/>
      <x v="47"/>
    </i>
    <i t="blank" r="4">
      <x v="9"/>
    </i>
    <i r="1">
      <x v="27"/>
      <x v="10"/>
      <x v="8"/>
      <x v="9"/>
      <x v="34"/>
    </i>
    <i t="blank" r="4">
      <x v="9"/>
    </i>
    <i r="1">
      <x v="29"/>
      <x v="3"/>
      <x v="13"/>
      <x v="9"/>
      <x v="76"/>
    </i>
    <i t="blank" r="4">
      <x v="9"/>
    </i>
    <i r="1">
      <x v="30"/>
      <x v="5"/>
      <x v="8"/>
      <x v="9"/>
      <x v="68"/>
    </i>
    <i t="blank" r="4">
      <x v="9"/>
    </i>
    <i r="1">
      <x v="31"/>
      <x v="6"/>
      <x v="5"/>
      <x v="9"/>
      <x v="36"/>
    </i>
    <i t="blank" r="4">
      <x v="9"/>
    </i>
    <i r="1">
      <x v="32"/>
      <x v="8"/>
      <x v="5"/>
      <x v="9"/>
      <x v="50"/>
    </i>
    <i t="blank" r="4">
      <x v="9"/>
    </i>
    <i r="1">
      <x v="33"/>
      <x v="1"/>
      <x v="5"/>
      <x v="9"/>
      <x v="19"/>
    </i>
    <i t="blank" r="4">
      <x v="9"/>
    </i>
    <i r="1">
      <x v="34"/>
      <x v="121"/>
      <x v="8"/>
      <x v="9"/>
      <x v="13"/>
    </i>
    <i t="blank" r="4">
      <x v="9"/>
    </i>
    <i r="1">
      <x v="36"/>
      <x v="124"/>
      <x v="13"/>
      <x v="9"/>
      <x v="60"/>
    </i>
    <i t="blank" r="4">
      <x v="9"/>
    </i>
    <i r="1">
      <x v="37"/>
      <x v="126"/>
      <x v="8"/>
      <x v="9"/>
      <x v="44"/>
    </i>
    <i t="blank" r="4">
      <x v="9"/>
    </i>
    <i r="1">
      <x v="38"/>
      <x v="129"/>
      <x v="8"/>
      <x v="9"/>
      <x v="48"/>
    </i>
    <i t="blank" r="4">
      <x v="9"/>
    </i>
    <i r="1">
      <x v="39"/>
      <x v="130"/>
      <x v="5"/>
      <x v="9"/>
      <x v="39"/>
    </i>
    <i t="blank" r="4">
      <x v="9"/>
    </i>
    <i r="1">
      <x v="40"/>
      <x v="119"/>
      <x v="5"/>
      <x v="9"/>
      <x v="35"/>
    </i>
    <i t="blank" r="4">
      <x v="9"/>
    </i>
    <i r="1">
      <x v="41"/>
      <x v="120"/>
      <x v="5"/>
      <x v="9"/>
      <x v="40"/>
    </i>
    <i t="blank" r="4">
      <x v="9"/>
    </i>
    <i r="1">
      <x v="42"/>
      <x v="122"/>
      <x v="5"/>
      <x v="9"/>
      <x v="42"/>
    </i>
    <i t="blank" r="4">
      <x v="9"/>
    </i>
    <i r="1">
      <x v="43"/>
      <x v="123"/>
      <x v="5"/>
      <x v="9"/>
      <x v="31"/>
    </i>
    <i t="blank" r="4">
      <x v="9"/>
    </i>
    <i r="1">
      <x v="44"/>
      <x v="136"/>
      <x v="14"/>
      <x v="9"/>
      <x v="33"/>
    </i>
    <i t="blank" r="4">
      <x v="9"/>
    </i>
    <i r="1">
      <x v="45"/>
      <x v="139"/>
      <x v="19"/>
      <x v="9"/>
      <x v="49"/>
    </i>
    <i t="blank" r="4">
      <x v="9"/>
    </i>
    <i r="1">
      <x v="48"/>
      <x v="141"/>
      <x v="29"/>
      <x v="9"/>
      <x v="67"/>
    </i>
    <i t="blank" r="4">
      <x v="9"/>
    </i>
    <i r="1">
      <x v="49"/>
      <x v="142"/>
      <x v="20"/>
      <x v="9"/>
      <x v="62"/>
    </i>
    <i t="blank" r="4">
      <x v="9"/>
    </i>
    <i r="1">
      <x v="50"/>
      <x v="143"/>
      <x v="4"/>
      <x v="9"/>
      <x v="8"/>
    </i>
    <i t="blank" r="4">
      <x v="9"/>
    </i>
    <i r="1">
      <x v="51"/>
      <x v="138"/>
      <x v="2"/>
      <x v="9"/>
      <x v="3"/>
    </i>
    <i t="blank" r="4">
      <x v="9"/>
    </i>
    <i r="1">
      <x v="52"/>
      <x v="131"/>
      <x v="5"/>
      <x v="9"/>
      <x v="6"/>
    </i>
    <i t="blank" r="4">
      <x v="9"/>
    </i>
    <i r="1">
      <x v="53"/>
      <x v="132"/>
      <x v="5"/>
      <x v="9"/>
      <x v="7"/>
    </i>
    <i t="blank" r="4">
      <x v="9"/>
    </i>
    <i r="1">
      <x v="54"/>
      <x v="133"/>
      <x v="5"/>
      <x v="9"/>
      <x v="10"/>
    </i>
    <i t="blank" r="4">
      <x v="9"/>
    </i>
    <i r="1">
      <x v="55"/>
      <x v="134"/>
      <x v="5"/>
      <x v="9"/>
      <x v="14"/>
    </i>
    <i t="blank" r="4">
      <x v="9"/>
    </i>
    <i r="1">
      <x v="56"/>
      <x v="135"/>
      <x v="5"/>
      <x v="9"/>
      <x v="15"/>
    </i>
    <i t="blank" r="4">
      <x v="9"/>
    </i>
    <i r="1">
      <x v="57"/>
      <x v="144"/>
      <x v="11"/>
      <x v="9"/>
      <x v="20"/>
    </i>
    <i t="blank" r="4">
      <x v="9"/>
    </i>
    <i r="1">
      <x v="59"/>
      <x v="180"/>
      <x v="29"/>
      <x v="9"/>
      <x v="75"/>
    </i>
    <i t="blank" r="4">
      <x v="9"/>
    </i>
    <i r="1">
      <x v="61"/>
      <x v="184"/>
      <x v="5"/>
      <x v="9"/>
      <x v="22"/>
    </i>
    <i t="blank" r="4">
      <x v="9"/>
    </i>
    <i r="1">
      <x v="62"/>
      <x v="114"/>
      <x v="5"/>
      <x v="9"/>
      <x/>
    </i>
    <i t="blank" r="4">
      <x v="9"/>
    </i>
    <i r="1">
      <x v="63"/>
      <x v="13"/>
      <x v="3"/>
      <x v="9"/>
      <x v="123"/>
    </i>
    <i t="blank" r="4">
      <x v="9"/>
    </i>
    <i r="1">
      <x v="64"/>
      <x v="151"/>
      <x v="48"/>
      <x v="9"/>
      <x v="70"/>
    </i>
    <i t="blank" r="4">
      <x v="9"/>
    </i>
    <i r="1">
      <x v="65"/>
      <x v="99"/>
      <x v="8"/>
      <x v="9"/>
      <x v="43"/>
    </i>
    <i t="blank" r="4">
      <x v="9"/>
    </i>
    <i r="1">
      <x v="69"/>
      <x v="108"/>
      <x v="11"/>
      <x v="9"/>
      <x v="26"/>
    </i>
    <i t="blank" r="4">
      <x v="9"/>
    </i>
    <i r="1">
      <x v="71"/>
      <x v="125"/>
      <x v="5"/>
      <x v="9"/>
      <x v="57"/>
    </i>
    <i t="blank" r="4">
      <x v="9"/>
    </i>
    <i r="1">
      <x v="72"/>
      <x v="127"/>
      <x v="3"/>
      <x v="9"/>
      <x v="46"/>
    </i>
    <i t="blank" r="4">
      <x v="9"/>
    </i>
    <i r="1">
      <x v="73"/>
      <x v="128"/>
      <x v="5"/>
      <x v="9"/>
      <x v="56"/>
    </i>
    <i t="blank" r="4">
      <x v="9"/>
    </i>
    <i r="1">
      <x v="75"/>
      <x v="45"/>
      <x v="6"/>
      <x v="9"/>
      <x v="12"/>
    </i>
    <i t="blank" r="4">
      <x v="9"/>
    </i>
    <i r="1">
      <x v="76"/>
      <x v="44"/>
      <x v="6"/>
      <x v="9"/>
      <x v="28"/>
    </i>
    <i t="blank" r="4">
      <x v="9"/>
    </i>
    <i r="1">
      <x v="77"/>
      <x v="152"/>
      <x v="20"/>
      <x v="9"/>
      <x v="29"/>
    </i>
    <i t="blank" r="4">
      <x v="9"/>
    </i>
    <i r="1">
      <x v="79"/>
      <x v="102"/>
      <x v="6"/>
      <x v="9"/>
      <x v="2"/>
    </i>
    <i t="blank" r="4">
      <x v="9"/>
    </i>
    <i r="1">
      <x v="80"/>
      <x v="146"/>
      <x v="3"/>
      <x v="9"/>
      <x v="27"/>
    </i>
    <i t="blank" r="4">
      <x v="9"/>
    </i>
    <i r="1">
      <x v="82"/>
      <x v="97"/>
      <x v="3"/>
      <x v="9"/>
      <x v="9"/>
    </i>
    <i t="blank" r="4">
      <x v="9"/>
    </i>
    <i r="1">
      <x v="83"/>
      <x v="181"/>
      <x v="1"/>
      <x v="9"/>
      <x v="80"/>
    </i>
    <i t="blank" r="4">
      <x v="9"/>
    </i>
    <i t="default">
      <x v="20"/>
    </i>
    <i t="blank">
      <x v="20"/>
    </i>
    <i>
      <x v="21"/>
      <x v="137"/>
      <x v="156"/>
      <x v="43"/>
      <x v="7"/>
      <x v="128"/>
    </i>
    <i t="blank" r="4">
      <x v="7"/>
    </i>
    <i r="1">
      <x v="138"/>
      <x v="157"/>
      <x v="27"/>
      <x v="7"/>
      <x v="107"/>
    </i>
    <i t="blank" r="4">
      <x v="7"/>
    </i>
    <i r="1">
      <x v="139"/>
      <x v="155"/>
      <x v="1"/>
      <x v="7"/>
      <x v="132"/>
    </i>
    <i t="blank" r="4">
      <x v="7"/>
    </i>
    <i r="1">
      <x v="140"/>
      <x v="161"/>
      <x v="39"/>
      <x v="7"/>
      <x v="110"/>
    </i>
    <i t="blank" r="4">
      <x v="7"/>
    </i>
    <i r="1">
      <x v="141"/>
      <x v="162"/>
      <x v="24"/>
      <x v="7"/>
      <x v="100"/>
    </i>
    <i t="blank" r="4">
      <x v="7"/>
    </i>
    <i r="1">
      <x v="142"/>
      <x v="160"/>
      <x v="1"/>
      <x v="7"/>
      <x v="91"/>
    </i>
    <i t="blank" r="4">
      <x v="7"/>
    </i>
    <i r="1">
      <x v="143"/>
      <x v="166"/>
      <x v="51"/>
      <x v="7"/>
      <x v="140"/>
    </i>
    <i t="blank" r="4">
      <x v="7"/>
    </i>
    <i r="1">
      <x v="144"/>
      <x v="167"/>
      <x v="35"/>
      <x v="7"/>
      <x v="126"/>
    </i>
    <i t="blank" r="4">
      <x v="7"/>
    </i>
    <i r="1">
      <x v="145"/>
      <x v="165"/>
      <x v="1"/>
      <x v="7"/>
      <x v="113"/>
    </i>
    <i t="blank" r="4">
      <x v="7"/>
    </i>
    <i r="1">
      <x v="146"/>
      <x v="169"/>
      <x v="53"/>
      <x v="7"/>
      <x v="138"/>
    </i>
    <i t="blank" r="4">
      <x v="7"/>
    </i>
    <i r="1">
      <x v="147"/>
      <x v="170"/>
      <x v="38"/>
      <x v="7"/>
      <x v="130"/>
    </i>
    <i t="blank" r="4">
      <x v="7"/>
    </i>
    <i r="1">
      <x v="148"/>
      <x v="168"/>
      <x v="1"/>
      <x v="7"/>
      <x v="119"/>
    </i>
    <i t="blank" r="4">
      <x v="7"/>
    </i>
    <i r="1">
      <x v="149"/>
      <x v="172"/>
      <x v="50"/>
      <x v="7"/>
      <x v="139"/>
    </i>
    <i t="blank" r="4">
      <x v="7"/>
    </i>
    <i r="1">
      <x v="150"/>
      <x v="173"/>
      <x v="34"/>
      <x v="7"/>
      <x v="124"/>
    </i>
    <i t="blank" r="4">
      <x v="7"/>
    </i>
    <i r="1">
      <x v="151"/>
      <x v="171"/>
      <x v="1"/>
      <x v="7"/>
      <x v="112"/>
    </i>
    <i t="blank" r="4">
      <x v="7"/>
    </i>
    <i r="1">
      <x v="152"/>
      <x v="175"/>
      <x v="20"/>
      <x v="7"/>
      <x v="65"/>
    </i>
    <i t="blank" r="4">
      <x v="7"/>
    </i>
    <i r="1">
      <x v="153"/>
      <x v="176"/>
      <x/>
      <x v="7"/>
      <x/>
    </i>
    <i t="blank" r="4">
      <x v="7"/>
    </i>
    <i r="1">
      <x v="154"/>
      <x v="174"/>
      <x v="1"/>
      <x v="7"/>
      <x v="121"/>
    </i>
    <i t="blank" r="4">
      <x v="7"/>
    </i>
    <i r="1">
      <x v="155"/>
      <x v="178"/>
      <x v="47"/>
      <x v="7"/>
      <x v="135"/>
    </i>
    <i t="blank" r="4">
      <x v="7"/>
    </i>
    <i r="1">
      <x v="156"/>
      <x v="179"/>
      <x v="32"/>
      <x v="7"/>
      <x v="116"/>
    </i>
    <i t="blank" r="4">
      <x v="7"/>
    </i>
    <i r="1">
      <x v="157"/>
      <x v="177"/>
      <x v="1"/>
      <x v="7"/>
      <x v="106"/>
    </i>
    <i t="blank" r="4">
      <x v="7"/>
    </i>
    <i t="default">
      <x v="21"/>
    </i>
    <i t="blank">
      <x v="21"/>
    </i>
    <i>
      <x v="22"/>
      <x v="184"/>
      <x v="186"/>
      <x v="56"/>
      <x v="7"/>
      <x v="149"/>
    </i>
    <i t="blank" r="4">
      <x v="7"/>
    </i>
    <i r="1">
      <x v="185"/>
      <x v="158"/>
      <x v="6"/>
      <x v="7"/>
      <x v="142"/>
    </i>
    <i t="blank" r="4">
      <x v="7"/>
    </i>
    <i r="1">
      <x v="186"/>
      <x v="187"/>
      <x v="56"/>
      <x v="7"/>
      <x v="149"/>
    </i>
    <i t="blank" r="4">
      <x v="7"/>
    </i>
    <i r="1">
      <x v="187"/>
      <x v="163"/>
      <x v="6"/>
      <x v="7"/>
      <x v="142"/>
    </i>
    <i t="blank" r="4">
      <x v="7"/>
    </i>
    <i t="default">
      <x v="22"/>
    </i>
    <i t="blank">
      <x v="22"/>
    </i>
    <i>
      <x v="23"/>
      <x v="88"/>
      <x v="49"/>
      <x v="54"/>
      <x v="7"/>
      <x v="131"/>
    </i>
    <i t="blank" r="4">
      <x v="7"/>
    </i>
    <i r="1">
      <x v="89"/>
      <x v="50"/>
      <x v="40"/>
      <x v="7"/>
      <x v="109"/>
    </i>
    <i t="blank" r="4">
      <x v="7"/>
    </i>
    <i r="1">
      <x v="90"/>
      <x v="48"/>
      <x v="1"/>
      <x v="7"/>
      <x v="125"/>
    </i>
    <i t="blank" r="4">
      <x v="7"/>
    </i>
    <i r="1">
      <x v="91"/>
      <x v="73"/>
      <x v="42"/>
      <x v="7"/>
      <x v="99"/>
    </i>
    <i t="blank" r="4">
      <x v="7"/>
    </i>
    <i r="1">
      <x v="92"/>
      <x v="74"/>
      <x v="26"/>
      <x v="7"/>
      <x v="79"/>
    </i>
    <i t="blank" r="4">
      <x v="7"/>
    </i>
    <i r="1">
      <x v="93"/>
      <x v="72"/>
      <x v="1"/>
      <x v="7"/>
      <x v="96"/>
    </i>
    <i t="blank" r="4">
      <x v="7"/>
    </i>
    <i r="1">
      <x v="94"/>
      <x v="76"/>
      <x v="45"/>
      <x v="7"/>
      <x v="108"/>
    </i>
    <i t="blank" r="4">
      <x v="7"/>
    </i>
    <i r="1">
      <x v="95"/>
      <x v="77"/>
      <x v="30"/>
      <x v="7"/>
      <x v="87"/>
    </i>
    <i t="blank" r="4">
      <x v="7"/>
    </i>
    <i r="1">
      <x v="96"/>
      <x v="75"/>
      <x v="1"/>
      <x v="7"/>
      <x v="104"/>
    </i>
    <i t="blank" r="4">
      <x v="7"/>
    </i>
    <i r="1">
      <x v="97"/>
      <x v="79"/>
      <x v="29"/>
      <x v="7"/>
      <x v="73"/>
    </i>
    <i t="blank" r="4">
      <x v="7"/>
    </i>
    <i r="1">
      <x v="98"/>
      <x v="80"/>
      <x v="18"/>
      <x v="7"/>
      <x v="61"/>
    </i>
    <i t="blank" r="4">
      <x v="7"/>
    </i>
    <i r="1">
      <x v="99"/>
      <x v="78"/>
      <x v="1"/>
      <x v="7"/>
      <x v="78"/>
    </i>
    <i t="blank" r="4">
      <x v="7"/>
    </i>
    <i r="1">
      <x v="100"/>
      <x v="82"/>
      <x v="36"/>
      <x v="7"/>
      <x v="84"/>
    </i>
    <i t="blank" r="4">
      <x v="7"/>
    </i>
    <i r="1">
      <x v="101"/>
      <x v="83"/>
      <x v="22"/>
      <x v="7"/>
      <x v="69"/>
    </i>
    <i t="blank" r="4">
      <x v="7"/>
    </i>
    <i r="1">
      <x v="102"/>
      <x v="81"/>
      <x v="1"/>
      <x v="7"/>
      <x v="86"/>
    </i>
    <i t="blank" r="4">
      <x v="7"/>
    </i>
    <i r="1">
      <x v="103"/>
      <x v="85"/>
      <x v="44"/>
      <x v="7"/>
      <x v="105"/>
    </i>
    <i t="blank" r="4">
      <x v="7"/>
    </i>
    <i r="1">
      <x v="104"/>
      <x v="86"/>
      <x v="29"/>
      <x v="7"/>
      <x v="84"/>
    </i>
    <i t="blank" r="4">
      <x v="7"/>
    </i>
    <i r="1">
      <x v="105"/>
      <x v="84"/>
      <x v="1"/>
      <x v="7"/>
      <x v="103"/>
    </i>
    <i t="blank" r="4">
      <x v="7"/>
    </i>
    <i r="1">
      <x v="106"/>
      <x v="88"/>
      <x v="44"/>
      <x v="7"/>
      <x v="105"/>
    </i>
    <i t="blank" r="4">
      <x v="7"/>
    </i>
    <i r="1">
      <x v="107"/>
      <x v="89"/>
      <x v="29"/>
      <x v="7"/>
      <x v="84"/>
    </i>
    <i t="blank" r="4">
      <x v="7"/>
    </i>
    <i r="1">
      <x v="108"/>
      <x v="87"/>
      <x v="1"/>
      <x v="7"/>
      <x v="103"/>
    </i>
    <i t="blank" r="4">
      <x v="7"/>
    </i>
    <i r="1">
      <x v="109"/>
      <x v="91"/>
      <x v="41"/>
      <x v="7"/>
      <x v="98"/>
    </i>
    <i t="blank" r="4">
      <x v="7"/>
    </i>
    <i r="1">
      <x v="110"/>
      <x v="92"/>
      <x/>
      <x v="7"/>
      <x/>
    </i>
    <i t="blank" r="4">
      <x v="7"/>
    </i>
    <i r="1">
      <x v="111"/>
      <x v="90"/>
      <x v="1"/>
      <x v="7"/>
      <x v="101"/>
    </i>
    <i t="blank" r="4">
      <x v="7"/>
    </i>
    <i r="1">
      <x v="112"/>
      <x v="94"/>
      <x v="41"/>
      <x v="7"/>
      <x v="98"/>
    </i>
    <i t="blank" r="4">
      <x v="7"/>
    </i>
    <i r="1">
      <x v="113"/>
      <x v="95"/>
      <x/>
      <x v="7"/>
      <x/>
    </i>
    <i t="blank" r="4">
      <x v="7"/>
    </i>
    <i r="1">
      <x v="114"/>
      <x v="93"/>
      <x v="1"/>
      <x v="7"/>
      <x v="102"/>
    </i>
    <i t="blank" r="4">
      <x v="7"/>
    </i>
    <i r="1">
      <x v="115"/>
      <x v="52"/>
      <x v="29"/>
      <x v="7"/>
      <x v="73"/>
    </i>
    <i t="blank" r="4">
      <x v="7"/>
    </i>
    <i r="1">
      <x v="116"/>
      <x v="53"/>
      <x v="18"/>
      <x v="7"/>
      <x v="61"/>
    </i>
    <i t="blank" r="4">
      <x v="7"/>
    </i>
    <i r="1">
      <x v="117"/>
      <x v="51"/>
      <x v="1"/>
      <x v="7"/>
      <x v="78"/>
    </i>
    <i t="blank" r="4">
      <x v="7"/>
    </i>
    <i r="1">
      <x v="118"/>
      <x v="55"/>
      <x v="27"/>
      <x v="7"/>
      <x v="66"/>
    </i>
    <i t="blank" r="4">
      <x v="7"/>
    </i>
    <i r="1">
      <x v="119"/>
      <x v="56"/>
      <x v="16"/>
      <x v="7"/>
      <x v="59"/>
    </i>
    <i t="blank" r="4">
      <x v="7"/>
    </i>
    <i r="1">
      <x v="120"/>
      <x v="54"/>
      <x v="1"/>
      <x v="7"/>
      <x v="74"/>
    </i>
    <i t="blank" r="4">
      <x v="7"/>
    </i>
    <i r="1">
      <x v="121"/>
      <x v="58"/>
      <x v="44"/>
      <x v="7"/>
      <x v="105"/>
    </i>
    <i t="blank" r="4">
      <x v="7"/>
    </i>
    <i r="1">
      <x v="122"/>
      <x v="59"/>
      <x v="29"/>
      <x v="7"/>
      <x v="84"/>
    </i>
    <i t="blank" r="4">
      <x v="7"/>
    </i>
    <i r="1">
      <x v="123"/>
      <x v="57"/>
      <x v="1"/>
      <x v="7"/>
      <x v="103"/>
    </i>
    <i t="blank" r="4">
      <x v="7"/>
    </i>
    <i r="1">
      <x v="124"/>
      <x v="61"/>
      <x v="20"/>
      <x v="7"/>
      <x v="58"/>
    </i>
    <i t="blank" r="4">
      <x v="7"/>
    </i>
    <i r="1">
      <x v="125"/>
      <x v="62"/>
      <x/>
      <x v="7"/>
      <x/>
    </i>
    <i t="blank" r="4">
      <x v="7"/>
    </i>
    <i r="1">
      <x v="126"/>
      <x v="60"/>
      <x v="1"/>
      <x v="7"/>
      <x v="63"/>
    </i>
    <i t="blank" r="4">
      <x v="7"/>
    </i>
    <i r="1">
      <x v="127"/>
      <x v="64"/>
      <x v="37"/>
      <x v="7"/>
      <x v="89"/>
    </i>
    <i t="blank" r="4">
      <x v="7"/>
    </i>
    <i r="1">
      <x v="128"/>
      <x v="65"/>
      <x v="23"/>
      <x v="7"/>
      <x v="71"/>
    </i>
    <i t="blank" r="4">
      <x v="7"/>
    </i>
    <i r="1">
      <x v="129"/>
      <x v="63"/>
      <x v="1"/>
      <x v="7"/>
      <x v="90"/>
    </i>
    <i t="blank" r="4">
      <x v="7"/>
    </i>
    <i r="1">
      <x v="130"/>
      <x v="67"/>
      <x v="29"/>
      <x v="7"/>
      <x v="73"/>
    </i>
    <i t="blank" r="4">
      <x v="7"/>
    </i>
    <i r="1">
      <x v="131"/>
      <x v="68"/>
      <x v="18"/>
      <x v="7"/>
      <x v="61"/>
    </i>
    <i t="blank" r="4">
      <x v="7"/>
    </i>
    <i r="1">
      <x v="132"/>
      <x v="66"/>
      <x v="1"/>
      <x v="7"/>
      <x v="78"/>
    </i>
    <i t="blank" r="4">
      <x v="7"/>
    </i>
    <i r="1">
      <x v="133"/>
      <x v="70"/>
      <x v="20"/>
      <x v="7"/>
      <x v="58"/>
    </i>
    <i t="blank" r="4">
      <x v="7"/>
    </i>
    <i r="1">
      <x v="134"/>
      <x v="71"/>
      <x/>
      <x v="7"/>
      <x/>
    </i>
    <i t="blank" r="4">
      <x v="7"/>
    </i>
    <i r="1">
      <x v="135"/>
      <x v="69"/>
      <x v="1"/>
      <x v="7"/>
      <x v="64"/>
    </i>
    <i t="blank" r="4">
      <x v="7"/>
    </i>
    <i t="default">
      <x v="23"/>
    </i>
    <i t="blank">
      <x v="23"/>
    </i>
    <i>
      <x v="24"/>
      <x v="176"/>
      <x v="22"/>
      <x v="56"/>
      <x v="7"/>
      <x v="149"/>
    </i>
    <i t="blank" r="4">
      <x v="7"/>
    </i>
    <i r="1">
      <x v="178"/>
      <x v="27"/>
      <x v="56"/>
      <x v="7"/>
      <x v="149"/>
    </i>
    <i t="blank" r="4">
      <x v="7"/>
    </i>
    <i r="1">
      <x v="180"/>
      <x v="32"/>
      <x v="56"/>
      <x v="7"/>
      <x v="149"/>
    </i>
    <i t="blank" r="4">
      <x v="7"/>
    </i>
    <i r="1">
      <x v="182"/>
      <x v="37"/>
      <x v="56"/>
      <x v="7"/>
      <x v="149"/>
    </i>
    <i t="blank" r="4">
      <x v="7"/>
    </i>
    <i t="default">
      <x v="24"/>
    </i>
    <i t="blank">
      <x v="24"/>
    </i>
    <i>
      <x v="25"/>
      <x v="159"/>
      <x v="20"/>
      <x v="31"/>
      <x v="7"/>
      <x v="115"/>
    </i>
    <i t="blank" r="4">
      <x v="7"/>
    </i>
    <i r="1">
      <x v="160"/>
      <x v="18"/>
      <x v="1"/>
      <x v="7"/>
      <x v="137"/>
    </i>
    <i t="blank" r="4">
      <x v="7"/>
    </i>
    <i r="1">
      <x v="161"/>
      <x v="24"/>
      <x v="55"/>
      <x v="7"/>
      <x v="147"/>
    </i>
    <i t="blank" r="4">
      <x v="7"/>
    </i>
    <i r="1">
      <x v="162"/>
      <x v="25"/>
      <x v="52"/>
      <x v="7"/>
      <x v="144"/>
    </i>
    <i t="blank" r="4">
      <x v="7"/>
    </i>
    <i r="1">
      <x v="163"/>
      <x v="23"/>
      <x v="1"/>
      <x v="7"/>
      <x v="141"/>
    </i>
    <i t="blank" r="4">
      <x v="7"/>
    </i>
    <i r="1">
      <x v="165"/>
      <x v="30"/>
      <x v="15"/>
      <x v="7"/>
      <x v="71"/>
    </i>
    <i t="blank" r="4">
      <x v="7"/>
    </i>
    <i r="1">
      <x v="166"/>
      <x v="28"/>
      <x v="1"/>
      <x v="7"/>
      <x v="117"/>
    </i>
    <i t="blank" r="4">
      <x v="7"/>
    </i>
    <i r="1">
      <x v="167"/>
      <x v="34"/>
      <x v="49"/>
      <x v="7"/>
      <x v="136"/>
    </i>
    <i t="blank" r="4">
      <x v="7"/>
    </i>
    <i r="1">
      <x v="168"/>
      <x v="35"/>
      <x v="33"/>
      <x v="7"/>
      <x v="122"/>
    </i>
    <i t="blank" r="4">
      <x v="7"/>
    </i>
    <i r="1">
      <x v="169"/>
      <x v="33"/>
      <x v="1"/>
      <x v="7"/>
      <x v="111"/>
    </i>
    <i t="blank" r="4">
      <x v="7"/>
    </i>
    <i r="1">
      <x v="171"/>
      <x v="40"/>
      <x v="17"/>
      <x v="7"/>
      <x v="77"/>
    </i>
    <i t="blank" r="4">
      <x v="7"/>
    </i>
    <i r="1">
      <x v="172"/>
      <x v="38"/>
      <x v="1"/>
      <x v="7"/>
      <x v="127"/>
    </i>
    <i t="blank" r="4">
      <x v="7"/>
    </i>
    <i r="1">
      <x v="174"/>
      <x v="43"/>
      <x v="17"/>
      <x v="7"/>
      <x v="77"/>
    </i>
    <i t="blank" r="4">
      <x v="7"/>
    </i>
    <i r="1">
      <x v="175"/>
      <x v="41"/>
      <x v="1"/>
      <x v="7"/>
      <x v="120"/>
    </i>
    <i t="blank" r="4">
      <x v="7"/>
    </i>
    <i t="default">
      <x v="25"/>
    </i>
    <i t="blank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 / Payment %" fld="10" subtotal="average" baseField="0" baseItem="0" numFmtId="9"/>
    <dataField name="合計 / Amount paid" fld="11" baseField="0" baseItem="0" numFmtId="171"/>
  </dataFields>
  <formats count="9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field="10" type="button" dataOnly="0" labelOnly="1" outline="0"/>
    </format>
    <format dxfId="5">
      <pivotArea dataOnly="0" labelOnly="1" grandRow="1" outline="0" fieldPosition="0"/>
    </format>
    <format dxfId="4">
      <pivotArea field="4" type="button" dataOnly="0" labelOnly="1" outline="0" axis="axisRow" fieldPosition="2"/>
    </format>
    <format dxfId="3">
      <pivotArea outline="0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field="14" type="button" dataOnly="0" labelOnly="1" outline="0" axis="axisRow" fieldPosition="4"/>
    </format>
    <format dxfId="0">
      <pivotArea field="9" grandRow="1" outline="0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Dark1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ID_" xr10:uid="{6B16EAA6-F28E-4F0D-A300-9BFA002F1F17}" sourceName="ID#">
  <pivotTables>
    <pivotTable tabId="5" name="Tally for payment status"/>
  </pivotTables>
  <data>
    <tabular pivotCacheId="992371109">
      <items count="215">
        <i x="8" s="1"/>
        <i x="7" s="1"/>
        <i x="0" s="1"/>
        <i x="9" s="1"/>
        <i x="10" s="1"/>
        <i x="1" s="1"/>
        <i x="2" s="1"/>
        <i x="3" s="1"/>
        <i x="4" s="1"/>
        <i x="5" s="1"/>
        <i x="6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 nd="1"/>
        <i x="195" s="1" nd="1"/>
        <i x="196" s="1" nd="1"/>
        <i x="197" s="1" nd="1"/>
        <i x="198" s="1" nd="1"/>
        <i x="200" s="1" nd="1"/>
        <i x="201" s="1" nd="1"/>
        <i x="202" s="1" nd="1"/>
        <i x="203" s="1" nd="1"/>
        <i x="204" s="1" nd="1"/>
        <i x="205" s="1" nd="1"/>
        <i x="206" s="1" nd="1"/>
        <i x="207" s="1" nd="1"/>
        <i x="208" s="1" nd="1"/>
        <i x="209" s="1" nd="1"/>
        <i x="210" s="1" nd="1"/>
        <i x="211" s="1" nd="1"/>
        <i x="212" s="1" nd="1"/>
        <i x="213" s="1" nd="1"/>
        <i x="214" s="1" nd="1"/>
        <i x="19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Invoice_" xr10:uid="{5BD24CD2-64FA-4A51-85A9-5E16B65162B6}" sourceName="Invoice#">
  <pivotTables>
    <pivotTable tabId="5" name="Tally for payment status"/>
  </pivotTables>
  <data>
    <tabular pivotCacheId="992371109">
      <items count="26">
        <i x="1" s="1"/>
        <i x="0" s="1"/>
        <i x="3" s="1"/>
        <i x="2" s="1"/>
        <i x="4" s="1"/>
        <i x="5" s="1"/>
        <i x="6" s="1"/>
        <i x="8" s="1"/>
        <i x="9" s="1"/>
        <i x="11" s="1"/>
        <i x="13" s="1"/>
        <i x="12" s="1"/>
        <i x="7" s="1"/>
        <i x="15" s="1"/>
        <i x="14" s="1"/>
        <i x="16" s="1"/>
        <i x="10" s="1"/>
        <i x="19" s="1"/>
        <i x="17" s="1"/>
        <i x="20" s="1"/>
        <i x="22" s="1"/>
        <i x="21" s="1"/>
        <i x="23" s="1"/>
        <i x="24" s="1"/>
        <i x="25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#" xr10:uid="{EE6F3F72-7931-439A-91C1-01DE54BB046D}" cache="スライサー_ID_" caption="ID#" startItem="194" rowHeight="228600"/>
  <slicer name="Invoice#" xr10:uid="{DA9A988B-B98E-4077-AE89-E8920129AC7B}" cache="スライサー_Invoice_" caption="Invoice#" startItem="2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3D2EF-94D5-4899-A798-FB5FAA593277}" name="OrderTable" displayName="OrderTable" ref="A2:M280" totalsRowShown="0">
  <autoFilter ref="A2:M280" xr:uid="{14947648-BB6B-4080-9F15-B541E440BDA9}"/>
  <tableColumns count="13">
    <tableColumn id="13" xr3:uid="{804BBC2B-4AA4-4080-94EC-45AA6DF34008}" name="ID#" dataDxfId="51"/>
    <tableColumn id="1" xr3:uid="{248EE696-0E51-4908-9899-3390AB7F06C6}" name="Order No." dataDxfId="50"/>
    <tableColumn id="2" xr3:uid="{FFF45EE7-3B04-4B86-9344-E4D9AD15964D}" name="PO#" dataDxfId="49"/>
    <tableColumn id="3" xr3:uid="{168B4B10-A16C-4A20-9F1E-D5710FE799A9}" name="Part/Service" dataDxfId="48"/>
    <tableColumn id="5" xr3:uid="{38997044-D219-4858-B297-40BE50364ABE}" name="Model/Type" dataDxfId="47"/>
    <tableColumn id="6" xr3:uid="{4934E54D-1DA2-444F-B119-E27319EC94FD}" name="Item name" dataDxfId="46"/>
    <tableColumn id="7" xr3:uid="{1C56E2E8-AF16-4C1D-A23D-1588A2AB4164}" name="Order Qty" dataDxfId="45"/>
    <tableColumn id="8" xr3:uid="{D92C91AC-562A-44C0-9C46-61FFE8977D44}" name="unit" dataDxfId="44"/>
    <tableColumn id="9" xr3:uid="{999D4B5A-4F74-4158-B1B1-26873733F5B4}" name="Unit Price" dataDxfId="43"/>
    <tableColumn id="10" xr3:uid="{32043BFB-EB1D-4979-84C3-B937C02170FC}" name="Total " dataDxfId="42">
      <calculatedColumnFormula>OrderTable[[#This Row],[Order Qty]]*OrderTable[[#This Row],[Unit Price]]</calculatedColumnFormula>
    </tableColumn>
    <tableColumn id="11" xr3:uid="{B74AD990-93E3-46CB-9CF0-56BC03767EB9}" name="Dist" dataDxfId="41"/>
    <tableColumn id="4" xr3:uid="{DD98AEAD-B937-4592-B35A-D1BAE1032547}" name="PRJ code" dataDxfId="40"/>
    <tableColumn id="12" xr3:uid="{AD4245AD-BCE1-43D0-BC7C-443A4D6658FC}" name="PO by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274885-96EC-45E6-AA7C-1C5C983C9695}" name="Payment" displayName="Payment" ref="A2:P497" totalsRowShown="0" headerRowDxfId="38" dataDxfId="37">
  <autoFilter ref="A2:P497" xr:uid="{0AB20EE0-5BA2-430C-9695-6C4F85D0E3A3}">
    <filterColumn colId="14">
      <filters>
        <dateGroupItem year="2022" month="7" dateTimeGrouping="month"/>
      </filters>
    </filterColumn>
  </autoFilter>
  <tableColumns count="16">
    <tableColumn id="1" xr3:uid="{3BC790F5-04C0-4622-8DDF-508A0F05614D}" name="ID#" dataDxfId="36">
      <calculatedColumnFormula>vll</calculatedColumnFormula>
    </tableColumn>
    <tableColumn id="14" xr3:uid="{54B2AFD2-56E9-42D4-BB2D-79F5E90530C7}" name="Order_x000a_No." dataDxfId="35">
      <calculatedColumnFormula>IF(IF(Payment[[#This Row],[ID'#]]="","",VLOOKUP(Payment[[#This Row],[ID'#]],OrderTable[],2,FALSE))=0,"",IF(Payment[[#This Row],[ID'#]]="","",VLOOKUP(Payment[[#This Row],[ID'#]],OrderTable[],2,FALSE)))</calculatedColumnFormula>
    </tableColumn>
    <tableColumn id="2" xr3:uid="{9EFAF3E9-AC0A-4335-B1CF-05606A3C8450}" name="PO#" dataDxfId="34">
      <calculatedColumnFormula>IF(IF(Payment[[#This Row],[ID'#]]="","",VLOOKUP(Payment[[#This Row],[ID'#]],OrderTable[],3,FALSE))=0,"",IF(Payment[[#This Row],[ID'#]]="","",VLOOKUP(Payment[[#This Row],[ID'#]],OrderTable[],3,FALSE)))</calculatedColumnFormula>
    </tableColumn>
    <tableColumn id="3" xr3:uid="{35783765-98F3-4DC8-BF33-A2205503FC30}" name="Model/Type" dataDxfId="33">
      <calculatedColumnFormula>IF(IF(Payment[[#This Row],[ID'#]]="","",VLOOKUP(Payment[[#This Row],[ID'#]],OrderTable[],5,FALSE))=0,"",IF(Payment[[#This Row],[ID'#]]="","",VLOOKUP(Payment[[#This Row],[ID'#]],OrderTable[],5,FALSE)))</calculatedColumnFormula>
    </tableColumn>
    <tableColumn id="4" xr3:uid="{5C354BA8-7AB6-4D68-8A71-51D06DCB773C}" name="Item name" dataDxfId="32">
      <calculatedColumnFormula>IF(IF(Payment[[#This Row],[ID'#]]="","",VLOOKUP(Payment[[#This Row],[ID'#]],OrderTable[],6,FALSE))=0,"",IF(Payment[[#This Row],[ID'#]]="","",VLOOKUP(Payment[[#This Row],[ID'#]],OrderTable[],6,FALSE)))</calculatedColumnFormula>
    </tableColumn>
    <tableColumn id="5" xr3:uid="{23C5C36E-603A-4647-B6F2-4ADF88361F68}" name="Order Qty" dataDxfId="31">
      <calculatedColumnFormula>IF(IF(Payment[[#This Row],[ID'#]]="","",VLOOKUP(Payment[[#This Row],[ID'#]],OrderTable[],7,FALSE))=0,0,IF(Payment[[#This Row],[ID'#]]="","",VLOOKUP(Payment[[#This Row],[ID'#]],OrderTable[],7,FALSE)))</calculatedColumnFormula>
    </tableColumn>
    <tableColumn id="6" xr3:uid="{0AC404E6-0B40-42ED-879F-109F4F647738}" name="unit" dataDxfId="30">
      <calculatedColumnFormula>IF(IF(Payment[[#This Row],[ID'#]]="","",VLOOKUP(Payment[[#This Row],[ID'#]],OrderTable[],8,FALSE))=0,"",IF(Payment[[#This Row],[ID'#]]="","",VLOOKUP(Payment[[#This Row],[ID'#]],OrderTable[],8,FALSE)))</calculatedColumnFormula>
    </tableColumn>
    <tableColumn id="7" xr3:uid="{D31FCF9E-609F-439C-9042-D9B0B3EC5DE8}" name="Unit Price" dataDxfId="29">
      <calculatedColumnFormula>IF(IF(Payment[[#This Row],[ID'#]]="","",VLOOKUP(Payment[[#This Row],[ID'#]],OrderTable[],9,FALSE))=0,0,IF(Payment[[#This Row],[ID'#]]="","",VLOOKUP(Payment[[#This Row],[ID'#]],OrderTable[],9,FALSE)))</calculatedColumnFormula>
    </tableColumn>
    <tableColumn id="13" xr3:uid="{2A961C74-A9FE-4EA9-BE18-9EC20568B3F9}" name="Total " dataDxfId="28">
      <calculatedColumnFormula>IF(IF(Payment[[#This Row],[ID'#]]="","",VLOOKUP(Payment[[#This Row],[ID'#]],OrderTable[],10,FALSE))=0,0,IF(Payment[[#This Row],[ID'#]]="","",VLOOKUP(Payment[[#This Row],[ID'#]],OrderTable[],10,FALSE)))</calculatedColumnFormula>
    </tableColumn>
    <tableColumn id="9" xr3:uid="{425C2DB4-93B0-4013-A57F-539294F36DCF}" name="Invoice#" dataDxfId="27"/>
    <tableColumn id="10" xr3:uid="{A3BE90D2-E2F7-4EA5-9878-5ACB312A20D0}" name="Payment %" dataDxfId="26"/>
    <tableColumn id="11" xr3:uid="{3907B7F3-5F53-45FB-A468-0B5F4AD3EE94}" name="Amount paid" dataDxfId="25">
      <calculatedColumnFormula>IF(Payment[[#This Row],[Total ]]="","",Payment[[#This Row],[Total ]]*Payment[[#This Row],[Payment %]])</calculatedColumnFormula>
    </tableColumn>
    <tableColumn id="15" xr3:uid="{1868D8E4-5C55-4B98-90EB-8A065CB5E236}" name="Payment_x000a_due date" dataDxfId="24"/>
    <tableColumn id="8" xr3:uid="{D64E8B3A-25BA-454D-A29E-CB92D1CE0F6F}" name="Start date of _x000a_Hokuto process" dataDxfId="23"/>
    <tableColumn id="12" xr3:uid="{DD9F6E8C-F262-47B1-A119-3CEA747B635A}" name="Date of deposit" dataDxfId="22"/>
    <tableColumn id="16" xr3:uid="{276C311F-AC6E-4256-AA4B-F129BE97FB64}" name="Confirmed" dataDxfId="21">
      <calculatedColumnFormula>IF(Payment[[#This Row],[Date of deposit]]="","",Payment[[#This Row],[Amount paid]])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306F73-4F47-418B-A45D-0C8C799ED547}" name="Delivered" displayName="Delivered" ref="A2:K352" totalsRowShown="0" headerRowDxfId="20">
  <autoFilter ref="A2:K352" xr:uid="{0AB20EE0-5BA2-430C-9695-6C4F85D0E3A3}"/>
  <tableColumns count="11">
    <tableColumn id="1" xr3:uid="{49B30BA6-5CF4-4565-860C-E5A16CB0370F}" name="ID#" dataDxfId="19">
      <calculatedColumnFormula>vll</calculatedColumnFormula>
    </tableColumn>
    <tableColumn id="2" xr3:uid="{8312DE0F-0043-4D5D-94B2-353A0614339A}" name="PO#" dataDxfId="18">
      <calculatedColumnFormula>IF(IF(Delivered[[#This Row],[ID'#]]="","",VLOOKUP(Delivered[[#This Row],[ID'#]],OrderTable[],3,FALSE))=0,"",IF(Delivered[[#This Row],[ID'#]]="","",VLOOKUP(Delivered[[#This Row],[ID'#]],OrderTable[],3,FALSE)))</calculatedColumnFormula>
    </tableColumn>
    <tableColumn id="3" xr3:uid="{5DAC00E0-ED9E-47AF-82E9-B7D8ECAD4DC1}" name="Model/Type" dataDxfId="17">
      <calculatedColumnFormula>IF(IF(Delivered[[#This Row],[ID'#]]="","",VLOOKUP(Delivered[[#This Row],[ID'#]],OrderTable[],5,FALSE))=0,"",IF(Delivered[[#This Row],[ID'#]]="","",VLOOKUP(Delivered[[#This Row],[ID'#]],OrderTable[],5,FALSE)))</calculatedColumnFormula>
    </tableColumn>
    <tableColumn id="4" xr3:uid="{1153FBB4-672C-4680-BBBA-73FCD2FD5A25}" name="Item name" dataDxfId="16">
      <calculatedColumnFormula>IF(IF(Delivered[[#This Row],[ID'#]]="","",VLOOKUP(Delivered[[#This Row],[ID'#]],OrderTable[],6,FALSE))=0,"",IF(Delivered[[#This Row],[ID'#]]="","",VLOOKUP(Delivered[[#This Row],[ID'#]],OrderTable[],6,FALSE)))</calculatedColumnFormula>
    </tableColumn>
    <tableColumn id="5" xr3:uid="{BD7005CC-033B-40B9-8BCE-F310F8741297}" name="Order Qty" dataDxfId="15">
      <calculatedColumnFormula>IF(IF(Delivered[[#This Row],[ID'#]]="","",VLOOKUP(Delivered[[#This Row],[ID'#]],OrderTable[],7,FALSE))=0,0,IF(Delivered[[#This Row],[ID'#]]="","",VLOOKUP(Delivered[[#This Row],[ID'#]],OrderTable[],7,FALSE)))</calculatedColumnFormula>
    </tableColumn>
    <tableColumn id="6" xr3:uid="{758BED89-3ECF-419E-9549-DDBE13F03FF9}" name="unit" dataDxfId="14">
      <calculatedColumnFormula>IF(IF(Delivered[[#This Row],[ID'#]]="","",VLOOKUP(Delivered[[#This Row],[ID'#]],OrderTable[],8,FALSE))=0,"",IF(Delivered[[#This Row],[ID'#]]="","",VLOOKUP(Delivered[[#This Row],[ID'#]],OrderTable[],8,FALSE)))</calculatedColumnFormula>
    </tableColumn>
    <tableColumn id="14" xr3:uid="{2B47DF76-1F6A-4632-B157-8B8E2371FD74}" name="Delivery Qty" dataDxfId="13"/>
    <tableColumn id="12" xr3:uid="{E810C10D-D75C-49B0-8CA2-625F37246283}" name="Delivery Date" dataDxfId="12"/>
    <tableColumn id="15" xr3:uid="{CF36C285-B00D-4333-A4C3-43084B1A0140}" name="Confirmed by" dataDxfId="11"/>
    <tableColumn id="7" xr3:uid="{6B4F019A-97DA-40FC-ABB2-D64AD19DB60A}" name="Link" dataDxfId="10"/>
    <tableColumn id="8" xr3:uid="{D56A9EBE-0BC5-4FFB-B9F2-11BE05914652}" name="Delivered Price" dataDxfId="9">
      <calculatedColumnFormula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7" dT="2022-06-04T06:38:04.51" personId="{6FF7A41B-C4AF-4737-A329-41100007BE9A}" id="{85C2CECA-0138-4DDA-86A7-ACFCCE93C4BF}">
    <text>@victor
changed from 400 to 300.
Follow to P.O.</text>
  </threadedComment>
  <threadedComment ref="I86" dT="2022-06-04T07:01:26.89" personId="{6FF7A41B-C4AF-4737-A329-41100007BE9A}" id="{D3AF0436-064E-4063-8487-FD75B9164015}">
    <text>@victor
The estimate was $850, but...
Please clarify why it came to $2000.</text>
  </threadedComment>
  <threadedComment ref="I129" dT="2022-06-13T09:00:21.52" personId="{6FF7A41B-C4AF-4737-A329-41100007BE9A}" id="{AC8FF75F-982A-45F4-A010-F5CB9C059DEC}">
    <text>@victor
Invoice and price are different.</text>
  </threadedComment>
  <threadedComment ref="I129" dT="2022-06-20T00:21:36.49" personId="{0D5D2173-81C5-4084-A3CD-4AA65DAFFB26}" id="{0D3A0116-2C5E-40BE-AB7C-05D63C2A7B03}" parentId="{AC8FF75F-982A-45F4-A010-F5CB9C059DEC}">
    <text>@okuda
I have added the revised prices according to Wada-san's excel sheet</text>
  </threadedComment>
  <threadedComment ref="I138" dT="2022-06-13T09:00:33.94" personId="{6FF7A41B-C4AF-4737-A329-41100007BE9A}" id="{17129B08-F0C8-4700-BBC9-C9CCF56815C6}">
    <text>@victor
Invoice and price are different.</text>
  </threadedComment>
  <threadedComment ref="I138" dT="2022-06-20T00:22:18.36" personId="{0D5D2173-81C5-4084-A3CD-4AA65DAFFB26}" id="{EE205249-63A6-4044-941D-E2ED50A55C08}" parentId="{17129B08-F0C8-4700-BBC9-C9CCF56815C6}">
    <text>@okuda
I have added the revised prices according to Wada-san's excel sheet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68" dT="2022-05-16T21:57:35.72" personId="{A9E4F065-087B-47FD-8D62-FC3FA62A6854}" id="{5A5CF200-79EF-4155-B340-23ACD8E037BA}">
    <text>@Victor Marquez Este item no se suministrara? esta listo con el resto del material</text>
    <mentions>
      <mention mentionpersonId="{1B0C2182-47AA-45EE-A597-D7C593F3FE46}" mentionId="{C43BF483-3D92-4FEA-9ADD-E06D280CA4A5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lan_ramos@hotmail.com" TargetMode="External"/><Relationship Id="rId1" Type="http://schemas.openxmlformats.org/officeDocument/2006/relationships/hyperlink" Target="mailto:fer_cortes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ecvaccom.sharepoint.com/:i:/s/HKT-LucidPure20K/EWtUugtwr2tOoSyGalyvX3sB3GAPMmtV3oX36BNQpQxErQ?e=UuUEwd" TargetMode="External"/><Relationship Id="rId13" Type="http://schemas.openxmlformats.org/officeDocument/2006/relationships/hyperlink" Target="https://gecvaccom.sharepoint.com/:i:/s/HKT-LucidPure20K/EZYHhb0H6S1FiHsXUXTmlr4BGgZIzijtYGp955_idEsa4A?e=2eWy5X" TargetMode="External"/><Relationship Id="rId18" Type="http://schemas.openxmlformats.org/officeDocument/2006/relationships/table" Target="../tables/table3.xml"/><Relationship Id="rId3" Type="http://schemas.openxmlformats.org/officeDocument/2006/relationships/hyperlink" Target="https://gecvaccom.sharepoint.com/:i:/s/HKT-LucidPure20K/EfDGQeFdHVdNnHLkvQdjkVUBWZ8-y6A8MMPgV-6v-Eycew?e=vIPVku" TargetMode="External"/><Relationship Id="rId21" Type="http://schemas.microsoft.com/office/2019/04/relationships/documenttask" Target="../documenttasks/documenttask1.xml"/><Relationship Id="rId7" Type="http://schemas.openxmlformats.org/officeDocument/2006/relationships/hyperlink" Target="https://gecvaccom.sharepoint.com/:i:/s/HKT-LucidPure20K/EVsRGxiIu8tGvztmdDFeqk4BNsy6zp6PRWmXv-HFgvRjXA?e=S8hDgf" TargetMode="External"/><Relationship Id="rId12" Type="http://schemas.openxmlformats.org/officeDocument/2006/relationships/hyperlink" Target="https://gecvaccom.sharepoint.com/:i:/s/HKT-LucidPure20K/EVsRGxiIu8tGvztmdDFeqk4BNsy6zp6PRWmXv-HFgvRjXA?e=S8hDgf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gecvaccom.sharepoint.com/:i:/s/HKT-LucidPure20K/EVLl6tNPDF1Foi7Qk94YxPcBCYvrmFCM3ojj2EAWlCZ3yw?e=tHOkZr" TargetMode="External"/><Relationship Id="rId16" Type="http://schemas.openxmlformats.org/officeDocument/2006/relationships/printerSettings" Target="../printerSettings/printerSettings2.bin"/><Relationship Id="rId20" Type="http://schemas.microsoft.com/office/2017/10/relationships/threadedComment" Target="../threadedComments/threadedComment2.xml"/><Relationship Id="rId1" Type="http://schemas.openxmlformats.org/officeDocument/2006/relationships/hyperlink" Target="https://gecvaccom.sharepoint.com/:i:/s/HKT-LucidPure20K/Ecs2EHS5RMFGiLzxnNjbCaIBbzfIHO6o53TSHnRRACsDXA?e=mSJPxN" TargetMode="External"/><Relationship Id="rId6" Type="http://schemas.openxmlformats.org/officeDocument/2006/relationships/hyperlink" Target="https://gecvaccom.sharepoint.com/:i:/s/HKT-LucidPure20K/EXM1gGkJeLhLkLvAY-zMW0wBzznH7oQEGaSNX429uZAMzA?e=nwLp2s" TargetMode="External"/><Relationship Id="rId11" Type="http://schemas.openxmlformats.org/officeDocument/2006/relationships/hyperlink" Target="https://gecvaccom.sharepoint.com/:i:/s/HKT-LucidPure20K/EZIJ3oK-cT9ImEy5lbXDzRkBOB0gi-Y5Lu_zq3LDx6Dd5w?e=A1FoTn" TargetMode="External"/><Relationship Id="rId5" Type="http://schemas.openxmlformats.org/officeDocument/2006/relationships/hyperlink" Target="https://gecvaccom.sharepoint.com/:i:/s/HKT-LucidPure20K/Eefl8j0lahtBnbWGJaeLmZ4BcTVbfl1XZKRHNonhRPLUFA?e=ZOjlmw" TargetMode="External"/><Relationship Id="rId15" Type="http://schemas.openxmlformats.org/officeDocument/2006/relationships/hyperlink" Target="https://gecvaccom.sharepoint.com/:i:/s/HKT-LucidPure20K/EVrjHMjoIyVCmP_91eYrtTgBnfw1NTyebXrZB3PPEYCKYQ?e=MHzsia" TargetMode="External"/><Relationship Id="rId10" Type="http://schemas.openxmlformats.org/officeDocument/2006/relationships/hyperlink" Target="https://gecvaccom.sharepoint.com/:i:/s/HKT-LucidPure20K/EZYHhb0H6S1FiHsXUXTmlr4BGgZIzijtYGp955_idEsa4A?e=2eWy5X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s://gecvaccom.sharepoint.com/:i:/s/HKT-LucidPure20K/EYMFbZyFYsdNvq7qY5zUabsB9sykzkGsntQ1USBYonAlIg?e=349IAw" TargetMode="External"/><Relationship Id="rId9" Type="http://schemas.openxmlformats.org/officeDocument/2006/relationships/hyperlink" Target="https://gecvaccom.sharepoint.com/:i:/s/HKT-LucidPure20K/EcVK5aMgrFZDrcAPMvBdCmEB1bPoz9QKJKIQ9oeQyy5blA?e=Q4hPS5" TargetMode="External"/><Relationship Id="rId14" Type="http://schemas.openxmlformats.org/officeDocument/2006/relationships/hyperlink" Target="https://gecvaccom.sharepoint.com/:i:/s/HKT-LucidPure20K/EULSpz3Kb7hAldghGFQ4eocBHbdOtgq0CepIKis9LC3G1Q?e=muyQB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AFB7-9B0A-4191-9F75-CE46A63AC4EB}">
  <sheetPr>
    <tabColor rgb="FF5B9BD5"/>
  </sheetPr>
  <dimension ref="A1:P280"/>
  <sheetViews>
    <sheetView tabSelected="1" zoomScale="110" zoomScaleNormal="110" workbookViewId="0">
      <pane xSplit="1" ySplit="2" topLeftCell="B3" activePane="bottomRight" state="frozen"/>
      <selection pane="topRight"/>
      <selection pane="bottomLeft"/>
      <selection pane="bottomRight" activeCell="E17" sqref="E17"/>
    </sheetView>
  </sheetViews>
  <sheetFormatPr baseColWidth="10" defaultColWidth="9" defaultRowHeight="12"/>
  <cols>
    <col min="1" max="1" width="11.5703125" bestFit="1" customWidth="1"/>
    <col min="2" max="2" width="11.140625" customWidth="1"/>
    <col min="3" max="3" width="10.5703125" bestFit="1" customWidth="1"/>
    <col min="4" max="4" width="18.85546875" style="10" bestFit="1" customWidth="1"/>
    <col min="5" max="5" width="31.42578125" style="10" customWidth="1"/>
    <col min="6" max="6" width="53.140625" style="2" customWidth="1"/>
    <col min="7" max="7" width="16.140625" style="2" bestFit="1" customWidth="1"/>
    <col min="8" max="8" width="7.5703125" bestFit="1" customWidth="1"/>
    <col min="9" max="9" width="13.42578125" bestFit="1" customWidth="1"/>
    <col min="10" max="10" width="12.140625" style="4" bestFit="1" customWidth="1"/>
    <col min="11" max="11" width="11.5703125" bestFit="1" customWidth="1"/>
    <col min="12" max="12" width="15.140625" style="6" bestFit="1" customWidth="1"/>
    <col min="13" max="13" width="9.42578125" style="7" bestFit="1" customWidth="1"/>
    <col min="14" max="14" width="10.5703125" customWidth="1"/>
    <col min="15" max="15" width="14.85546875" bestFit="1" customWidth="1"/>
    <col min="16" max="16" width="11.5703125" style="8" bestFit="1" customWidth="1"/>
  </cols>
  <sheetData>
    <row r="1" spans="1:16">
      <c r="B1" t="s">
        <v>0</v>
      </c>
      <c r="C1" s="10"/>
      <c r="E1" s="2"/>
      <c r="G1"/>
      <c r="I1" s="4"/>
      <c r="J1"/>
      <c r="K1" s="6"/>
      <c r="L1" s="7"/>
      <c r="M1"/>
      <c r="O1" s="8"/>
      <c r="P1"/>
    </row>
    <row r="2" spans="1:16">
      <c r="A2" t="s">
        <v>1</v>
      </c>
      <c r="B2" t="s">
        <v>2</v>
      </c>
      <c r="C2" s="4" t="s">
        <v>3</v>
      </c>
      <c r="D2" s="4" t="s">
        <v>4</v>
      </c>
      <c r="E2" s="2" t="s">
        <v>5</v>
      </c>
      <c r="F2" s="2" t="s">
        <v>6</v>
      </c>
      <c r="G2" s="4" t="s">
        <v>7</v>
      </c>
      <c r="H2" t="s">
        <v>8</v>
      </c>
      <c r="I2" s="6" t="s">
        <v>9</v>
      </c>
      <c r="J2" s="9" t="s">
        <v>10</v>
      </c>
      <c r="K2" t="s">
        <v>11</v>
      </c>
      <c r="L2" s="4" t="s">
        <v>12</v>
      </c>
      <c r="M2" t="s">
        <v>13</v>
      </c>
      <c r="P2"/>
    </row>
    <row r="3" spans="1:16">
      <c r="A3" s="18" t="s">
        <v>14</v>
      </c>
      <c r="B3" s="17">
        <v>1</v>
      </c>
      <c r="C3" s="15"/>
      <c r="D3" s="15" t="s">
        <v>15</v>
      </c>
      <c r="E3" s="16" t="s">
        <v>16</v>
      </c>
      <c r="F3" s="16" t="s">
        <v>17</v>
      </c>
      <c r="G3" s="15">
        <v>12</v>
      </c>
      <c r="H3" s="17" t="s">
        <v>18</v>
      </c>
      <c r="I3" s="19">
        <v>101.75</v>
      </c>
      <c r="J3" s="20">
        <f>OrderTable[[#This Row],[Order Qty]]*OrderTable[[#This Row],[Unit Price]]</f>
        <v>1221</v>
      </c>
      <c r="K3" s="17" t="s">
        <v>19</v>
      </c>
      <c r="L3" s="15" t="s">
        <v>20</v>
      </c>
      <c r="M3" s="17" t="s">
        <v>21</v>
      </c>
      <c r="P3"/>
    </row>
    <row r="4" spans="1:16">
      <c r="A4" s="18" t="s">
        <v>22</v>
      </c>
      <c r="B4" s="17">
        <v>2</v>
      </c>
      <c r="C4" s="15"/>
      <c r="D4" s="15" t="s">
        <v>15</v>
      </c>
      <c r="E4" s="16" t="s">
        <v>23</v>
      </c>
      <c r="F4" s="16" t="s">
        <v>24</v>
      </c>
      <c r="G4" s="15">
        <v>10</v>
      </c>
      <c r="H4" s="17" t="s">
        <v>25</v>
      </c>
      <c r="I4" s="19">
        <v>544.17999999999995</v>
      </c>
      <c r="J4" s="20">
        <f>OrderTable[[#This Row],[Order Qty]]*OrderTable[[#This Row],[Unit Price]]</f>
        <v>5441.7999999999993</v>
      </c>
      <c r="K4" s="17" t="s">
        <v>26</v>
      </c>
      <c r="L4" s="15" t="s">
        <v>27</v>
      </c>
      <c r="M4" s="17" t="s">
        <v>28</v>
      </c>
      <c r="P4"/>
    </row>
    <row r="5" spans="1:16">
      <c r="A5" s="18" t="s">
        <v>29</v>
      </c>
      <c r="B5" s="17">
        <v>2</v>
      </c>
      <c r="C5" s="15"/>
      <c r="D5" s="15" t="s">
        <v>15</v>
      </c>
      <c r="E5" s="16" t="s">
        <v>30</v>
      </c>
      <c r="F5" s="16" t="s">
        <v>31</v>
      </c>
      <c r="G5" s="15">
        <v>1</v>
      </c>
      <c r="H5" s="17" t="s">
        <v>25</v>
      </c>
      <c r="I5" s="19">
        <v>373.75</v>
      </c>
      <c r="J5" s="20">
        <f>OrderTable[[#This Row],[Order Qty]]*OrderTable[[#This Row],[Unit Price]]</f>
        <v>373.75</v>
      </c>
      <c r="K5" s="17" t="s">
        <v>26</v>
      </c>
      <c r="L5" s="15" t="s">
        <v>27</v>
      </c>
      <c r="M5" s="17" t="s">
        <v>28</v>
      </c>
      <c r="P5"/>
    </row>
    <row r="6" spans="1:16">
      <c r="A6" s="18" t="s">
        <v>32</v>
      </c>
      <c r="B6" s="17">
        <v>2</v>
      </c>
      <c r="C6" s="15"/>
      <c r="D6" s="15" t="s">
        <v>15</v>
      </c>
      <c r="E6" s="16" t="s">
        <v>33</v>
      </c>
      <c r="F6" s="16" t="s">
        <v>34</v>
      </c>
      <c r="G6" s="15">
        <v>1</v>
      </c>
      <c r="H6" s="17" t="s">
        <v>25</v>
      </c>
      <c r="I6" s="19">
        <v>367.76</v>
      </c>
      <c r="J6" s="20">
        <f>OrderTable[[#This Row],[Order Qty]]*OrderTable[[#This Row],[Unit Price]]</f>
        <v>367.76</v>
      </c>
      <c r="K6" s="17" t="s">
        <v>26</v>
      </c>
      <c r="L6" s="15" t="s">
        <v>27</v>
      </c>
      <c r="M6" s="17" t="s">
        <v>28</v>
      </c>
      <c r="P6"/>
    </row>
    <row r="7" spans="1:16">
      <c r="A7" s="18" t="s">
        <v>35</v>
      </c>
      <c r="B7" s="17">
        <v>2</v>
      </c>
      <c r="C7" s="15"/>
      <c r="D7" s="15" t="s">
        <v>15</v>
      </c>
      <c r="E7" s="16" t="s">
        <v>36</v>
      </c>
      <c r="F7" s="16" t="s">
        <v>37</v>
      </c>
      <c r="G7" s="15">
        <v>5</v>
      </c>
      <c r="H7" s="17" t="s">
        <v>18</v>
      </c>
      <c r="I7" s="19">
        <v>1064.44</v>
      </c>
      <c r="J7" s="20">
        <f>OrderTable[[#This Row],[Order Qty]]*OrderTable[[#This Row],[Unit Price]]</f>
        <v>5322.2000000000007</v>
      </c>
      <c r="K7" s="17" t="s">
        <v>26</v>
      </c>
      <c r="L7" s="15" t="s">
        <v>27</v>
      </c>
      <c r="M7" s="17" t="s">
        <v>28</v>
      </c>
      <c r="P7"/>
    </row>
    <row r="8" spans="1:16">
      <c r="A8" s="18" t="s">
        <v>38</v>
      </c>
      <c r="B8" s="17">
        <v>2</v>
      </c>
      <c r="C8" s="15"/>
      <c r="D8" s="15" t="s">
        <v>15</v>
      </c>
      <c r="E8" s="16" t="s">
        <v>39</v>
      </c>
      <c r="F8" s="16" t="s">
        <v>40</v>
      </c>
      <c r="G8" s="15">
        <v>11</v>
      </c>
      <c r="H8" s="17" t="s">
        <v>18</v>
      </c>
      <c r="I8" s="19">
        <v>401.44</v>
      </c>
      <c r="J8" s="20">
        <f>OrderTable[[#This Row],[Order Qty]]*OrderTable[[#This Row],[Unit Price]]</f>
        <v>4415.84</v>
      </c>
      <c r="K8" s="17" t="s">
        <v>26</v>
      </c>
      <c r="L8" s="15" t="s">
        <v>27</v>
      </c>
      <c r="M8" s="17" t="s">
        <v>28</v>
      </c>
      <c r="P8"/>
    </row>
    <row r="9" spans="1:16">
      <c r="A9" s="18" t="s">
        <v>41</v>
      </c>
      <c r="B9" s="17">
        <v>2</v>
      </c>
      <c r="C9" s="15"/>
      <c r="D9" s="15" t="s">
        <v>15</v>
      </c>
      <c r="E9" s="16" t="s">
        <v>42</v>
      </c>
      <c r="F9" s="16" t="s">
        <v>43</v>
      </c>
      <c r="G9" s="15">
        <v>19</v>
      </c>
      <c r="H9" s="17" t="s">
        <v>18</v>
      </c>
      <c r="I9" s="19">
        <v>544.17999999999995</v>
      </c>
      <c r="J9" s="20">
        <f>OrderTable[[#This Row],[Order Qty]]*OrderTable[[#This Row],[Unit Price]]</f>
        <v>10339.419999999998</v>
      </c>
      <c r="K9" s="17" t="s">
        <v>26</v>
      </c>
      <c r="L9" s="15" t="s">
        <v>27</v>
      </c>
      <c r="M9" s="17" t="s">
        <v>28</v>
      </c>
      <c r="P9"/>
    </row>
    <row r="10" spans="1:16">
      <c r="A10" s="18" t="s">
        <v>44</v>
      </c>
      <c r="B10" s="17">
        <v>2</v>
      </c>
      <c r="C10" s="15"/>
      <c r="D10" s="15" t="s">
        <v>15</v>
      </c>
      <c r="E10" s="16"/>
      <c r="F10" s="16" t="s">
        <v>45</v>
      </c>
      <c r="G10" s="15">
        <v>1</v>
      </c>
      <c r="H10" s="17" t="s">
        <v>46</v>
      </c>
      <c r="I10" s="19">
        <v>4201.75</v>
      </c>
      <c r="J10" s="20">
        <f>OrderTable[[#This Row],[Order Qty]]*OrderTable[[#This Row],[Unit Price]]</f>
        <v>4201.75</v>
      </c>
      <c r="K10" s="17" t="s">
        <v>26</v>
      </c>
      <c r="L10" s="15" t="s">
        <v>27</v>
      </c>
      <c r="M10" s="17" t="s">
        <v>28</v>
      </c>
      <c r="P10"/>
    </row>
    <row r="11" spans="1:16">
      <c r="A11" s="18" t="s">
        <v>47</v>
      </c>
      <c r="B11" s="17">
        <v>2</v>
      </c>
      <c r="C11" s="15"/>
      <c r="D11" s="15" t="s">
        <v>15</v>
      </c>
      <c r="E11" s="16"/>
      <c r="F11" s="16" t="s">
        <v>48</v>
      </c>
      <c r="G11" s="15">
        <v>1</v>
      </c>
      <c r="H11" s="17" t="s">
        <v>46</v>
      </c>
      <c r="I11" s="19">
        <v>5434.05</v>
      </c>
      <c r="J11" s="20">
        <f>OrderTable[[#This Row],[Order Qty]]*OrderTable[[#This Row],[Unit Price]]</f>
        <v>5434.05</v>
      </c>
      <c r="K11" s="17" t="s">
        <v>26</v>
      </c>
      <c r="L11" s="15" t="s">
        <v>27</v>
      </c>
      <c r="M11" s="17" t="s">
        <v>28</v>
      </c>
      <c r="P11"/>
    </row>
    <row r="12" spans="1:16">
      <c r="A12" s="18" t="s">
        <v>49</v>
      </c>
      <c r="B12" s="17">
        <v>3</v>
      </c>
      <c r="C12" s="15">
        <v>1153</v>
      </c>
      <c r="D12" s="15" t="s">
        <v>50</v>
      </c>
      <c r="E12" s="16"/>
      <c r="F12" s="16" t="s">
        <v>51</v>
      </c>
      <c r="G12" s="15">
        <v>1</v>
      </c>
      <c r="H12" s="17" t="s">
        <v>46</v>
      </c>
      <c r="I12" s="19">
        <f>8053.5*2</f>
        <v>16107</v>
      </c>
      <c r="J12" s="20">
        <f>OrderTable[[#This Row],[Order Qty]]*OrderTable[[#This Row],[Unit Price]]</f>
        <v>16107</v>
      </c>
      <c r="K12" s="17" t="s">
        <v>19</v>
      </c>
      <c r="L12" s="15" t="s">
        <v>52</v>
      </c>
      <c r="M12" s="17" t="s">
        <v>21</v>
      </c>
      <c r="P12"/>
    </row>
    <row r="13" spans="1:16">
      <c r="A13" s="18" t="s">
        <v>53</v>
      </c>
      <c r="B13" s="17">
        <v>3</v>
      </c>
      <c r="C13" s="15">
        <v>1153</v>
      </c>
      <c r="D13" s="15" t="s">
        <v>50</v>
      </c>
      <c r="E13" s="16"/>
      <c r="F13" s="16" t="s">
        <v>54</v>
      </c>
      <c r="G13" s="15">
        <v>1</v>
      </c>
      <c r="H13" s="17" t="s">
        <v>46</v>
      </c>
      <c r="I13" s="19">
        <v>33988.5</v>
      </c>
      <c r="J13" s="20">
        <f>OrderTable[[#This Row],[Order Qty]]*OrderTable[[#This Row],[Unit Price]]</f>
        <v>33988.5</v>
      </c>
      <c r="K13" s="17" t="s">
        <v>19</v>
      </c>
      <c r="L13" s="15" t="s">
        <v>55</v>
      </c>
      <c r="M13" s="17" t="s">
        <v>21</v>
      </c>
      <c r="P13"/>
    </row>
    <row r="14" spans="1:16">
      <c r="A14" s="18" t="s">
        <v>56</v>
      </c>
      <c r="B14" s="17">
        <v>4</v>
      </c>
      <c r="C14" s="15">
        <v>1145</v>
      </c>
      <c r="D14" s="15" t="s">
        <v>15</v>
      </c>
      <c r="E14" s="16" t="s">
        <v>57</v>
      </c>
      <c r="F14" s="16" t="s">
        <v>58</v>
      </c>
      <c r="G14" s="15">
        <v>4</v>
      </c>
      <c r="H14" s="17" t="s">
        <v>25</v>
      </c>
      <c r="I14" s="19">
        <v>293.79000000000002</v>
      </c>
      <c r="J14" s="20">
        <f>OrderTable[[#This Row],[Order Qty]]*OrderTable[[#This Row],[Unit Price]]</f>
        <v>1175.1600000000001</v>
      </c>
      <c r="K14" s="17" t="s">
        <v>19</v>
      </c>
      <c r="L14" s="15" t="s">
        <v>52</v>
      </c>
      <c r="M14" s="17" t="s">
        <v>59</v>
      </c>
      <c r="O14" s="8"/>
      <c r="P14" s="14"/>
    </row>
    <row r="15" spans="1:16">
      <c r="A15" s="18" t="s">
        <v>60</v>
      </c>
      <c r="B15" s="17">
        <v>4</v>
      </c>
      <c r="C15" s="15">
        <v>1145</v>
      </c>
      <c r="D15" s="15" t="s">
        <v>15</v>
      </c>
      <c r="E15" s="16" t="s">
        <v>61</v>
      </c>
      <c r="F15" s="16" t="s">
        <v>62</v>
      </c>
      <c r="G15" s="15">
        <v>10</v>
      </c>
      <c r="H15" s="17" t="s">
        <v>25</v>
      </c>
      <c r="I15" s="19">
        <v>280.10000000000002</v>
      </c>
      <c r="J15" s="20">
        <f>OrderTable[[#This Row],[Order Qty]]*OrderTable[[#This Row],[Unit Price]]</f>
        <v>2801</v>
      </c>
      <c r="K15" s="17" t="s">
        <v>19</v>
      </c>
      <c r="L15" s="15" t="s">
        <v>52</v>
      </c>
      <c r="M15" s="17" t="s">
        <v>59</v>
      </c>
      <c r="O15" s="8"/>
      <c r="P15" s="14"/>
    </row>
    <row r="16" spans="1:16">
      <c r="A16" s="18" t="s">
        <v>63</v>
      </c>
      <c r="B16" s="17">
        <v>4</v>
      </c>
      <c r="C16" s="15">
        <v>1145</v>
      </c>
      <c r="D16" s="15" t="s">
        <v>15</v>
      </c>
      <c r="E16" s="16" t="s">
        <v>64</v>
      </c>
      <c r="F16" s="16" t="s">
        <v>65</v>
      </c>
      <c r="G16" s="15">
        <v>5</v>
      </c>
      <c r="H16" s="17" t="s">
        <v>25</v>
      </c>
      <c r="I16" s="19">
        <v>900.87</v>
      </c>
      <c r="J16" s="20">
        <f>OrderTable[[#This Row],[Order Qty]]*OrderTable[[#This Row],[Unit Price]]</f>
        <v>4504.3500000000004</v>
      </c>
      <c r="K16" s="17" t="s">
        <v>19</v>
      </c>
      <c r="L16" s="15" t="s">
        <v>52</v>
      </c>
      <c r="M16" s="17" t="s">
        <v>59</v>
      </c>
      <c r="O16" s="8"/>
      <c r="P16" s="14"/>
    </row>
    <row r="17" spans="1:16" ht="16.5">
      <c r="A17" s="18" t="s">
        <v>66</v>
      </c>
      <c r="B17" s="17">
        <v>4</v>
      </c>
      <c r="C17" s="15">
        <v>1145</v>
      </c>
      <c r="D17" s="15" t="s">
        <v>15</v>
      </c>
      <c r="E17" s="84" t="s">
        <v>67</v>
      </c>
      <c r="F17" s="16" t="s">
        <v>68</v>
      </c>
      <c r="G17" s="15">
        <v>10</v>
      </c>
      <c r="H17" s="17" t="s">
        <v>25</v>
      </c>
      <c r="I17" s="19">
        <v>594.1</v>
      </c>
      <c r="J17" s="20">
        <f>OrderTable[[#This Row],[Order Qty]]*OrderTable[[#This Row],[Unit Price]]</f>
        <v>5941</v>
      </c>
      <c r="K17" s="17" t="s">
        <v>19</v>
      </c>
      <c r="L17" s="15" t="s">
        <v>52</v>
      </c>
      <c r="M17" s="17" t="s">
        <v>59</v>
      </c>
      <c r="O17" s="8"/>
      <c r="P17" s="14"/>
    </row>
    <row r="18" spans="1:16">
      <c r="A18" s="18" t="s">
        <v>69</v>
      </c>
      <c r="B18" s="17">
        <v>4</v>
      </c>
      <c r="C18" s="15">
        <v>1145</v>
      </c>
      <c r="D18" s="15" t="s">
        <v>15</v>
      </c>
      <c r="E18" s="16" t="s">
        <v>70</v>
      </c>
      <c r="F18" s="16" t="s">
        <v>71</v>
      </c>
      <c r="G18" s="15">
        <v>2</v>
      </c>
      <c r="H18" s="17" t="s">
        <v>25</v>
      </c>
      <c r="I18" s="19">
        <v>130.71</v>
      </c>
      <c r="J18" s="20">
        <f>OrderTable[[#This Row],[Order Qty]]*OrderTable[[#This Row],[Unit Price]]</f>
        <v>261.42</v>
      </c>
      <c r="K18" s="17" t="s">
        <v>19</v>
      </c>
      <c r="L18" s="15" t="s">
        <v>52</v>
      </c>
      <c r="M18" s="17" t="s">
        <v>59</v>
      </c>
      <c r="O18" s="8"/>
      <c r="P18" s="14"/>
    </row>
    <row r="19" spans="1:16">
      <c r="A19" s="18" t="s">
        <v>72</v>
      </c>
      <c r="B19" s="17">
        <v>4</v>
      </c>
      <c r="C19" s="15">
        <v>1145</v>
      </c>
      <c r="D19" s="15" t="s">
        <v>15</v>
      </c>
      <c r="E19" s="16" t="s">
        <v>73</v>
      </c>
      <c r="F19" s="16" t="s">
        <v>74</v>
      </c>
      <c r="G19" s="15">
        <v>2</v>
      </c>
      <c r="H19" s="17" t="s">
        <v>25</v>
      </c>
      <c r="I19" s="19">
        <v>94.3</v>
      </c>
      <c r="J19" s="20">
        <f>OrderTable[[#This Row],[Order Qty]]*OrderTable[[#This Row],[Unit Price]]</f>
        <v>188.6</v>
      </c>
      <c r="K19" s="17" t="s">
        <v>19</v>
      </c>
      <c r="L19" s="15" t="s">
        <v>52</v>
      </c>
      <c r="M19" s="17" t="s">
        <v>59</v>
      </c>
      <c r="O19" s="8"/>
      <c r="P19" s="14"/>
    </row>
    <row r="20" spans="1:16">
      <c r="A20" s="18" t="s">
        <v>75</v>
      </c>
      <c r="B20" s="17">
        <v>4</v>
      </c>
      <c r="C20" s="15">
        <v>1145</v>
      </c>
      <c r="D20" s="15" t="s">
        <v>15</v>
      </c>
      <c r="E20" s="16" t="s">
        <v>76</v>
      </c>
      <c r="F20" s="16" t="s">
        <v>77</v>
      </c>
      <c r="G20" s="15">
        <v>6</v>
      </c>
      <c r="H20" s="17" t="s">
        <v>25</v>
      </c>
      <c r="I20" s="19">
        <v>9.34</v>
      </c>
      <c r="J20" s="20">
        <f>OrderTable[[#This Row],[Order Qty]]*OrderTable[[#This Row],[Unit Price]]</f>
        <v>56.04</v>
      </c>
      <c r="K20" s="17" t="s">
        <v>19</v>
      </c>
      <c r="L20" s="15" t="s">
        <v>52</v>
      </c>
      <c r="M20" s="17" t="s">
        <v>59</v>
      </c>
      <c r="O20" s="8"/>
      <c r="P20" s="14"/>
    </row>
    <row r="21" spans="1:16">
      <c r="A21" s="18" t="s">
        <v>78</v>
      </c>
      <c r="B21" s="17">
        <v>4</v>
      </c>
      <c r="C21" s="15">
        <v>1145</v>
      </c>
      <c r="D21" s="15" t="s">
        <v>15</v>
      </c>
      <c r="E21" s="16" t="s">
        <v>79</v>
      </c>
      <c r="F21" s="16" t="s">
        <v>80</v>
      </c>
      <c r="G21" s="15">
        <v>2</v>
      </c>
      <c r="H21" s="17" t="s">
        <v>25</v>
      </c>
      <c r="I21" s="19">
        <v>125.11</v>
      </c>
      <c r="J21" s="20">
        <f>OrderTable[[#This Row],[Order Qty]]*OrderTable[[#This Row],[Unit Price]]</f>
        <v>250.22</v>
      </c>
      <c r="K21" s="17" t="s">
        <v>19</v>
      </c>
      <c r="L21" s="15" t="s">
        <v>52</v>
      </c>
      <c r="M21" s="17" t="s">
        <v>59</v>
      </c>
      <c r="O21" s="8"/>
      <c r="P21" s="14"/>
    </row>
    <row r="22" spans="1:16">
      <c r="A22" s="18" t="s">
        <v>81</v>
      </c>
      <c r="B22" s="17">
        <v>4</v>
      </c>
      <c r="C22" s="15">
        <v>1145</v>
      </c>
      <c r="D22" s="15" t="s">
        <v>15</v>
      </c>
      <c r="E22" s="16" t="s">
        <v>82</v>
      </c>
      <c r="F22" s="16" t="s">
        <v>83</v>
      </c>
      <c r="G22" s="15">
        <v>2</v>
      </c>
      <c r="H22" s="17" t="s">
        <v>25</v>
      </c>
      <c r="I22" s="19">
        <v>323.08999999999997</v>
      </c>
      <c r="J22" s="20">
        <f>OrderTable[[#This Row],[Order Qty]]*OrderTable[[#This Row],[Unit Price]]</f>
        <v>646.17999999999995</v>
      </c>
      <c r="K22" s="17" t="s">
        <v>19</v>
      </c>
      <c r="L22" s="15" t="s">
        <v>52</v>
      </c>
      <c r="M22" s="17" t="s">
        <v>59</v>
      </c>
      <c r="O22" s="8"/>
      <c r="P22" s="14"/>
    </row>
    <row r="23" spans="1:16">
      <c r="A23" s="18" t="s">
        <v>84</v>
      </c>
      <c r="B23" s="17">
        <v>4</v>
      </c>
      <c r="C23" s="15">
        <v>1145</v>
      </c>
      <c r="D23" s="15" t="s">
        <v>15</v>
      </c>
      <c r="E23" s="16" t="s">
        <v>85</v>
      </c>
      <c r="F23" s="16" t="s">
        <v>86</v>
      </c>
      <c r="G23" s="15">
        <v>2</v>
      </c>
      <c r="H23" s="17" t="s">
        <v>25</v>
      </c>
      <c r="I23" s="19">
        <v>185.8</v>
      </c>
      <c r="J23" s="20">
        <f>OrderTable[[#This Row],[Order Qty]]*OrderTable[[#This Row],[Unit Price]]</f>
        <v>371.6</v>
      </c>
      <c r="K23" s="17" t="s">
        <v>19</v>
      </c>
      <c r="L23" s="15" t="s">
        <v>52</v>
      </c>
      <c r="M23" s="17" t="s">
        <v>59</v>
      </c>
      <c r="O23" s="8"/>
      <c r="P23" s="14"/>
    </row>
    <row r="24" spans="1:16">
      <c r="A24" s="18" t="s">
        <v>87</v>
      </c>
      <c r="B24" s="17">
        <v>4</v>
      </c>
      <c r="C24" s="15">
        <v>1145</v>
      </c>
      <c r="D24" s="15" t="s">
        <v>15</v>
      </c>
      <c r="E24" s="16" t="s">
        <v>88</v>
      </c>
      <c r="F24" s="16" t="s">
        <v>89</v>
      </c>
      <c r="G24" s="15">
        <v>2</v>
      </c>
      <c r="H24" s="17" t="s">
        <v>25</v>
      </c>
      <c r="I24" s="19">
        <v>48.55</v>
      </c>
      <c r="J24" s="20">
        <f>OrderTable[[#This Row],[Order Qty]]*OrderTable[[#This Row],[Unit Price]]</f>
        <v>97.1</v>
      </c>
      <c r="K24" s="17" t="s">
        <v>19</v>
      </c>
      <c r="L24" s="15" t="s">
        <v>52</v>
      </c>
      <c r="M24" s="17" t="s">
        <v>59</v>
      </c>
      <c r="O24" s="8"/>
      <c r="P24" s="14"/>
    </row>
    <row r="25" spans="1:16">
      <c r="A25" s="18" t="s">
        <v>90</v>
      </c>
      <c r="B25" s="17">
        <v>4</v>
      </c>
      <c r="C25" s="15">
        <v>1145</v>
      </c>
      <c r="D25" s="15" t="s">
        <v>15</v>
      </c>
      <c r="E25" s="16" t="s">
        <v>91</v>
      </c>
      <c r="F25" s="16" t="s">
        <v>92</v>
      </c>
      <c r="G25" s="15">
        <v>5</v>
      </c>
      <c r="H25" s="17" t="s">
        <v>25</v>
      </c>
      <c r="I25" s="19">
        <v>1941.51</v>
      </c>
      <c r="J25" s="20">
        <f>OrderTable[[#This Row],[Order Qty]]*OrderTable[[#This Row],[Unit Price]]</f>
        <v>9707.5499999999993</v>
      </c>
      <c r="K25" s="17" t="s">
        <v>19</v>
      </c>
      <c r="L25" s="15" t="s">
        <v>52</v>
      </c>
      <c r="M25" s="17" t="s">
        <v>59</v>
      </c>
      <c r="O25" s="8"/>
      <c r="P25" s="14"/>
    </row>
    <row r="26" spans="1:16">
      <c r="A26" s="18" t="s">
        <v>93</v>
      </c>
      <c r="B26" s="17">
        <v>4</v>
      </c>
      <c r="C26" s="15">
        <v>1145</v>
      </c>
      <c r="D26" s="15" t="s">
        <v>15</v>
      </c>
      <c r="E26" s="16">
        <v>1300350085</v>
      </c>
      <c r="F26" s="16" t="s">
        <v>94</v>
      </c>
      <c r="G26" s="15">
        <v>0</v>
      </c>
      <c r="H26" s="17" t="s">
        <v>25</v>
      </c>
      <c r="I26" s="19">
        <v>51.91</v>
      </c>
      <c r="J26" s="20">
        <f>OrderTable[[#This Row],[Order Qty]]*OrderTable[[#This Row],[Unit Price]]</f>
        <v>0</v>
      </c>
      <c r="K26" s="17" t="s">
        <v>19</v>
      </c>
      <c r="L26" s="15" t="s">
        <v>52</v>
      </c>
      <c r="M26" s="17" t="s">
        <v>59</v>
      </c>
      <c r="O26" s="8"/>
      <c r="P26" s="14"/>
    </row>
    <row r="27" spans="1:16">
      <c r="A27" s="18" t="s">
        <v>95</v>
      </c>
      <c r="B27" s="17">
        <v>4</v>
      </c>
      <c r="C27" s="15">
        <v>1145</v>
      </c>
      <c r="D27" s="15" t="s">
        <v>15</v>
      </c>
      <c r="E27" s="16" t="s">
        <v>96</v>
      </c>
      <c r="F27" s="16" t="s">
        <v>97</v>
      </c>
      <c r="G27" s="15">
        <v>10</v>
      </c>
      <c r="H27" s="17" t="s">
        <v>25</v>
      </c>
      <c r="I27" s="19">
        <v>57.65</v>
      </c>
      <c r="J27" s="20">
        <f>OrderTable[[#This Row],[Order Qty]]*OrderTable[[#This Row],[Unit Price]]</f>
        <v>576.5</v>
      </c>
      <c r="K27" s="17" t="s">
        <v>19</v>
      </c>
      <c r="L27" s="15" t="s">
        <v>52</v>
      </c>
      <c r="M27" s="17" t="s">
        <v>59</v>
      </c>
      <c r="O27" s="8"/>
      <c r="P27" s="14"/>
    </row>
    <row r="28" spans="1:16">
      <c r="A28" s="18" t="s">
        <v>98</v>
      </c>
      <c r="B28" s="17">
        <v>4</v>
      </c>
      <c r="C28" s="15">
        <v>1145</v>
      </c>
      <c r="D28" s="15" t="s">
        <v>15</v>
      </c>
      <c r="E28" s="16" t="s">
        <v>99</v>
      </c>
      <c r="F28" s="16" t="s">
        <v>100</v>
      </c>
      <c r="G28" s="15">
        <v>10</v>
      </c>
      <c r="H28" s="17" t="s">
        <v>25</v>
      </c>
      <c r="I28" s="19">
        <v>64.75</v>
      </c>
      <c r="J28" s="20">
        <f>OrderTable[[#This Row],[Order Qty]]*OrderTable[[#This Row],[Unit Price]]</f>
        <v>647.5</v>
      </c>
      <c r="K28" s="17" t="s">
        <v>19</v>
      </c>
      <c r="L28" s="15" t="s">
        <v>52</v>
      </c>
      <c r="M28" s="17" t="s">
        <v>59</v>
      </c>
      <c r="O28" s="8"/>
      <c r="P28" s="14"/>
    </row>
    <row r="29" spans="1:16">
      <c r="A29" s="18" t="s">
        <v>101</v>
      </c>
      <c r="B29" s="17">
        <v>4</v>
      </c>
      <c r="C29" s="15">
        <v>1145</v>
      </c>
      <c r="D29" s="15" t="s">
        <v>15</v>
      </c>
      <c r="E29" s="16" t="s">
        <v>102</v>
      </c>
      <c r="F29" s="16" t="s">
        <v>103</v>
      </c>
      <c r="G29" s="15">
        <v>10</v>
      </c>
      <c r="H29" s="17" t="s">
        <v>25</v>
      </c>
      <c r="I29" s="19">
        <v>93.58</v>
      </c>
      <c r="J29" s="20">
        <f>OrderTable[[#This Row],[Order Qty]]*OrderTable[[#This Row],[Unit Price]]</f>
        <v>935.8</v>
      </c>
      <c r="K29" s="17" t="s">
        <v>19</v>
      </c>
      <c r="L29" s="15" t="s">
        <v>52</v>
      </c>
      <c r="M29" s="17" t="s">
        <v>59</v>
      </c>
      <c r="O29" s="8"/>
      <c r="P29" s="14"/>
    </row>
    <row r="30" spans="1:16">
      <c r="A30" s="18" t="s">
        <v>104</v>
      </c>
      <c r="B30" s="17">
        <v>4</v>
      </c>
      <c r="C30" s="15">
        <v>1145</v>
      </c>
      <c r="D30" s="15" t="s">
        <v>15</v>
      </c>
      <c r="E30" s="16" t="s">
        <v>105</v>
      </c>
      <c r="F30" s="16" t="s">
        <v>106</v>
      </c>
      <c r="G30" s="15">
        <v>10</v>
      </c>
      <c r="H30" s="17" t="s">
        <v>25</v>
      </c>
      <c r="I30" s="19">
        <v>59.64</v>
      </c>
      <c r="J30" s="20">
        <f>OrderTable[[#This Row],[Order Qty]]*OrderTable[[#This Row],[Unit Price]]</f>
        <v>596.4</v>
      </c>
      <c r="K30" s="17" t="s">
        <v>19</v>
      </c>
      <c r="L30" s="15" t="s">
        <v>52</v>
      </c>
      <c r="M30" s="17" t="s">
        <v>59</v>
      </c>
      <c r="O30" s="8"/>
      <c r="P30" s="14"/>
    </row>
    <row r="31" spans="1:16">
      <c r="A31" s="18" t="s">
        <v>107</v>
      </c>
      <c r="B31" s="17">
        <v>4</v>
      </c>
      <c r="C31" s="15">
        <v>1145</v>
      </c>
      <c r="D31" s="15" t="s">
        <v>15</v>
      </c>
      <c r="E31" s="16" t="s">
        <v>108</v>
      </c>
      <c r="F31" s="16" t="s">
        <v>109</v>
      </c>
      <c r="G31" s="15">
        <v>0</v>
      </c>
      <c r="H31" s="17" t="s">
        <v>25</v>
      </c>
      <c r="I31" s="19">
        <v>124.14</v>
      </c>
      <c r="J31" s="20">
        <f>OrderTable[[#This Row],[Order Qty]]*OrderTable[[#This Row],[Unit Price]]</f>
        <v>0</v>
      </c>
      <c r="K31" s="17" t="s">
        <v>19</v>
      </c>
      <c r="L31" s="15" t="s">
        <v>52</v>
      </c>
      <c r="M31" s="17" t="s">
        <v>59</v>
      </c>
      <c r="O31" s="8"/>
      <c r="P31" s="14"/>
    </row>
    <row r="32" spans="1:16">
      <c r="A32" s="18" t="s">
        <v>110</v>
      </c>
      <c r="B32" s="17">
        <v>4</v>
      </c>
      <c r="C32" s="15">
        <v>1145</v>
      </c>
      <c r="D32" s="15" t="s">
        <v>15</v>
      </c>
      <c r="E32" s="16" t="s">
        <v>111</v>
      </c>
      <c r="F32" s="16" t="s">
        <v>112</v>
      </c>
      <c r="G32" s="15">
        <v>20</v>
      </c>
      <c r="H32" s="17" t="s">
        <v>25</v>
      </c>
      <c r="I32" s="19">
        <v>164.58</v>
      </c>
      <c r="J32" s="20">
        <f>OrderTable[[#This Row],[Order Qty]]*OrderTable[[#This Row],[Unit Price]]</f>
        <v>3291.6000000000004</v>
      </c>
      <c r="K32" s="17" t="s">
        <v>19</v>
      </c>
      <c r="L32" s="15" t="s">
        <v>52</v>
      </c>
      <c r="M32" s="17" t="s">
        <v>59</v>
      </c>
      <c r="O32" s="8"/>
      <c r="P32" s="14"/>
    </row>
    <row r="33" spans="1:16">
      <c r="A33" s="18" t="s">
        <v>113</v>
      </c>
      <c r="B33" s="17">
        <v>4</v>
      </c>
      <c r="C33" s="15">
        <v>1145</v>
      </c>
      <c r="D33" s="15" t="s">
        <v>15</v>
      </c>
      <c r="E33" s="16" t="s">
        <v>114</v>
      </c>
      <c r="F33" s="16" t="s">
        <v>115</v>
      </c>
      <c r="G33" s="15">
        <v>10</v>
      </c>
      <c r="H33" s="17" t="s">
        <v>25</v>
      </c>
      <c r="I33" s="19">
        <v>268.52</v>
      </c>
      <c r="J33" s="20">
        <f>OrderTable[[#This Row],[Order Qty]]*OrderTable[[#This Row],[Unit Price]]</f>
        <v>2685.2</v>
      </c>
      <c r="K33" s="17" t="s">
        <v>19</v>
      </c>
      <c r="L33" s="15" t="s">
        <v>52</v>
      </c>
      <c r="M33" s="17" t="s">
        <v>59</v>
      </c>
      <c r="O33" s="8"/>
      <c r="P33" s="14"/>
    </row>
    <row r="34" spans="1:16">
      <c r="A34" s="18" t="s">
        <v>116</v>
      </c>
      <c r="B34" s="17">
        <v>4</v>
      </c>
      <c r="C34" s="15">
        <v>1145</v>
      </c>
      <c r="D34" s="15" t="s">
        <v>15</v>
      </c>
      <c r="E34" s="16" t="s">
        <v>117</v>
      </c>
      <c r="F34" s="16" t="s">
        <v>118</v>
      </c>
      <c r="G34" s="15">
        <v>5</v>
      </c>
      <c r="H34" s="17" t="s">
        <v>25</v>
      </c>
      <c r="I34" s="19">
        <v>124.15</v>
      </c>
      <c r="J34" s="20">
        <f>OrderTable[[#This Row],[Order Qty]]*OrderTable[[#This Row],[Unit Price]]</f>
        <v>620.75</v>
      </c>
      <c r="K34" s="17" t="s">
        <v>19</v>
      </c>
      <c r="L34" s="15" t="s">
        <v>52</v>
      </c>
      <c r="M34" s="17" t="s">
        <v>59</v>
      </c>
      <c r="O34" s="8"/>
      <c r="P34" s="14"/>
    </row>
    <row r="35" spans="1:16">
      <c r="A35" s="18" t="s">
        <v>119</v>
      </c>
      <c r="B35" s="17">
        <v>4</v>
      </c>
      <c r="C35" s="15">
        <v>1145</v>
      </c>
      <c r="D35" s="15" t="s">
        <v>15</v>
      </c>
      <c r="E35" s="16" t="s">
        <v>120</v>
      </c>
      <c r="F35" s="16" t="s">
        <v>121</v>
      </c>
      <c r="G35" s="15">
        <v>5</v>
      </c>
      <c r="H35" s="17" t="s">
        <v>25</v>
      </c>
      <c r="I35" s="19">
        <v>210.55</v>
      </c>
      <c r="J35" s="20">
        <f>OrderTable[[#This Row],[Order Qty]]*OrderTable[[#This Row],[Unit Price]]</f>
        <v>1052.75</v>
      </c>
      <c r="K35" s="17" t="s">
        <v>19</v>
      </c>
      <c r="L35" s="15" t="s">
        <v>52</v>
      </c>
      <c r="M35" s="17" t="s">
        <v>59</v>
      </c>
      <c r="O35" s="8"/>
      <c r="P35" s="14"/>
    </row>
    <row r="36" spans="1:16">
      <c r="A36" s="18" t="s">
        <v>122</v>
      </c>
      <c r="B36" s="17">
        <v>4</v>
      </c>
      <c r="C36" s="15">
        <v>1145</v>
      </c>
      <c r="D36" s="15" t="s">
        <v>15</v>
      </c>
      <c r="E36" s="16" t="s">
        <v>123</v>
      </c>
      <c r="F36" s="16" t="s">
        <v>124</v>
      </c>
      <c r="G36" s="15">
        <v>5</v>
      </c>
      <c r="H36" s="17" t="s">
        <v>25</v>
      </c>
      <c r="I36" s="19">
        <v>54.77</v>
      </c>
      <c r="J36" s="20">
        <f>OrderTable[[#This Row],[Order Qty]]*OrderTable[[#This Row],[Unit Price]]</f>
        <v>273.85000000000002</v>
      </c>
      <c r="K36" s="17" t="s">
        <v>19</v>
      </c>
      <c r="L36" s="15" t="s">
        <v>52</v>
      </c>
      <c r="M36" s="17" t="s">
        <v>59</v>
      </c>
      <c r="O36" s="8"/>
      <c r="P36" s="14"/>
    </row>
    <row r="37" spans="1:16">
      <c r="A37" s="18" t="s">
        <v>125</v>
      </c>
      <c r="B37" s="17">
        <v>4</v>
      </c>
      <c r="C37" s="15">
        <v>1145</v>
      </c>
      <c r="D37" s="15" t="s">
        <v>15</v>
      </c>
      <c r="E37" s="16" t="s">
        <v>126</v>
      </c>
      <c r="F37" s="16" t="s">
        <v>127</v>
      </c>
      <c r="G37" s="15">
        <v>10</v>
      </c>
      <c r="H37" s="17" t="s">
        <v>25</v>
      </c>
      <c r="I37" s="19">
        <v>19.78</v>
      </c>
      <c r="J37" s="20">
        <f>OrderTable[[#This Row],[Order Qty]]*OrderTable[[#This Row],[Unit Price]]</f>
        <v>197.8</v>
      </c>
      <c r="K37" s="17" t="s">
        <v>19</v>
      </c>
      <c r="L37" s="15" t="s">
        <v>52</v>
      </c>
      <c r="M37" s="17" t="s">
        <v>59</v>
      </c>
      <c r="O37" s="8"/>
      <c r="P37" s="14"/>
    </row>
    <row r="38" spans="1:16">
      <c r="A38" s="18" t="s">
        <v>128</v>
      </c>
      <c r="B38" s="17">
        <v>4</v>
      </c>
      <c r="C38" s="15">
        <v>1145</v>
      </c>
      <c r="D38" s="15" t="s">
        <v>15</v>
      </c>
      <c r="E38" s="16" t="s">
        <v>129</v>
      </c>
      <c r="F38" s="16" t="s">
        <v>130</v>
      </c>
      <c r="G38" s="15">
        <v>0</v>
      </c>
      <c r="H38" s="17" t="s">
        <v>25</v>
      </c>
      <c r="I38" s="19">
        <v>0</v>
      </c>
      <c r="J38" s="20">
        <f>OrderTable[[#This Row],[Order Qty]]*OrderTable[[#This Row],[Unit Price]]</f>
        <v>0</v>
      </c>
      <c r="K38" s="17" t="s">
        <v>19</v>
      </c>
      <c r="L38" s="15" t="s">
        <v>52</v>
      </c>
      <c r="M38" s="17" t="s">
        <v>59</v>
      </c>
      <c r="O38" s="8"/>
      <c r="P38" s="14"/>
    </row>
    <row r="39" spans="1:16">
      <c r="A39" s="18" t="s">
        <v>131</v>
      </c>
      <c r="B39" s="17">
        <v>4</v>
      </c>
      <c r="C39" s="15">
        <v>1145</v>
      </c>
      <c r="D39" s="15" t="s">
        <v>15</v>
      </c>
      <c r="E39" s="16" t="s">
        <v>132</v>
      </c>
      <c r="F39" s="16" t="s">
        <v>133</v>
      </c>
      <c r="G39" s="15">
        <v>20</v>
      </c>
      <c r="H39" s="17" t="s">
        <v>25</v>
      </c>
      <c r="I39" s="19">
        <v>79.98</v>
      </c>
      <c r="J39" s="20">
        <f>OrderTable[[#This Row],[Order Qty]]*OrderTable[[#This Row],[Unit Price]]</f>
        <v>1599.6000000000001</v>
      </c>
      <c r="K39" s="17" t="s">
        <v>19</v>
      </c>
      <c r="L39" s="15" t="s">
        <v>52</v>
      </c>
      <c r="M39" s="17" t="s">
        <v>59</v>
      </c>
      <c r="O39" s="8"/>
      <c r="P39" s="14"/>
    </row>
    <row r="40" spans="1:16">
      <c r="A40" s="18" t="s">
        <v>134</v>
      </c>
      <c r="B40" s="17">
        <v>4</v>
      </c>
      <c r="C40" s="15">
        <v>1145</v>
      </c>
      <c r="D40" s="15" t="s">
        <v>15</v>
      </c>
      <c r="E40" s="16" t="s">
        <v>135</v>
      </c>
      <c r="F40" s="16" t="s">
        <v>136</v>
      </c>
      <c r="G40" s="15">
        <v>10</v>
      </c>
      <c r="H40" s="17" t="s">
        <v>25</v>
      </c>
      <c r="I40" s="19">
        <v>85.31</v>
      </c>
      <c r="J40" s="20">
        <f>OrderTable[[#This Row],[Order Qty]]*OrderTable[[#This Row],[Unit Price]]</f>
        <v>853.1</v>
      </c>
      <c r="K40" s="17" t="s">
        <v>19</v>
      </c>
      <c r="L40" s="15" t="s">
        <v>52</v>
      </c>
      <c r="M40" s="17" t="s">
        <v>59</v>
      </c>
      <c r="O40" s="8"/>
      <c r="P40" s="14"/>
    </row>
    <row r="41" spans="1:16">
      <c r="A41" s="18" t="s">
        <v>137</v>
      </c>
      <c r="B41" s="17">
        <v>4</v>
      </c>
      <c r="C41" s="15">
        <v>1145</v>
      </c>
      <c r="D41" s="15" t="s">
        <v>15</v>
      </c>
      <c r="E41" s="16" t="s">
        <v>138</v>
      </c>
      <c r="F41" s="16" t="s">
        <v>139</v>
      </c>
      <c r="G41" s="15">
        <v>10</v>
      </c>
      <c r="H41" s="17" t="s">
        <v>25</v>
      </c>
      <c r="I41" s="19">
        <v>96.02</v>
      </c>
      <c r="J41" s="20">
        <f>OrderTable[[#This Row],[Order Qty]]*OrderTable[[#This Row],[Unit Price]]</f>
        <v>960.19999999999993</v>
      </c>
      <c r="K41" s="17" t="s">
        <v>19</v>
      </c>
      <c r="L41" s="15" t="s">
        <v>52</v>
      </c>
      <c r="M41" s="17" t="s">
        <v>59</v>
      </c>
      <c r="O41" s="8"/>
      <c r="P41" s="14"/>
    </row>
    <row r="42" spans="1:16">
      <c r="A42" s="18" t="s">
        <v>140</v>
      </c>
      <c r="B42" s="17">
        <v>4</v>
      </c>
      <c r="C42" s="15">
        <v>1145</v>
      </c>
      <c r="D42" s="15" t="s">
        <v>15</v>
      </c>
      <c r="E42" s="16" t="s">
        <v>141</v>
      </c>
      <c r="F42" s="16" t="s">
        <v>142</v>
      </c>
      <c r="G42" s="15">
        <v>5</v>
      </c>
      <c r="H42" s="17" t="s">
        <v>25</v>
      </c>
      <c r="I42" s="19">
        <v>129.54</v>
      </c>
      <c r="J42" s="20">
        <f>OrderTable[[#This Row],[Order Qty]]*OrderTable[[#This Row],[Unit Price]]</f>
        <v>647.69999999999993</v>
      </c>
      <c r="K42" s="17" t="s">
        <v>19</v>
      </c>
      <c r="L42" s="15" t="s">
        <v>52</v>
      </c>
      <c r="M42" s="17" t="s">
        <v>59</v>
      </c>
      <c r="O42" s="8"/>
      <c r="P42" s="14"/>
    </row>
    <row r="43" spans="1:16">
      <c r="A43" s="18" t="s">
        <v>143</v>
      </c>
      <c r="B43" s="17">
        <v>4</v>
      </c>
      <c r="C43" s="15">
        <v>1145</v>
      </c>
      <c r="D43" s="15" t="s">
        <v>15</v>
      </c>
      <c r="E43" s="16" t="s">
        <v>144</v>
      </c>
      <c r="F43" s="16" t="s">
        <v>145</v>
      </c>
      <c r="G43" s="15">
        <v>5</v>
      </c>
      <c r="H43" s="17" t="s">
        <v>25</v>
      </c>
      <c r="I43" s="19">
        <v>122.78</v>
      </c>
      <c r="J43" s="20">
        <f>OrderTable[[#This Row],[Order Qty]]*OrderTable[[#This Row],[Unit Price]]</f>
        <v>613.9</v>
      </c>
      <c r="K43" s="17" t="s">
        <v>19</v>
      </c>
      <c r="L43" s="15" t="s">
        <v>52</v>
      </c>
      <c r="M43" s="17" t="s">
        <v>59</v>
      </c>
      <c r="O43" s="8"/>
      <c r="P43" s="14"/>
    </row>
    <row r="44" spans="1:16">
      <c r="A44" s="18" t="s">
        <v>146</v>
      </c>
      <c r="B44" s="17">
        <v>4</v>
      </c>
      <c r="C44" s="15">
        <v>1145</v>
      </c>
      <c r="D44" s="15" t="s">
        <v>15</v>
      </c>
      <c r="E44" s="16" t="s">
        <v>147</v>
      </c>
      <c r="F44" s="16" t="s">
        <v>148</v>
      </c>
      <c r="G44" s="15">
        <v>5</v>
      </c>
      <c r="H44" s="17" t="s">
        <v>25</v>
      </c>
      <c r="I44" s="19">
        <v>130.84</v>
      </c>
      <c r="J44" s="20">
        <f>OrderTable[[#This Row],[Order Qty]]*OrderTable[[#This Row],[Unit Price]]</f>
        <v>654.20000000000005</v>
      </c>
      <c r="K44" s="17" t="s">
        <v>19</v>
      </c>
      <c r="L44" s="15" t="s">
        <v>52</v>
      </c>
      <c r="M44" s="17" t="s">
        <v>59</v>
      </c>
      <c r="O44" s="8"/>
      <c r="P44" s="14"/>
    </row>
    <row r="45" spans="1:16">
      <c r="A45" s="18" t="s">
        <v>149</v>
      </c>
      <c r="B45" s="17">
        <v>4</v>
      </c>
      <c r="C45" s="15">
        <v>1145</v>
      </c>
      <c r="D45" s="15" t="s">
        <v>15</v>
      </c>
      <c r="E45" s="16" t="s">
        <v>150</v>
      </c>
      <c r="F45" s="16" t="s">
        <v>151</v>
      </c>
      <c r="G45" s="15">
        <v>5</v>
      </c>
      <c r="H45" s="17" t="s">
        <v>25</v>
      </c>
      <c r="I45" s="19">
        <v>160.81</v>
      </c>
      <c r="J45" s="20">
        <f>OrderTable[[#This Row],[Order Qty]]*OrderTable[[#This Row],[Unit Price]]</f>
        <v>804.05</v>
      </c>
      <c r="K45" s="17" t="s">
        <v>19</v>
      </c>
      <c r="L45" s="15" t="s">
        <v>52</v>
      </c>
      <c r="M45" s="17" t="s">
        <v>59</v>
      </c>
      <c r="O45" s="8"/>
      <c r="P45" s="14"/>
    </row>
    <row r="46" spans="1:16">
      <c r="A46" s="18" t="s">
        <v>152</v>
      </c>
      <c r="B46" s="17">
        <v>4</v>
      </c>
      <c r="C46" s="15">
        <v>1145</v>
      </c>
      <c r="D46" s="15" t="s">
        <v>15</v>
      </c>
      <c r="E46" s="16" t="s">
        <v>153</v>
      </c>
      <c r="F46" s="16" t="s">
        <v>154</v>
      </c>
      <c r="G46" s="15">
        <v>5</v>
      </c>
      <c r="H46" s="17" t="s">
        <v>25</v>
      </c>
      <c r="I46" s="19">
        <v>100.65</v>
      </c>
      <c r="J46" s="20">
        <f>OrderTable[[#This Row],[Order Qty]]*OrderTable[[#This Row],[Unit Price]]</f>
        <v>503.25</v>
      </c>
      <c r="K46" s="17" t="s">
        <v>19</v>
      </c>
      <c r="L46" s="15" t="s">
        <v>52</v>
      </c>
      <c r="M46" s="17" t="s">
        <v>59</v>
      </c>
      <c r="O46" s="8"/>
      <c r="P46" s="14"/>
    </row>
    <row r="47" spans="1:16">
      <c r="A47" s="18" t="s">
        <v>155</v>
      </c>
      <c r="B47" s="17">
        <v>4</v>
      </c>
      <c r="C47" s="15">
        <v>1145</v>
      </c>
      <c r="D47" s="15" t="s">
        <v>15</v>
      </c>
      <c r="E47" s="16" t="s">
        <v>156</v>
      </c>
      <c r="F47" s="16" t="s">
        <v>157</v>
      </c>
      <c r="G47" s="15">
        <v>29</v>
      </c>
      <c r="H47" s="17" t="s">
        <v>25</v>
      </c>
      <c r="I47" s="19">
        <v>19.97</v>
      </c>
      <c r="J47" s="20">
        <f>OrderTable[[#This Row],[Order Qty]]*OrderTable[[#This Row],[Unit Price]]</f>
        <v>579.13</v>
      </c>
      <c r="K47" s="17" t="s">
        <v>19</v>
      </c>
      <c r="L47" s="15" t="s">
        <v>52</v>
      </c>
      <c r="M47" s="17" t="s">
        <v>59</v>
      </c>
      <c r="O47" s="8"/>
      <c r="P47" s="14"/>
    </row>
    <row r="48" spans="1:16">
      <c r="A48" s="18" t="s">
        <v>158</v>
      </c>
      <c r="B48" s="17">
        <v>4</v>
      </c>
      <c r="C48" s="15">
        <v>1145</v>
      </c>
      <c r="D48" s="15" t="s">
        <v>15</v>
      </c>
      <c r="E48" s="16" t="s">
        <v>159</v>
      </c>
      <c r="F48" s="16" t="s">
        <v>160</v>
      </c>
      <c r="G48" s="15">
        <v>46</v>
      </c>
      <c r="H48" s="17" t="s">
        <v>25</v>
      </c>
      <c r="I48" s="19">
        <v>21.56</v>
      </c>
      <c r="J48" s="20">
        <f>OrderTable[[#This Row],[Order Qty]]*OrderTable[[#This Row],[Unit Price]]</f>
        <v>991.76</v>
      </c>
      <c r="K48" s="17" t="s">
        <v>19</v>
      </c>
      <c r="L48" s="15" t="s">
        <v>52</v>
      </c>
      <c r="M48" s="17" t="s">
        <v>59</v>
      </c>
      <c r="O48" s="8"/>
      <c r="P48" s="14"/>
    </row>
    <row r="49" spans="1:16">
      <c r="A49" s="18" t="s">
        <v>161</v>
      </c>
      <c r="B49" s="17">
        <v>4</v>
      </c>
      <c r="C49" s="15">
        <v>1145</v>
      </c>
      <c r="D49" s="15" t="s">
        <v>15</v>
      </c>
      <c r="E49" s="16" t="s">
        <v>162</v>
      </c>
      <c r="F49" s="16" t="s">
        <v>163</v>
      </c>
      <c r="G49" s="15">
        <v>50</v>
      </c>
      <c r="H49" s="17" t="s">
        <v>25</v>
      </c>
      <c r="I49" s="19">
        <v>22.86</v>
      </c>
      <c r="J49" s="20">
        <f>OrderTable[[#This Row],[Order Qty]]*OrderTable[[#This Row],[Unit Price]]</f>
        <v>1143</v>
      </c>
      <c r="K49" s="17" t="s">
        <v>19</v>
      </c>
      <c r="L49" s="15" t="s">
        <v>52</v>
      </c>
      <c r="M49" s="17" t="s">
        <v>59</v>
      </c>
      <c r="O49" s="8"/>
      <c r="P49" s="14"/>
    </row>
    <row r="50" spans="1:16">
      <c r="A50" s="18" t="s">
        <v>164</v>
      </c>
      <c r="B50" s="17">
        <v>4</v>
      </c>
      <c r="C50" s="15">
        <v>1145</v>
      </c>
      <c r="D50" s="15" t="s">
        <v>15</v>
      </c>
      <c r="E50" s="16" t="s">
        <v>165</v>
      </c>
      <c r="F50" s="16" t="s">
        <v>166</v>
      </c>
      <c r="G50" s="15">
        <v>51</v>
      </c>
      <c r="H50" s="17" t="s">
        <v>25</v>
      </c>
      <c r="I50" s="19">
        <v>24.15</v>
      </c>
      <c r="J50" s="20">
        <f>OrderTable[[#This Row],[Order Qty]]*OrderTable[[#This Row],[Unit Price]]</f>
        <v>1231.6499999999999</v>
      </c>
      <c r="K50" s="17" t="s">
        <v>19</v>
      </c>
      <c r="L50" s="15" t="s">
        <v>52</v>
      </c>
      <c r="M50" s="17" t="s">
        <v>59</v>
      </c>
      <c r="O50" s="8"/>
      <c r="P50" s="14"/>
    </row>
    <row r="51" spans="1:16">
      <c r="A51" s="18" t="s">
        <v>167</v>
      </c>
      <c r="B51" s="17">
        <v>4</v>
      </c>
      <c r="C51" s="15">
        <v>1145</v>
      </c>
      <c r="D51" s="15" t="s">
        <v>15</v>
      </c>
      <c r="E51" s="16" t="s">
        <v>168</v>
      </c>
      <c r="F51" s="16" t="s">
        <v>169</v>
      </c>
      <c r="G51" s="15">
        <v>100</v>
      </c>
      <c r="H51" s="17" t="s">
        <v>25</v>
      </c>
      <c r="I51" s="19">
        <v>26.74</v>
      </c>
      <c r="J51" s="20">
        <f>OrderTable[[#This Row],[Order Qty]]*OrderTable[[#This Row],[Unit Price]]</f>
        <v>2674</v>
      </c>
      <c r="K51" s="17" t="s">
        <v>19</v>
      </c>
      <c r="L51" s="15" t="s">
        <v>52</v>
      </c>
      <c r="M51" s="17" t="s">
        <v>59</v>
      </c>
      <c r="O51" s="8"/>
      <c r="P51" s="14"/>
    </row>
    <row r="52" spans="1:16">
      <c r="A52" s="18" t="s">
        <v>170</v>
      </c>
      <c r="B52" s="17">
        <v>4</v>
      </c>
      <c r="C52" s="15">
        <v>1145</v>
      </c>
      <c r="D52" s="15" t="s">
        <v>15</v>
      </c>
      <c r="E52" s="16" t="s">
        <v>171</v>
      </c>
      <c r="F52" s="16" t="s">
        <v>172</v>
      </c>
      <c r="G52" s="15">
        <v>50</v>
      </c>
      <c r="H52" s="17" t="s">
        <v>25</v>
      </c>
      <c r="I52" s="19">
        <v>39.01</v>
      </c>
      <c r="J52" s="20">
        <f>OrderTable[[#This Row],[Order Qty]]*OrderTable[[#This Row],[Unit Price]]</f>
        <v>1950.5</v>
      </c>
      <c r="K52" s="17" t="s">
        <v>19</v>
      </c>
      <c r="L52" s="15" t="s">
        <v>52</v>
      </c>
      <c r="M52" s="17" t="s">
        <v>59</v>
      </c>
      <c r="O52" s="8"/>
      <c r="P52" s="14"/>
    </row>
    <row r="53" spans="1:16">
      <c r="A53" s="18" t="s">
        <v>173</v>
      </c>
      <c r="B53" s="17">
        <v>4</v>
      </c>
      <c r="C53" s="15">
        <v>1145</v>
      </c>
      <c r="D53" s="15" t="s">
        <v>15</v>
      </c>
      <c r="E53" s="16" t="s">
        <v>174</v>
      </c>
      <c r="F53" s="16" t="s">
        <v>175</v>
      </c>
      <c r="G53" s="15">
        <v>4</v>
      </c>
      <c r="H53" s="17" t="s">
        <v>25</v>
      </c>
      <c r="I53" s="19">
        <v>37.1</v>
      </c>
      <c r="J53" s="20">
        <f>OrderTable[[#This Row],[Order Qty]]*OrderTable[[#This Row],[Unit Price]]</f>
        <v>148.4</v>
      </c>
      <c r="K53" s="17" t="s">
        <v>19</v>
      </c>
      <c r="L53" s="15" t="s">
        <v>52</v>
      </c>
      <c r="M53" s="17" t="s">
        <v>59</v>
      </c>
      <c r="O53" s="8"/>
      <c r="P53" s="14"/>
    </row>
    <row r="54" spans="1:16">
      <c r="A54" s="18" t="s">
        <v>176</v>
      </c>
      <c r="B54" s="17">
        <v>4</v>
      </c>
      <c r="C54" s="15">
        <v>1145</v>
      </c>
      <c r="D54" s="15" t="s">
        <v>15</v>
      </c>
      <c r="E54" s="16" t="s">
        <v>177</v>
      </c>
      <c r="F54" s="16" t="s">
        <v>178</v>
      </c>
      <c r="G54" s="15">
        <v>2</v>
      </c>
      <c r="H54" s="17" t="s">
        <v>25</v>
      </c>
      <c r="I54" s="19">
        <v>44.43</v>
      </c>
      <c r="J54" s="20">
        <f>OrderTable[[#This Row],[Order Qty]]*OrderTable[[#This Row],[Unit Price]]</f>
        <v>88.86</v>
      </c>
      <c r="K54" s="17" t="s">
        <v>19</v>
      </c>
      <c r="L54" s="15" t="s">
        <v>52</v>
      </c>
      <c r="M54" s="17" t="s">
        <v>59</v>
      </c>
      <c r="O54" s="8"/>
      <c r="P54" s="14"/>
    </row>
    <row r="55" spans="1:16">
      <c r="A55" s="18" t="s">
        <v>179</v>
      </c>
      <c r="B55" s="17">
        <v>4</v>
      </c>
      <c r="C55" s="15">
        <v>1145</v>
      </c>
      <c r="D55" s="15" t="s">
        <v>15</v>
      </c>
      <c r="E55" s="16" t="s">
        <v>180</v>
      </c>
      <c r="F55" s="16" t="s">
        <v>181</v>
      </c>
      <c r="G55" s="15">
        <v>5</v>
      </c>
      <c r="H55" s="17" t="s">
        <v>25</v>
      </c>
      <c r="I55" s="19">
        <v>20.53</v>
      </c>
      <c r="J55" s="20">
        <f>OrderTable[[#This Row],[Order Qty]]*OrderTable[[#This Row],[Unit Price]]</f>
        <v>102.65</v>
      </c>
      <c r="K55" s="17" t="s">
        <v>19</v>
      </c>
      <c r="L55" s="15" t="s">
        <v>52</v>
      </c>
      <c r="M55" s="17" t="s">
        <v>59</v>
      </c>
      <c r="O55" s="8"/>
      <c r="P55" s="14"/>
    </row>
    <row r="56" spans="1:16">
      <c r="A56" s="18" t="s">
        <v>182</v>
      </c>
      <c r="B56" s="17">
        <v>4</v>
      </c>
      <c r="C56" s="15">
        <v>1145</v>
      </c>
      <c r="D56" s="15" t="s">
        <v>15</v>
      </c>
      <c r="E56" s="16" t="s">
        <v>183</v>
      </c>
      <c r="F56" s="16" t="s">
        <v>184</v>
      </c>
      <c r="G56" s="15">
        <v>5</v>
      </c>
      <c r="H56" s="17" t="s">
        <v>25</v>
      </c>
      <c r="I56" s="19">
        <v>21.56</v>
      </c>
      <c r="J56" s="20">
        <f>OrderTable[[#This Row],[Order Qty]]*OrderTable[[#This Row],[Unit Price]]</f>
        <v>107.8</v>
      </c>
      <c r="K56" s="17" t="s">
        <v>19</v>
      </c>
      <c r="L56" s="15" t="s">
        <v>52</v>
      </c>
      <c r="M56" s="17" t="s">
        <v>59</v>
      </c>
      <c r="O56" s="8"/>
      <c r="P56" s="14"/>
    </row>
    <row r="57" spans="1:16">
      <c r="A57" s="18" t="s">
        <v>185</v>
      </c>
      <c r="B57" s="17">
        <v>4</v>
      </c>
      <c r="C57" s="15">
        <v>1145</v>
      </c>
      <c r="D57" s="15" t="s">
        <v>15</v>
      </c>
      <c r="E57" s="16" t="s">
        <v>186</v>
      </c>
      <c r="F57" s="16" t="s">
        <v>187</v>
      </c>
      <c r="G57" s="15">
        <v>5</v>
      </c>
      <c r="H57" s="17" t="s">
        <v>25</v>
      </c>
      <c r="I57" s="19">
        <v>33.090000000000003</v>
      </c>
      <c r="J57" s="20">
        <f>OrderTable[[#This Row],[Order Qty]]*OrderTable[[#This Row],[Unit Price]]</f>
        <v>165.45000000000002</v>
      </c>
      <c r="K57" s="17" t="s">
        <v>19</v>
      </c>
      <c r="L57" s="15" t="s">
        <v>52</v>
      </c>
      <c r="M57" s="17" t="s">
        <v>59</v>
      </c>
      <c r="O57" s="8"/>
      <c r="P57" s="14"/>
    </row>
    <row r="58" spans="1:16">
      <c r="A58" s="18" t="s">
        <v>188</v>
      </c>
      <c r="B58" s="17">
        <v>4</v>
      </c>
      <c r="C58" s="15">
        <v>1145</v>
      </c>
      <c r="D58" s="15" t="s">
        <v>15</v>
      </c>
      <c r="E58" s="16" t="s">
        <v>189</v>
      </c>
      <c r="F58" s="16" t="s">
        <v>190</v>
      </c>
      <c r="G58" s="15">
        <v>5</v>
      </c>
      <c r="H58" s="17" t="s">
        <v>25</v>
      </c>
      <c r="I58" s="19">
        <v>40.909999999999997</v>
      </c>
      <c r="J58" s="20">
        <f>OrderTable[[#This Row],[Order Qty]]*OrderTable[[#This Row],[Unit Price]]</f>
        <v>204.54999999999998</v>
      </c>
      <c r="K58" s="17" t="s">
        <v>19</v>
      </c>
      <c r="L58" s="15" t="s">
        <v>52</v>
      </c>
      <c r="M58" s="17" t="s">
        <v>59</v>
      </c>
      <c r="O58" s="8"/>
      <c r="P58" s="14"/>
    </row>
    <row r="59" spans="1:16">
      <c r="A59" s="18" t="s">
        <v>191</v>
      </c>
      <c r="B59" s="17">
        <v>4</v>
      </c>
      <c r="C59" s="15">
        <v>1145</v>
      </c>
      <c r="D59" s="15" t="s">
        <v>15</v>
      </c>
      <c r="E59" s="16" t="s">
        <v>192</v>
      </c>
      <c r="F59" s="16" t="s">
        <v>193</v>
      </c>
      <c r="G59" s="15">
        <v>5</v>
      </c>
      <c r="H59" s="17" t="s">
        <v>25</v>
      </c>
      <c r="I59" s="19">
        <v>48.72</v>
      </c>
      <c r="J59" s="20">
        <f>OrderTable[[#This Row],[Order Qty]]*OrderTable[[#This Row],[Unit Price]]</f>
        <v>243.6</v>
      </c>
      <c r="K59" s="17" t="s">
        <v>19</v>
      </c>
      <c r="L59" s="15" t="s">
        <v>52</v>
      </c>
      <c r="M59" s="17" t="s">
        <v>59</v>
      </c>
      <c r="O59" s="8"/>
      <c r="P59" s="14"/>
    </row>
    <row r="60" spans="1:16">
      <c r="A60" s="18" t="s">
        <v>194</v>
      </c>
      <c r="B60" s="17">
        <v>4</v>
      </c>
      <c r="C60" s="15">
        <v>1145</v>
      </c>
      <c r="D60" s="15" t="s">
        <v>15</v>
      </c>
      <c r="E60" s="16" t="s">
        <v>195</v>
      </c>
      <c r="F60" s="16" t="s">
        <v>196</v>
      </c>
      <c r="G60" s="15">
        <v>15</v>
      </c>
      <c r="H60" s="17" t="s">
        <v>25</v>
      </c>
      <c r="I60" s="19">
        <v>19.41</v>
      </c>
      <c r="J60" s="20">
        <f>OrderTable[[#This Row],[Order Qty]]*OrderTable[[#This Row],[Unit Price]]</f>
        <v>291.14999999999998</v>
      </c>
      <c r="K60" s="17" t="s">
        <v>19</v>
      </c>
      <c r="L60" s="15" t="s">
        <v>52</v>
      </c>
      <c r="M60" s="17" t="s">
        <v>59</v>
      </c>
      <c r="O60" s="8"/>
      <c r="P60" s="14"/>
    </row>
    <row r="61" spans="1:16">
      <c r="A61" s="18" t="s">
        <v>197</v>
      </c>
      <c r="B61" s="17">
        <v>4</v>
      </c>
      <c r="C61" s="15">
        <v>1145</v>
      </c>
      <c r="D61" s="15" t="s">
        <v>15</v>
      </c>
      <c r="E61" s="16" t="s">
        <v>198</v>
      </c>
      <c r="F61" s="16" t="s">
        <v>199</v>
      </c>
      <c r="G61" s="15">
        <v>5</v>
      </c>
      <c r="H61" s="17" t="s">
        <v>25</v>
      </c>
      <c r="I61" s="19">
        <v>91.55</v>
      </c>
      <c r="J61" s="20">
        <f>OrderTable[[#This Row],[Order Qty]]*OrderTable[[#This Row],[Unit Price]]</f>
        <v>457.75</v>
      </c>
      <c r="K61" s="17" t="s">
        <v>19</v>
      </c>
      <c r="L61" s="15" t="s">
        <v>52</v>
      </c>
      <c r="M61" s="17" t="s">
        <v>59</v>
      </c>
      <c r="O61" s="8"/>
      <c r="P61" s="14"/>
    </row>
    <row r="62" spans="1:16">
      <c r="A62" s="18" t="s">
        <v>200</v>
      </c>
      <c r="B62" s="17">
        <v>4</v>
      </c>
      <c r="C62" s="15">
        <v>1145</v>
      </c>
      <c r="D62" s="15" t="s">
        <v>15</v>
      </c>
      <c r="E62" s="16" t="s">
        <v>201</v>
      </c>
      <c r="F62" s="16" t="s">
        <v>202</v>
      </c>
      <c r="G62" s="15">
        <v>100</v>
      </c>
      <c r="H62" s="17" t="s">
        <v>25</v>
      </c>
      <c r="I62" s="19">
        <v>31.61</v>
      </c>
      <c r="J62" s="20">
        <f>OrderTable[[#This Row],[Order Qty]]*OrderTable[[#This Row],[Unit Price]]</f>
        <v>3161</v>
      </c>
      <c r="K62" s="17" t="s">
        <v>19</v>
      </c>
      <c r="L62" s="15" t="s">
        <v>52</v>
      </c>
      <c r="M62" s="17" t="s">
        <v>59</v>
      </c>
      <c r="O62" s="8"/>
      <c r="P62" s="14"/>
    </row>
    <row r="63" spans="1:16">
      <c r="A63" s="18" t="s">
        <v>203</v>
      </c>
      <c r="B63" s="17">
        <v>4</v>
      </c>
      <c r="C63" s="15">
        <v>1145</v>
      </c>
      <c r="D63" s="15" t="s">
        <v>15</v>
      </c>
      <c r="E63" s="16" t="s">
        <v>204</v>
      </c>
      <c r="F63" s="16" t="s">
        <v>205</v>
      </c>
      <c r="G63" s="15">
        <v>0</v>
      </c>
      <c r="H63" s="17" t="s">
        <v>25</v>
      </c>
      <c r="I63" s="19">
        <v>9.66</v>
      </c>
      <c r="J63" s="20">
        <f>OrderTable[[#This Row],[Order Qty]]*OrderTable[[#This Row],[Unit Price]]</f>
        <v>0</v>
      </c>
      <c r="K63" s="17" t="s">
        <v>19</v>
      </c>
      <c r="L63" s="15" t="s">
        <v>52</v>
      </c>
      <c r="M63" s="17" t="s">
        <v>59</v>
      </c>
      <c r="O63" s="8"/>
      <c r="P63" s="14"/>
    </row>
    <row r="64" spans="1:16">
      <c r="A64" s="18" t="s">
        <v>206</v>
      </c>
      <c r="B64" s="17">
        <v>4</v>
      </c>
      <c r="C64" s="15">
        <v>1145</v>
      </c>
      <c r="D64" s="15" t="s">
        <v>15</v>
      </c>
      <c r="E64" s="16" t="s">
        <v>207</v>
      </c>
      <c r="F64" s="16" t="s">
        <v>208</v>
      </c>
      <c r="G64" s="15">
        <v>5</v>
      </c>
      <c r="H64" s="17" t="s">
        <v>25</v>
      </c>
      <c r="I64" s="19">
        <v>73.5</v>
      </c>
      <c r="J64" s="20">
        <f>OrderTable[[#This Row],[Order Qty]]*OrderTable[[#This Row],[Unit Price]]</f>
        <v>367.5</v>
      </c>
      <c r="K64" s="17" t="s">
        <v>19</v>
      </c>
      <c r="L64" s="15" t="s">
        <v>52</v>
      </c>
      <c r="M64" s="17" t="s">
        <v>59</v>
      </c>
      <c r="O64" s="8"/>
      <c r="P64" s="14"/>
    </row>
    <row r="65" spans="1:16">
      <c r="A65" s="18" t="s">
        <v>209</v>
      </c>
      <c r="B65" s="17">
        <v>4</v>
      </c>
      <c r="C65" s="15">
        <v>1145</v>
      </c>
      <c r="D65" s="15" t="s">
        <v>15</v>
      </c>
      <c r="E65" s="16" t="s">
        <v>210</v>
      </c>
      <c r="F65" s="16" t="s">
        <v>211</v>
      </c>
      <c r="G65" s="15">
        <v>5</v>
      </c>
      <c r="H65" s="17" t="s">
        <v>25</v>
      </c>
      <c r="I65" s="19">
        <v>0</v>
      </c>
      <c r="J65" s="20">
        <f>OrderTable[[#This Row],[Order Qty]]*OrderTable[[#This Row],[Unit Price]]</f>
        <v>0</v>
      </c>
      <c r="K65" s="17" t="s">
        <v>19</v>
      </c>
      <c r="L65" s="15" t="s">
        <v>52</v>
      </c>
      <c r="M65" s="17" t="s">
        <v>59</v>
      </c>
      <c r="O65" s="8"/>
      <c r="P65" s="14"/>
    </row>
    <row r="66" spans="1:16">
      <c r="A66" s="18" t="s">
        <v>212</v>
      </c>
      <c r="B66" s="17">
        <v>4</v>
      </c>
      <c r="C66" s="15">
        <v>1145</v>
      </c>
      <c r="D66" s="15" t="s">
        <v>15</v>
      </c>
      <c r="E66" s="16" t="s">
        <v>213</v>
      </c>
      <c r="F66" s="16" t="s">
        <v>214</v>
      </c>
      <c r="G66" s="15">
        <v>3</v>
      </c>
      <c r="H66" s="17" t="s">
        <v>25</v>
      </c>
      <c r="I66" s="19">
        <v>4045.84</v>
      </c>
      <c r="J66" s="20">
        <f>OrderTable[[#This Row],[Order Qty]]*OrderTable[[#This Row],[Unit Price]]</f>
        <v>12137.52</v>
      </c>
      <c r="K66" s="17" t="s">
        <v>19</v>
      </c>
      <c r="L66" s="15" t="s">
        <v>52</v>
      </c>
      <c r="M66" s="17" t="s">
        <v>59</v>
      </c>
      <c r="O66" s="8"/>
      <c r="P66" s="14"/>
    </row>
    <row r="67" spans="1:16">
      <c r="A67" s="18" t="s">
        <v>215</v>
      </c>
      <c r="B67" s="17">
        <v>4</v>
      </c>
      <c r="C67" s="15">
        <v>1145</v>
      </c>
      <c r="D67" s="15" t="s">
        <v>15</v>
      </c>
      <c r="E67" s="16" t="s">
        <v>216</v>
      </c>
      <c r="F67" s="16" t="s">
        <v>217</v>
      </c>
      <c r="G67" s="15">
        <v>300</v>
      </c>
      <c r="H67" s="17" t="s">
        <v>218</v>
      </c>
      <c r="I67" s="19">
        <v>9.14</v>
      </c>
      <c r="J67" s="20">
        <f>OrderTable[[#This Row],[Order Qty]]*OrderTable[[#This Row],[Unit Price]]</f>
        <v>2742</v>
      </c>
      <c r="K67" s="17" t="s">
        <v>19</v>
      </c>
      <c r="L67" s="15" t="s">
        <v>52</v>
      </c>
      <c r="M67" s="17" t="s">
        <v>59</v>
      </c>
      <c r="O67" s="8"/>
      <c r="P67" s="14"/>
    </row>
    <row r="68" spans="1:16">
      <c r="A68" s="18" t="s">
        <v>219</v>
      </c>
      <c r="B68" s="17">
        <v>4</v>
      </c>
      <c r="C68" s="15">
        <v>1145</v>
      </c>
      <c r="D68" s="15" t="s">
        <v>15</v>
      </c>
      <c r="E68" s="16" t="s">
        <v>220</v>
      </c>
      <c r="F68" s="16" t="s">
        <v>221</v>
      </c>
      <c r="G68" s="15">
        <v>10</v>
      </c>
      <c r="H68" s="17" t="s">
        <v>25</v>
      </c>
      <c r="I68" s="19">
        <v>80.92</v>
      </c>
      <c r="J68" s="20">
        <f>OrderTable[[#This Row],[Order Qty]]*OrderTable[[#This Row],[Unit Price]]</f>
        <v>809.2</v>
      </c>
      <c r="K68" s="17" t="s">
        <v>19</v>
      </c>
      <c r="L68" s="15" t="s">
        <v>52</v>
      </c>
      <c r="M68" s="17" t="s">
        <v>59</v>
      </c>
      <c r="O68" s="8"/>
      <c r="P68" s="14"/>
    </row>
    <row r="69" spans="1:16">
      <c r="A69" s="18" t="s">
        <v>222</v>
      </c>
      <c r="B69" s="17">
        <v>4</v>
      </c>
      <c r="C69" s="15">
        <v>1145</v>
      </c>
      <c r="D69" s="15" t="s">
        <v>15</v>
      </c>
      <c r="E69" s="16" t="s">
        <v>223</v>
      </c>
      <c r="F69" s="16" t="s">
        <v>224</v>
      </c>
      <c r="G69" s="15">
        <v>0</v>
      </c>
      <c r="H69" s="17" t="s">
        <v>25</v>
      </c>
      <c r="I69" s="19">
        <v>62.98</v>
      </c>
      <c r="J69" s="20">
        <f>OrderTable[[#This Row],[Order Qty]]*OrderTable[[#This Row],[Unit Price]]</f>
        <v>0</v>
      </c>
      <c r="K69" s="17" t="s">
        <v>19</v>
      </c>
      <c r="L69" s="15" t="s">
        <v>52</v>
      </c>
      <c r="M69" s="17" t="s">
        <v>59</v>
      </c>
      <c r="O69" s="8"/>
      <c r="P69" s="14"/>
    </row>
    <row r="70" spans="1:16">
      <c r="A70" s="18" t="s">
        <v>225</v>
      </c>
      <c r="B70" s="17">
        <v>4</v>
      </c>
      <c r="C70" s="15">
        <v>1145</v>
      </c>
      <c r="D70" s="15" t="s">
        <v>15</v>
      </c>
      <c r="E70" s="16" t="s">
        <v>61</v>
      </c>
      <c r="F70" s="16" t="s">
        <v>62</v>
      </c>
      <c r="G70" s="15">
        <v>0</v>
      </c>
      <c r="H70" s="17" t="s">
        <v>25</v>
      </c>
      <c r="I70" s="19">
        <v>280.10000000000002</v>
      </c>
      <c r="J70" s="20">
        <f>OrderTable[[#This Row],[Order Qty]]*OrderTable[[#This Row],[Unit Price]]</f>
        <v>0</v>
      </c>
      <c r="K70" s="17" t="s">
        <v>19</v>
      </c>
      <c r="L70" s="15" t="s">
        <v>52</v>
      </c>
      <c r="M70" s="17" t="s">
        <v>59</v>
      </c>
      <c r="O70" s="8"/>
      <c r="P70" s="14"/>
    </row>
    <row r="71" spans="1:16">
      <c r="A71" s="18" t="s">
        <v>226</v>
      </c>
      <c r="B71" s="17">
        <v>4</v>
      </c>
      <c r="C71" s="15">
        <v>1145</v>
      </c>
      <c r="D71" s="15" t="s">
        <v>15</v>
      </c>
      <c r="E71" s="16" t="s">
        <v>227</v>
      </c>
      <c r="F71" s="16" t="s">
        <v>228</v>
      </c>
      <c r="G71" s="15">
        <v>2</v>
      </c>
      <c r="H71" s="17" t="s">
        <v>25</v>
      </c>
      <c r="I71" s="19">
        <v>122.04</v>
      </c>
      <c r="J71" s="20">
        <f>OrderTable[[#This Row],[Order Qty]]*OrderTable[[#This Row],[Unit Price]]</f>
        <v>244.08</v>
      </c>
      <c r="K71" s="17" t="s">
        <v>19</v>
      </c>
      <c r="L71" s="15" t="s">
        <v>52</v>
      </c>
      <c r="M71" s="17" t="s">
        <v>59</v>
      </c>
      <c r="O71" s="8"/>
      <c r="P71" s="14"/>
    </row>
    <row r="72" spans="1:16">
      <c r="A72" s="18" t="s">
        <v>229</v>
      </c>
      <c r="B72" s="17">
        <v>4</v>
      </c>
      <c r="C72" s="15">
        <v>1145</v>
      </c>
      <c r="D72" s="15" t="s">
        <v>15</v>
      </c>
      <c r="E72" s="16" t="s">
        <v>230</v>
      </c>
      <c r="F72" s="16" t="s">
        <v>231</v>
      </c>
      <c r="G72" s="15">
        <v>15</v>
      </c>
      <c r="H72" s="17" t="s">
        <v>25</v>
      </c>
      <c r="I72" s="19">
        <v>25.48</v>
      </c>
      <c r="J72" s="20">
        <f>OrderTable[[#This Row],[Order Qty]]*OrderTable[[#This Row],[Unit Price]]</f>
        <v>382.2</v>
      </c>
      <c r="K72" s="17" t="s">
        <v>19</v>
      </c>
      <c r="L72" s="15" t="s">
        <v>52</v>
      </c>
      <c r="M72" s="17" t="s">
        <v>59</v>
      </c>
      <c r="O72" s="8"/>
      <c r="P72" s="14"/>
    </row>
    <row r="73" spans="1:16">
      <c r="A73" s="18" t="s">
        <v>232</v>
      </c>
      <c r="B73" s="17">
        <v>4</v>
      </c>
      <c r="C73" s="15">
        <v>1145</v>
      </c>
      <c r="D73" s="15" t="s">
        <v>15</v>
      </c>
      <c r="E73" s="16" t="s">
        <v>204</v>
      </c>
      <c r="F73" s="16" t="s">
        <v>233</v>
      </c>
      <c r="G73" s="15">
        <v>0</v>
      </c>
      <c r="H73" s="17" t="s">
        <v>25</v>
      </c>
      <c r="I73" s="19">
        <v>9.66</v>
      </c>
      <c r="J73" s="20">
        <f>OrderTable[[#This Row],[Order Qty]]*OrderTable[[#This Row],[Unit Price]]</f>
        <v>0</v>
      </c>
      <c r="K73" s="17" t="s">
        <v>19</v>
      </c>
      <c r="L73" s="15" t="s">
        <v>52</v>
      </c>
      <c r="M73" s="17" t="s">
        <v>59</v>
      </c>
      <c r="O73" s="8"/>
      <c r="P73" s="14"/>
    </row>
    <row r="74" spans="1:16">
      <c r="A74" s="18" t="s">
        <v>234</v>
      </c>
      <c r="B74" s="17">
        <v>4</v>
      </c>
      <c r="C74" s="15">
        <v>1145</v>
      </c>
      <c r="D74" s="15" t="s">
        <v>15</v>
      </c>
      <c r="E74" s="16" t="s">
        <v>235</v>
      </c>
      <c r="F74" s="16" t="s">
        <v>236</v>
      </c>
      <c r="G74" s="15">
        <v>5</v>
      </c>
      <c r="H74" s="17" t="s">
        <v>25</v>
      </c>
      <c r="I74" s="19">
        <v>250.32</v>
      </c>
      <c r="J74" s="20">
        <f>OrderTable[[#This Row],[Order Qty]]*OrderTable[[#This Row],[Unit Price]]</f>
        <v>1251.5999999999999</v>
      </c>
      <c r="K74" s="17" t="s">
        <v>19</v>
      </c>
      <c r="L74" s="15" t="s">
        <v>52</v>
      </c>
      <c r="M74" s="17" t="s">
        <v>59</v>
      </c>
      <c r="O74" s="8"/>
      <c r="P74" s="14"/>
    </row>
    <row r="75" spans="1:16">
      <c r="A75" s="18" t="s">
        <v>237</v>
      </c>
      <c r="B75" s="17">
        <v>4</v>
      </c>
      <c r="C75" s="15">
        <v>1145</v>
      </c>
      <c r="D75" s="15" t="s">
        <v>15</v>
      </c>
      <c r="E75" s="16" t="s">
        <v>238</v>
      </c>
      <c r="F75" s="16" t="s">
        <v>239</v>
      </c>
      <c r="G75" s="15">
        <v>3</v>
      </c>
      <c r="H75" s="17" t="s">
        <v>25</v>
      </c>
      <c r="I75" s="19">
        <v>308.60000000000002</v>
      </c>
      <c r="J75" s="20">
        <f>OrderTable[[#This Row],[Order Qty]]*OrderTable[[#This Row],[Unit Price]]</f>
        <v>925.80000000000007</v>
      </c>
      <c r="K75" s="17" t="s">
        <v>19</v>
      </c>
      <c r="L75" s="15" t="s">
        <v>52</v>
      </c>
      <c r="M75" s="17" t="s">
        <v>59</v>
      </c>
      <c r="O75" s="8"/>
      <c r="P75" s="14"/>
    </row>
    <row r="76" spans="1:16">
      <c r="A76" s="18" t="s">
        <v>240</v>
      </c>
      <c r="B76" s="17">
        <v>4</v>
      </c>
      <c r="C76" s="15">
        <v>1145</v>
      </c>
      <c r="D76" s="15" t="s">
        <v>15</v>
      </c>
      <c r="E76" s="16" t="s">
        <v>241</v>
      </c>
      <c r="F76" s="16" t="s">
        <v>242</v>
      </c>
      <c r="G76" s="15">
        <v>5</v>
      </c>
      <c r="H76" s="17" t="s">
        <v>25</v>
      </c>
      <c r="I76" s="19">
        <v>249.85</v>
      </c>
      <c r="J76" s="20">
        <f>OrderTable[[#This Row],[Order Qty]]*OrderTable[[#This Row],[Unit Price]]</f>
        <v>1249.25</v>
      </c>
      <c r="K76" s="17" t="s">
        <v>19</v>
      </c>
      <c r="L76" s="15" t="s">
        <v>52</v>
      </c>
      <c r="M76" s="17" t="s">
        <v>59</v>
      </c>
      <c r="O76" s="8"/>
      <c r="P76" s="14"/>
    </row>
    <row r="77" spans="1:16">
      <c r="A77" s="18" t="s">
        <v>243</v>
      </c>
      <c r="B77" s="17">
        <v>4</v>
      </c>
      <c r="C77" s="15">
        <v>1145</v>
      </c>
      <c r="D77" s="15" t="s">
        <v>15</v>
      </c>
      <c r="E77" s="16" t="s">
        <v>244</v>
      </c>
      <c r="F77" s="16" t="s">
        <v>245</v>
      </c>
      <c r="G77" s="15">
        <v>4</v>
      </c>
      <c r="H77" s="17" t="s">
        <v>25</v>
      </c>
      <c r="I77" s="19">
        <v>306.31</v>
      </c>
      <c r="J77" s="20">
        <f>OrderTable[[#This Row],[Order Qty]]*OrderTable[[#This Row],[Unit Price]]</f>
        <v>1225.24</v>
      </c>
      <c r="K77" s="17" t="s">
        <v>19</v>
      </c>
      <c r="L77" s="15" t="s">
        <v>52</v>
      </c>
      <c r="M77" s="17" t="s">
        <v>59</v>
      </c>
      <c r="O77" s="8"/>
      <c r="P77" s="14"/>
    </row>
    <row r="78" spans="1:16">
      <c r="A78" s="18" t="s">
        <v>246</v>
      </c>
      <c r="B78" s="17">
        <v>4</v>
      </c>
      <c r="C78" s="15">
        <v>1145</v>
      </c>
      <c r="D78" s="15" t="s">
        <v>15</v>
      </c>
      <c r="E78" s="16" t="s">
        <v>247</v>
      </c>
      <c r="F78" s="16" t="s">
        <v>248</v>
      </c>
      <c r="G78" s="15">
        <v>6</v>
      </c>
      <c r="H78" s="17" t="s">
        <v>25</v>
      </c>
      <c r="I78" s="19">
        <v>32.770000000000003</v>
      </c>
      <c r="J78" s="20">
        <f>OrderTable[[#This Row],[Order Qty]]*OrderTable[[#This Row],[Unit Price]]</f>
        <v>196.62</v>
      </c>
      <c r="K78" s="17" t="s">
        <v>19</v>
      </c>
      <c r="L78" s="15" t="s">
        <v>52</v>
      </c>
      <c r="M78" s="17" t="s">
        <v>59</v>
      </c>
      <c r="O78" s="8"/>
      <c r="P78" s="14"/>
    </row>
    <row r="79" spans="1:16">
      <c r="A79" s="18" t="s">
        <v>249</v>
      </c>
      <c r="B79" s="17">
        <v>4</v>
      </c>
      <c r="C79" s="15">
        <v>1145</v>
      </c>
      <c r="D79" s="15" t="s">
        <v>15</v>
      </c>
      <c r="E79" s="16" t="s">
        <v>250</v>
      </c>
      <c r="F79" s="16" t="s">
        <v>251</v>
      </c>
      <c r="G79" s="15">
        <v>6</v>
      </c>
      <c r="H79" s="17" t="s">
        <v>25</v>
      </c>
      <c r="I79" s="19">
        <v>69.489999999999995</v>
      </c>
      <c r="J79" s="20">
        <f>OrderTable[[#This Row],[Order Qty]]*OrderTable[[#This Row],[Unit Price]]</f>
        <v>416.93999999999994</v>
      </c>
      <c r="K79" s="17" t="s">
        <v>19</v>
      </c>
      <c r="L79" s="15" t="s">
        <v>52</v>
      </c>
      <c r="M79" s="17" t="s">
        <v>59</v>
      </c>
      <c r="O79" s="8"/>
      <c r="P79" s="14"/>
    </row>
    <row r="80" spans="1:16">
      <c r="A80" s="18" t="s">
        <v>252</v>
      </c>
      <c r="B80" s="17">
        <v>4</v>
      </c>
      <c r="C80" s="15">
        <v>1145</v>
      </c>
      <c r="D80" s="15" t="s">
        <v>15</v>
      </c>
      <c r="E80" s="16" t="s">
        <v>253</v>
      </c>
      <c r="F80" s="16" t="s">
        <v>254</v>
      </c>
      <c r="G80" s="15">
        <v>50</v>
      </c>
      <c r="H80" s="17" t="s">
        <v>25</v>
      </c>
      <c r="I80" s="19">
        <v>9.14</v>
      </c>
      <c r="J80" s="20">
        <f>OrderTable[[#This Row],[Order Qty]]*OrderTable[[#This Row],[Unit Price]]</f>
        <v>457</v>
      </c>
      <c r="K80" s="17" t="s">
        <v>19</v>
      </c>
      <c r="L80" s="15" t="s">
        <v>52</v>
      </c>
      <c r="M80" s="17" t="s">
        <v>59</v>
      </c>
      <c r="O80" s="8"/>
      <c r="P80" s="14"/>
    </row>
    <row r="81" spans="1:16">
      <c r="A81" s="18" t="s">
        <v>255</v>
      </c>
      <c r="B81" s="17">
        <v>4</v>
      </c>
      <c r="C81" s="15">
        <v>1145</v>
      </c>
      <c r="D81" s="15" t="s">
        <v>15</v>
      </c>
      <c r="E81" s="16" t="s">
        <v>227</v>
      </c>
      <c r="F81" s="16" t="s">
        <v>228</v>
      </c>
      <c r="G81" s="15">
        <v>3</v>
      </c>
      <c r="H81" s="17" t="s">
        <v>25</v>
      </c>
      <c r="I81" s="19">
        <v>98.03</v>
      </c>
      <c r="J81" s="20">
        <f>OrderTable[[#This Row],[Order Qty]]*OrderTable[[#This Row],[Unit Price]]</f>
        <v>294.09000000000003</v>
      </c>
      <c r="K81" s="17" t="s">
        <v>19</v>
      </c>
      <c r="L81" s="15" t="s">
        <v>52</v>
      </c>
      <c r="M81" s="17" t="s">
        <v>59</v>
      </c>
      <c r="O81" s="8"/>
      <c r="P81" s="14"/>
    </row>
    <row r="82" spans="1:16">
      <c r="A82" s="18" t="s">
        <v>256</v>
      </c>
      <c r="B82" s="17">
        <v>4</v>
      </c>
      <c r="C82" s="15">
        <v>1145</v>
      </c>
      <c r="D82" s="15" t="s">
        <v>15</v>
      </c>
      <c r="E82" s="16" t="s">
        <v>76</v>
      </c>
      <c r="F82" s="16" t="s">
        <v>257</v>
      </c>
      <c r="G82" s="15">
        <v>6</v>
      </c>
      <c r="H82" s="17" t="s">
        <v>25</v>
      </c>
      <c r="I82" s="19">
        <v>10.27</v>
      </c>
      <c r="J82" s="20">
        <f>OrderTable[[#This Row],[Order Qty]]*OrderTable[[#This Row],[Unit Price]]</f>
        <v>61.62</v>
      </c>
      <c r="K82" s="17" t="s">
        <v>19</v>
      </c>
      <c r="L82" s="15" t="s">
        <v>52</v>
      </c>
      <c r="M82" s="17" t="s">
        <v>59</v>
      </c>
      <c r="O82" s="8"/>
      <c r="P82" s="14"/>
    </row>
    <row r="83" spans="1:16">
      <c r="A83" s="18" t="s">
        <v>258</v>
      </c>
      <c r="B83" s="17">
        <v>4</v>
      </c>
      <c r="C83" s="15">
        <v>1145</v>
      </c>
      <c r="D83" s="15" t="s">
        <v>15</v>
      </c>
      <c r="E83" s="16" t="s">
        <v>259</v>
      </c>
      <c r="F83" s="16" t="s">
        <v>80</v>
      </c>
      <c r="G83" s="15">
        <v>3</v>
      </c>
      <c r="H83" s="17" t="s">
        <v>25</v>
      </c>
      <c r="I83" s="19">
        <v>129.78</v>
      </c>
      <c r="J83" s="20">
        <f>OrderTable[[#This Row],[Order Qty]]*OrderTable[[#This Row],[Unit Price]]</f>
        <v>389.34000000000003</v>
      </c>
      <c r="K83" s="17" t="s">
        <v>19</v>
      </c>
      <c r="L83" s="15" t="s">
        <v>52</v>
      </c>
      <c r="M83" s="17" t="s">
        <v>59</v>
      </c>
      <c r="O83" s="8"/>
      <c r="P83" s="14"/>
    </row>
    <row r="84" spans="1:16">
      <c r="A84" s="18" t="s">
        <v>260</v>
      </c>
      <c r="B84" s="17">
        <v>4</v>
      </c>
      <c r="C84" s="15">
        <v>1145</v>
      </c>
      <c r="D84" s="15" t="s">
        <v>15</v>
      </c>
      <c r="E84" s="16" t="s">
        <v>261</v>
      </c>
      <c r="F84" s="16" t="s">
        <v>83</v>
      </c>
      <c r="G84" s="15">
        <v>3</v>
      </c>
      <c r="H84" s="17" t="s">
        <v>25</v>
      </c>
      <c r="I84" s="19">
        <v>225.01</v>
      </c>
      <c r="J84" s="20">
        <f>OrderTable[[#This Row],[Order Qty]]*OrderTable[[#This Row],[Unit Price]]</f>
        <v>675.03</v>
      </c>
      <c r="K84" s="17" t="s">
        <v>19</v>
      </c>
      <c r="L84" s="15" t="s">
        <v>52</v>
      </c>
      <c r="M84" s="17" t="s">
        <v>59</v>
      </c>
      <c r="O84" s="8"/>
      <c r="P84" s="14"/>
    </row>
    <row r="85" spans="1:16">
      <c r="A85" s="18" t="s">
        <v>262</v>
      </c>
      <c r="B85" s="17">
        <v>4</v>
      </c>
      <c r="C85" s="15">
        <v>1145</v>
      </c>
      <c r="D85" s="15" t="s">
        <v>15</v>
      </c>
      <c r="E85" s="16" t="s">
        <v>263</v>
      </c>
      <c r="F85" s="16" t="s">
        <v>89</v>
      </c>
      <c r="G85" s="15">
        <v>3</v>
      </c>
      <c r="H85" s="17" t="s">
        <v>25</v>
      </c>
      <c r="I85" s="19">
        <v>50.42</v>
      </c>
      <c r="J85" s="20">
        <f>OrderTable[[#This Row],[Order Qty]]*OrderTable[[#This Row],[Unit Price]]</f>
        <v>151.26</v>
      </c>
      <c r="K85" s="17" t="s">
        <v>19</v>
      </c>
      <c r="L85" s="15" t="s">
        <v>52</v>
      </c>
      <c r="M85" s="17" t="s">
        <v>59</v>
      </c>
      <c r="O85" s="8"/>
      <c r="P85" s="14"/>
    </row>
    <row r="86" spans="1:16">
      <c r="A86" s="18" t="s">
        <v>264</v>
      </c>
      <c r="B86" s="17">
        <v>4</v>
      </c>
      <c r="C86" s="15">
        <v>1145</v>
      </c>
      <c r="D86" s="15" t="s">
        <v>15</v>
      </c>
      <c r="E86" s="16" t="s">
        <v>265</v>
      </c>
      <c r="F86" s="16" t="s">
        <v>265</v>
      </c>
      <c r="G86" s="15">
        <v>1</v>
      </c>
      <c r="H86" s="17" t="s">
        <v>25</v>
      </c>
      <c r="I86" s="19">
        <v>4000</v>
      </c>
      <c r="J86" s="20">
        <f>OrderTable[[#This Row],[Order Qty]]*OrderTable[[#This Row],[Unit Price]]</f>
        <v>4000</v>
      </c>
      <c r="K86" s="17" t="s">
        <v>19</v>
      </c>
      <c r="L86" s="15" t="s">
        <v>52</v>
      </c>
      <c r="M86" s="17" t="s">
        <v>59</v>
      </c>
      <c r="O86" s="8"/>
      <c r="P86" s="14"/>
    </row>
    <row r="87" spans="1:16">
      <c r="A87" s="18" t="s">
        <v>266</v>
      </c>
      <c r="B87" s="17">
        <v>5</v>
      </c>
      <c r="C87" s="15">
        <v>1159</v>
      </c>
      <c r="D87" s="15" t="s">
        <v>15</v>
      </c>
      <c r="E87" s="16" t="s">
        <v>267</v>
      </c>
      <c r="F87" s="16" t="s">
        <v>268</v>
      </c>
      <c r="G87" s="15">
        <v>8</v>
      </c>
      <c r="H87" s="17" t="s">
        <v>25</v>
      </c>
      <c r="I87" s="19">
        <f>4094.83/8</f>
        <v>511.85374999999999</v>
      </c>
      <c r="J87" s="20">
        <v>4094.83</v>
      </c>
      <c r="K87" s="17" t="s">
        <v>19</v>
      </c>
      <c r="L87" s="15" t="s">
        <v>52</v>
      </c>
      <c r="M87" s="17" t="s">
        <v>59</v>
      </c>
      <c r="O87" s="8"/>
      <c r="P87"/>
    </row>
    <row r="88" spans="1:16">
      <c r="A88" s="18" t="s">
        <v>269</v>
      </c>
      <c r="B88" s="17">
        <v>6</v>
      </c>
      <c r="C88" s="15">
        <v>1151</v>
      </c>
      <c r="D88" s="15" t="s">
        <v>15</v>
      </c>
      <c r="E88" s="16"/>
      <c r="F88" s="16" t="s">
        <v>270</v>
      </c>
      <c r="G88" s="15">
        <v>1</v>
      </c>
      <c r="H88" s="17" t="s">
        <v>25</v>
      </c>
      <c r="I88" s="19">
        <v>31486.7</v>
      </c>
      <c r="J88" s="19">
        <v>31486.7</v>
      </c>
      <c r="K88" s="17" t="s">
        <v>19</v>
      </c>
      <c r="L88" s="15" t="s">
        <v>52</v>
      </c>
      <c r="M88" s="17" t="s">
        <v>59</v>
      </c>
    </row>
    <row r="89" spans="1:16">
      <c r="A89" s="18" t="s">
        <v>271</v>
      </c>
      <c r="B89" s="17">
        <v>7</v>
      </c>
      <c r="C89" s="15">
        <v>1166</v>
      </c>
      <c r="D89" s="15" t="s">
        <v>15</v>
      </c>
      <c r="E89" s="16" t="s">
        <v>216</v>
      </c>
      <c r="F89" s="16" t="s">
        <v>217</v>
      </c>
      <c r="G89" s="15">
        <v>100</v>
      </c>
      <c r="H89" s="17" t="s">
        <v>218</v>
      </c>
      <c r="I89" s="19">
        <v>9.14</v>
      </c>
      <c r="J89" s="31">
        <f>OrderTable[[#This Row],[Order Qty]]*OrderTable[[#This Row],[Unit Price]]</f>
        <v>914</v>
      </c>
      <c r="K89" s="17" t="s">
        <v>19</v>
      </c>
      <c r="L89" s="15" t="s">
        <v>52</v>
      </c>
      <c r="M89" s="17" t="s">
        <v>59</v>
      </c>
    </row>
    <row r="90" spans="1:16">
      <c r="A90" s="18" t="s">
        <v>272</v>
      </c>
      <c r="B90" s="17">
        <v>7</v>
      </c>
      <c r="C90" s="15">
        <v>1166</v>
      </c>
      <c r="D90" s="15" t="s">
        <v>50</v>
      </c>
      <c r="E90" s="30" t="s">
        <v>265</v>
      </c>
      <c r="F90" s="16" t="s">
        <v>265</v>
      </c>
      <c r="G90" s="15">
        <v>1</v>
      </c>
      <c r="H90" s="17" t="s">
        <v>25</v>
      </c>
      <c r="I90" s="19">
        <v>100</v>
      </c>
      <c r="J90" s="31">
        <f>OrderTable[[#This Row],[Order Qty]]*OrderTable[[#This Row],[Unit Price]]</f>
        <v>100</v>
      </c>
      <c r="K90" s="17" t="s">
        <v>19</v>
      </c>
      <c r="L90" s="32"/>
      <c r="M90" s="33" t="s">
        <v>59</v>
      </c>
    </row>
    <row r="91" spans="1:16">
      <c r="A91" s="18" t="s">
        <v>273</v>
      </c>
      <c r="B91" s="17">
        <v>8</v>
      </c>
      <c r="C91" s="15">
        <v>1148</v>
      </c>
      <c r="D91" s="15" t="s">
        <v>50</v>
      </c>
      <c r="E91" s="30"/>
      <c r="F91" s="16" t="s">
        <v>274</v>
      </c>
      <c r="G91" s="15">
        <v>485</v>
      </c>
      <c r="H91" s="17" t="s">
        <v>275</v>
      </c>
      <c r="I91" s="19">
        <v>30</v>
      </c>
      <c r="J91" s="31">
        <f>OrderTable[[#This Row],[Order Qty]]*OrderTable[[#This Row],[Unit Price]]</f>
        <v>14550</v>
      </c>
      <c r="K91" s="17" t="s">
        <v>19</v>
      </c>
      <c r="L91" s="32"/>
      <c r="M91" s="33" t="s">
        <v>59</v>
      </c>
    </row>
    <row r="92" spans="1:16">
      <c r="A92" s="18" t="s">
        <v>276</v>
      </c>
      <c r="B92" s="17">
        <v>8</v>
      </c>
      <c r="C92" s="15">
        <v>1148</v>
      </c>
      <c r="D92" s="15" t="s">
        <v>50</v>
      </c>
      <c r="E92" s="30"/>
      <c r="F92" s="16" t="s">
        <v>277</v>
      </c>
      <c r="G92" s="15">
        <v>194</v>
      </c>
      <c r="H92" s="17" t="s">
        <v>275</v>
      </c>
      <c r="I92" s="19">
        <v>45</v>
      </c>
      <c r="J92" s="31">
        <f>OrderTable[[#This Row],[Order Qty]]*OrderTable[[#This Row],[Unit Price]]</f>
        <v>8730</v>
      </c>
      <c r="K92" s="17" t="s">
        <v>19</v>
      </c>
      <c r="L92" s="32"/>
      <c r="M92" s="33" t="s">
        <v>59</v>
      </c>
    </row>
    <row r="93" spans="1:16">
      <c r="A93" s="18" t="s">
        <v>278</v>
      </c>
      <c r="B93" s="17">
        <v>8</v>
      </c>
      <c r="C93" s="15">
        <v>1148</v>
      </c>
      <c r="D93" s="15" t="s">
        <v>50</v>
      </c>
      <c r="E93" s="30"/>
      <c r="F93" s="16" t="s">
        <v>279</v>
      </c>
      <c r="G93" s="15">
        <v>1</v>
      </c>
      <c r="H93" s="17" t="s">
        <v>280</v>
      </c>
      <c r="I93" s="19">
        <v>12560</v>
      </c>
      <c r="J93" s="31">
        <f>OrderTable[[#This Row],[Order Qty]]*OrderTable[[#This Row],[Unit Price]]</f>
        <v>12560</v>
      </c>
      <c r="K93" s="17" t="s">
        <v>19</v>
      </c>
      <c r="L93" s="32"/>
      <c r="M93" s="33" t="s">
        <v>59</v>
      </c>
    </row>
    <row r="94" spans="1:16">
      <c r="A94" s="18" t="s">
        <v>281</v>
      </c>
      <c r="B94" s="17">
        <v>8</v>
      </c>
      <c r="C94" s="15">
        <v>1148</v>
      </c>
      <c r="D94" s="15" t="s">
        <v>50</v>
      </c>
      <c r="E94" s="30"/>
      <c r="F94" s="16" t="s">
        <v>282</v>
      </c>
      <c r="G94" s="15">
        <v>207</v>
      </c>
      <c r="H94" s="17" t="s">
        <v>275</v>
      </c>
      <c r="I94" s="19">
        <v>30</v>
      </c>
      <c r="J94" s="31">
        <f>OrderTable[[#This Row],[Order Qty]]*OrderTable[[#This Row],[Unit Price]]</f>
        <v>6210</v>
      </c>
      <c r="K94" s="17" t="s">
        <v>19</v>
      </c>
      <c r="L94" s="32"/>
      <c r="M94" s="33" t="s">
        <v>59</v>
      </c>
    </row>
    <row r="95" spans="1:16">
      <c r="A95" s="18" t="s">
        <v>283</v>
      </c>
      <c r="B95" s="17">
        <v>8</v>
      </c>
      <c r="C95" s="15">
        <v>1148</v>
      </c>
      <c r="D95" s="15" t="s">
        <v>50</v>
      </c>
      <c r="E95" s="30"/>
      <c r="F95" s="16" t="s">
        <v>284</v>
      </c>
      <c r="G95" s="15">
        <v>82</v>
      </c>
      <c r="H95" s="17" t="s">
        <v>275</v>
      </c>
      <c r="I95" s="19">
        <v>45</v>
      </c>
      <c r="J95" s="31">
        <f>OrderTable[[#This Row],[Order Qty]]*OrderTable[[#This Row],[Unit Price]]</f>
        <v>3690</v>
      </c>
      <c r="K95" s="17" t="s">
        <v>19</v>
      </c>
      <c r="L95" s="32"/>
      <c r="M95" s="33" t="s">
        <v>59</v>
      </c>
    </row>
    <row r="96" spans="1:16">
      <c r="A96" s="18" t="s">
        <v>285</v>
      </c>
      <c r="B96" s="17">
        <v>8</v>
      </c>
      <c r="C96" s="15">
        <v>1148</v>
      </c>
      <c r="D96" s="15" t="s">
        <v>50</v>
      </c>
      <c r="E96" s="30"/>
      <c r="F96" s="16" t="s">
        <v>286</v>
      </c>
      <c r="G96" s="15">
        <v>1</v>
      </c>
      <c r="H96" s="17" t="s">
        <v>280</v>
      </c>
      <c r="I96" s="19">
        <v>5930</v>
      </c>
      <c r="J96" s="31">
        <f>OrderTable[[#This Row],[Order Qty]]*OrderTable[[#This Row],[Unit Price]]</f>
        <v>5930</v>
      </c>
      <c r="K96" s="17" t="s">
        <v>19</v>
      </c>
      <c r="L96" s="32"/>
      <c r="M96" s="33" t="s">
        <v>59</v>
      </c>
    </row>
    <row r="97" spans="1:13">
      <c r="A97" s="18" t="s">
        <v>287</v>
      </c>
      <c r="B97" s="17">
        <v>8</v>
      </c>
      <c r="C97" s="15">
        <v>1148</v>
      </c>
      <c r="D97" s="15" t="s">
        <v>50</v>
      </c>
      <c r="E97" s="30"/>
      <c r="F97" s="16" t="s">
        <v>288</v>
      </c>
      <c r="G97" s="15">
        <v>257</v>
      </c>
      <c r="H97" s="17" t="s">
        <v>275</v>
      </c>
      <c r="I97" s="19">
        <v>30</v>
      </c>
      <c r="J97" s="31">
        <f>OrderTable[[#This Row],[Order Qty]]*OrderTable[[#This Row],[Unit Price]]</f>
        <v>7710</v>
      </c>
      <c r="K97" s="17" t="s">
        <v>19</v>
      </c>
      <c r="L97" s="32"/>
      <c r="M97" s="33" t="s">
        <v>59</v>
      </c>
    </row>
    <row r="98" spans="1:13">
      <c r="A98" s="18" t="s">
        <v>289</v>
      </c>
      <c r="B98" s="17">
        <v>8</v>
      </c>
      <c r="C98" s="15">
        <v>1148</v>
      </c>
      <c r="D98" s="15" t="s">
        <v>50</v>
      </c>
      <c r="E98" s="30"/>
      <c r="F98" s="16" t="s">
        <v>290</v>
      </c>
      <c r="G98" s="15">
        <v>102</v>
      </c>
      <c r="H98" s="17" t="s">
        <v>275</v>
      </c>
      <c r="I98" s="19">
        <v>45</v>
      </c>
      <c r="J98" s="31">
        <f>OrderTable[[#This Row],[Order Qty]]*OrderTable[[#This Row],[Unit Price]]</f>
        <v>4590</v>
      </c>
      <c r="K98" s="17" t="s">
        <v>19</v>
      </c>
      <c r="L98" s="32"/>
      <c r="M98" s="33" t="s">
        <v>59</v>
      </c>
    </row>
    <row r="99" spans="1:13">
      <c r="A99" s="18" t="s">
        <v>291</v>
      </c>
      <c r="B99" s="17">
        <v>8</v>
      </c>
      <c r="C99" s="15">
        <v>1148</v>
      </c>
      <c r="D99" s="15" t="s">
        <v>50</v>
      </c>
      <c r="E99" s="30"/>
      <c r="F99" s="16" t="s">
        <v>292</v>
      </c>
      <c r="G99" s="15">
        <v>1</v>
      </c>
      <c r="H99" s="17" t="s">
        <v>280</v>
      </c>
      <c r="I99" s="19">
        <v>7120</v>
      </c>
      <c r="J99" s="31">
        <f>OrderTable[[#This Row],[Order Qty]]*OrderTable[[#This Row],[Unit Price]]</f>
        <v>7120</v>
      </c>
      <c r="K99" s="17" t="s">
        <v>19</v>
      </c>
      <c r="L99" s="32"/>
      <c r="M99" s="33" t="s">
        <v>59</v>
      </c>
    </row>
    <row r="100" spans="1:13">
      <c r="A100" s="18" t="s">
        <v>293</v>
      </c>
      <c r="B100" s="17">
        <v>8</v>
      </c>
      <c r="C100" s="15">
        <v>1148</v>
      </c>
      <c r="D100" s="15" t="s">
        <v>50</v>
      </c>
      <c r="E100" s="30"/>
      <c r="F100" s="16" t="s">
        <v>294</v>
      </c>
      <c r="G100" s="15">
        <v>100</v>
      </c>
      <c r="H100" s="17" t="s">
        <v>275</v>
      </c>
      <c r="I100" s="19">
        <v>30</v>
      </c>
      <c r="J100" s="31">
        <f>OrderTable[[#This Row],[Order Qty]]*OrderTable[[#This Row],[Unit Price]]</f>
        <v>3000</v>
      </c>
      <c r="K100" s="17" t="s">
        <v>19</v>
      </c>
      <c r="L100" s="32"/>
      <c r="M100" s="33" t="s">
        <v>59</v>
      </c>
    </row>
    <row r="101" spans="1:13">
      <c r="A101" s="18" t="s">
        <v>295</v>
      </c>
      <c r="B101" s="17">
        <v>8</v>
      </c>
      <c r="C101" s="15">
        <v>1148</v>
      </c>
      <c r="D101" s="15" t="s">
        <v>50</v>
      </c>
      <c r="E101" s="30"/>
      <c r="F101" s="16" t="s">
        <v>296</v>
      </c>
      <c r="G101" s="15">
        <v>40</v>
      </c>
      <c r="H101" s="17" t="s">
        <v>275</v>
      </c>
      <c r="I101" s="19">
        <v>45</v>
      </c>
      <c r="J101" s="31">
        <f>OrderTable[[#This Row],[Order Qty]]*OrderTable[[#This Row],[Unit Price]]</f>
        <v>1800</v>
      </c>
      <c r="K101" s="17" t="s">
        <v>19</v>
      </c>
      <c r="L101" s="32"/>
      <c r="M101" s="33" t="s">
        <v>59</v>
      </c>
    </row>
    <row r="102" spans="1:13">
      <c r="A102" s="18" t="s">
        <v>297</v>
      </c>
      <c r="B102" s="17">
        <v>8</v>
      </c>
      <c r="C102" s="15">
        <v>1148</v>
      </c>
      <c r="D102" s="15" t="s">
        <v>50</v>
      </c>
      <c r="E102" s="30"/>
      <c r="F102" s="16" t="s">
        <v>298</v>
      </c>
      <c r="G102" s="15">
        <v>1</v>
      </c>
      <c r="H102" s="17" t="s">
        <v>280</v>
      </c>
      <c r="I102" s="19">
        <v>3380</v>
      </c>
      <c r="J102" s="31">
        <f>OrderTable[[#This Row],[Order Qty]]*OrderTable[[#This Row],[Unit Price]]</f>
        <v>3380</v>
      </c>
      <c r="K102" s="17" t="s">
        <v>19</v>
      </c>
      <c r="L102" s="32"/>
      <c r="M102" s="33" t="s">
        <v>59</v>
      </c>
    </row>
    <row r="103" spans="1:13">
      <c r="A103" s="18" t="s">
        <v>299</v>
      </c>
      <c r="B103" s="17">
        <v>8</v>
      </c>
      <c r="C103" s="15">
        <v>1148</v>
      </c>
      <c r="D103" s="15" t="s">
        <v>50</v>
      </c>
      <c r="E103" s="30"/>
      <c r="F103" s="16" t="s">
        <v>300</v>
      </c>
      <c r="G103" s="15">
        <v>150</v>
      </c>
      <c r="H103" s="17" t="s">
        <v>275</v>
      </c>
      <c r="I103" s="19">
        <v>30</v>
      </c>
      <c r="J103" s="31">
        <f>OrderTable[[#This Row],[Order Qty]]*OrderTable[[#This Row],[Unit Price]]</f>
        <v>4500</v>
      </c>
      <c r="K103" s="17" t="s">
        <v>19</v>
      </c>
      <c r="L103" s="32"/>
      <c r="M103" s="33" t="s">
        <v>59</v>
      </c>
    </row>
    <row r="104" spans="1:13">
      <c r="A104" s="18" t="s">
        <v>301</v>
      </c>
      <c r="B104" s="17">
        <v>8</v>
      </c>
      <c r="C104" s="15">
        <v>1148</v>
      </c>
      <c r="D104" s="15" t="s">
        <v>50</v>
      </c>
      <c r="E104" s="30"/>
      <c r="F104" s="16" t="s">
        <v>302</v>
      </c>
      <c r="G104" s="15">
        <v>60</v>
      </c>
      <c r="H104" s="17" t="s">
        <v>275</v>
      </c>
      <c r="I104" s="19">
        <v>45</v>
      </c>
      <c r="J104" s="31">
        <f>OrderTable[[#This Row],[Order Qty]]*OrderTable[[#This Row],[Unit Price]]</f>
        <v>2700</v>
      </c>
      <c r="K104" s="17" t="s">
        <v>19</v>
      </c>
      <c r="L104" s="32"/>
      <c r="M104" s="33" t="s">
        <v>59</v>
      </c>
    </row>
    <row r="105" spans="1:13">
      <c r="A105" s="18" t="s">
        <v>303</v>
      </c>
      <c r="B105" s="17">
        <v>8</v>
      </c>
      <c r="C105" s="15">
        <v>1148</v>
      </c>
      <c r="D105" s="15" t="s">
        <v>50</v>
      </c>
      <c r="E105" s="30"/>
      <c r="F105" s="16" t="s">
        <v>304</v>
      </c>
      <c r="G105" s="15">
        <v>1</v>
      </c>
      <c r="H105" s="17" t="s">
        <v>280</v>
      </c>
      <c r="I105" s="19">
        <v>4570</v>
      </c>
      <c r="J105" s="31">
        <f>OrderTable[[#This Row],[Order Qty]]*OrderTable[[#This Row],[Unit Price]]</f>
        <v>4570</v>
      </c>
      <c r="K105" s="17" t="s">
        <v>19</v>
      </c>
      <c r="L105" s="32"/>
      <c r="M105" s="33" t="s">
        <v>59</v>
      </c>
    </row>
    <row r="106" spans="1:13">
      <c r="A106" s="18" t="s">
        <v>305</v>
      </c>
      <c r="B106" s="17">
        <v>8</v>
      </c>
      <c r="C106" s="15">
        <v>1148</v>
      </c>
      <c r="D106" s="15" t="s">
        <v>50</v>
      </c>
      <c r="E106" s="30"/>
      <c r="F106" s="16" t="s">
        <v>306</v>
      </c>
      <c r="G106" s="15">
        <v>250</v>
      </c>
      <c r="H106" s="17" t="s">
        <v>275</v>
      </c>
      <c r="I106" s="19">
        <v>30</v>
      </c>
      <c r="J106" s="31">
        <f>OrderTable[[#This Row],[Order Qty]]*OrderTable[[#This Row],[Unit Price]]</f>
        <v>7500</v>
      </c>
      <c r="K106" s="17" t="s">
        <v>19</v>
      </c>
      <c r="L106" s="32"/>
      <c r="M106" s="33" t="s">
        <v>59</v>
      </c>
    </row>
    <row r="107" spans="1:13">
      <c r="A107" s="18" t="s">
        <v>307</v>
      </c>
      <c r="B107" s="17">
        <v>8</v>
      </c>
      <c r="C107" s="15">
        <v>1148</v>
      </c>
      <c r="D107" s="15" t="s">
        <v>50</v>
      </c>
      <c r="E107" s="30"/>
      <c r="F107" s="16" t="s">
        <v>308</v>
      </c>
      <c r="G107" s="15">
        <v>100</v>
      </c>
      <c r="H107" s="17" t="s">
        <v>275</v>
      </c>
      <c r="I107" s="19">
        <v>45</v>
      </c>
      <c r="J107" s="31">
        <f>OrderTable[[#This Row],[Order Qty]]*OrderTable[[#This Row],[Unit Price]]</f>
        <v>4500</v>
      </c>
      <c r="K107" s="17" t="s">
        <v>19</v>
      </c>
      <c r="L107" s="32"/>
      <c r="M107" s="33" t="s">
        <v>59</v>
      </c>
    </row>
    <row r="108" spans="1:13">
      <c r="A108" s="18" t="s">
        <v>309</v>
      </c>
      <c r="B108" s="17">
        <v>8</v>
      </c>
      <c r="C108" s="15">
        <v>1148</v>
      </c>
      <c r="D108" s="15" t="s">
        <v>50</v>
      </c>
      <c r="E108" s="30"/>
      <c r="F108" s="16" t="s">
        <v>310</v>
      </c>
      <c r="G108" s="15">
        <v>1</v>
      </c>
      <c r="H108" s="17" t="s">
        <v>280</v>
      </c>
      <c r="I108" s="19">
        <v>6950</v>
      </c>
      <c r="J108" s="31">
        <f>OrderTable[[#This Row],[Order Qty]]*OrderTable[[#This Row],[Unit Price]]</f>
        <v>6950</v>
      </c>
      <c r="K108" s="17" t="s">
        <v>19</v>
      </c>
      <c r="L108" s="32"/>
      <c r="M108" s="33" t="s">
        <v>59</v>
      </c>
    </row>
    <row r="109" spans="1:13">
      <c r="A109" s="18" t="s">
        <v>311</v>
      </c>
      <c r="B109" s="17">
        <v>8</v>
      </c>
      <c r="C109" s="15">
        <v>1148</v>
      </c>
      <c r="D109" s="15" t="s">
        <v>50</v>
      </c>
      <c r="E109" s="30"/>
      <c r="F109" s="16" t="s">
        <v>312</v>
      </c>
      <c r="G109" s="15">
        <v>250</v>
      </c>
      <c r="H109" s="17" t="s">
        <v>275</v>
      </c>
      <c r="I109" s="19">
        <v>30</v>
      </c>
      <c r="J109" s="31">
        <f>OrderTable[[#This Row],[Order Qty]]*OrderTable[[#This Row],[Unit Price]]</f>
        <v>7500</v>
      </c>
      <c r="K109" s="17" t="s">
        <v>19</v>
      </c>
      <c r="L109" s="32"/>
      <c r="M109" s="33" t="s">
        <v>59</v>
      </c>
    </row>
    <row r="110" spans="1:13">
      <c r="A110" s="18" t="s">
        <v>313</v>
      </c>
      <c r="B110" s="17">
        <v>8</v>
      </c>
      <c r="C110" s="15">
        <v>1148</v>
      </c>
      <c r="D110" s="15" t="s">
        <v>50</v>
      </c>
      <c r="E110" s="30"/>
      <c r="F110" s="16" t="s">
        <v>314</v>
      </c>
      <c r="G110" s="15">
        <v>100</v>
      </c>
      <c r="H110" s="17" t="s">
        <v>275</v>
      </c>
      <c r="I110" s="19">
        <v>45</v>
      </c>
      <c r="J110" s="31">
        <f>OrderTable[[#This Row],[Order Qty]]*OrderTable[[#This Row],[Unit Price]]</f>
        <v>4500</v>
      </c>
      <c r="K110" s="17" t="s">
        <v>19</v>
      </c>
      <c r="L110" s="32"/>
      <c r="M110" s="33" t="s">
        <v>59</v>
      </c>
    </row>
    <row r="111" spans="1:13">
      <c r="A111" s="18" t="s">
        <v>315</v>
      </c>
      <c r="B111" s="17">
        <v>8</v>
      </c>
      <c r="C111" s="15">
        <v>1148</v>
      </c>
      <c r="D111" s="15" t="s">
        <v>50</v>
      </c>
      <c r="E111" s="30"/>
      <c r="F111" s="16" t="s">
        <v>316</v>
      </c>
      <c r="G111" s="15">
        <v>1</v>
      </c>
      <c r="H111" s="17" t="s">
        <v>280</v>
      </c>
      <c r="I111" s="19">
        <v>6950</v>
      </c>
      <c r="J111" s="31">
        <f>OrderTable[[#This Row],[Order Qty]]*OrderTable[[#This Row],[Unit Price]]</f>
        <v>6950</v>
      </c>
      <c r="K111" s="17" t="s">
        <v>19</v>
      </c>
      <c r="L111" s="32"/>
      <c r="M111" s="33" t="s">
        <v>59</v>
      </c>
    </row>
    <row r="112" spans="1:13">
      <c r="A112" s="18" t="s">
        <v>317</v>
      </c>
      <c r="B112" s="17">
        <v>8</v>
      </c>
      <c r="C112" s="15">
        <v>1148</v>
      </c>
      <c r="D112" s="15" t="s">
        <v>50</v>
      </c>
      <c r="E112" s="30"/>
      <c r="F112" s="16" t="s">
        <v>318</v>
      </c>
      <c r="G112" s="15">
        <v>200</v>
      </c>
      <c r="H112" s="17" t="s">
        <v>275</v>
      </c>
      <c r="I112" s="19">
        <v>30</v>
      </c>
      <c r="J112" s="31">
        <f>OrderTable[[#This Row],[Order Qty]]*OrderTable[[#This Row],[Unit Price]]</f>
        <v>6000</v>
      </c>
      <c r="K112" s="17" t="s">
        <v>19</v>
      </c>
      <c r="L112" s="32"/>
      <c r="M112" s="33" t="s">
        <v>59</v>
      </c>
    </row>
    <row r="113" spans="1:13">
      <c r="A113" s="18" t="s">
        <v>319</v>
      </c>
      <c r="B113" s="17">
        <v>8</v>
      </c>
      <c r="C113" s="15">
        <v>1148</v>
      </c>
      <c r="D113" s="15" t="s">
        <v>50</v>
      </c>
      <c r="E113" s="30"/>
      <c r="F113" s="16" t="s">
        <v>320</v>
      </c>
      <c r="G113" s="15">
        <v>0</v>
      </c>
      <c r="H113" s="17" t="s">
        <v>275</v>
      </c>
      <c r="I113" s="19">
        <v>45</v>
      </c>
      <c r="J113" s="31">
        <f>OrderTable[[#This Row],[Order Qty]]*OrderTable[[#This Row],[Unit Price]]</f>
        <v>0</v>
      </c>
      <c r="K113" s="17" t="s">
        <v>19</v>
      </c>
      <c r="L113" s="32"/>
      <c r="M113" s="33" t="s">
        <v>59</v>
      </c>
    </row>
    <row r="114" spans="1:13">
      <c r="A114" s="18" t="s">
        <v>321</v>
      </c>
      <c r="B114" s="17">
        <v>8</v>
      </c>
      <c r="C114" s="15">
        <v>1148</v>
      </c>
      <c r="D114" s="15" t="s">
        <v>50</v>
      </c>
      <c r="E114" s="30"/>
      <c r="F114" s="16" t="s">
        <v>322</v>
      </c>
      <c r="G114" s="15">
        <v>1</v>
      </c>
      <c r="H114" s="17" t="s">
        <v>280</v>
      </c>
      <c r="I114" s="19">
        <v>6720</v>
      </c>
      <c r="J114" s="31">
        <f>OrderTable[[#This Row],[Order Qty]]*OrderTable[[#This Row],[Unit Price]]</f>
        <v>6720</v>
      </c>
      <c r="K114" s="17" t="s">
        <v>19</v>
      </c>
      <c r="L114" s="32"/>
      <c r="M114" s="33" t="s">
        <v>59</v>
      </c>
    </row>
    <row r="115" spans="1:13">
      <c r="A115" s="18" t="s">
        <v>323</v>
      </c>
      <c r="B115" s="17">
        <v>8</v>
      </c>
      <c r="C115" s="15">
        <v>1148</v>
      </c>
      <c r="D115" s="15" t="s">
        <v>50</v>
      </c>
      <c r="E115" s="30"/>
      <c r="F115" s="16" t="s">
        <v>324</v>
      </c>
      <c r="G115" s="15">
        <v>200</v>
      </c>
      <c r="H115" s="17" t="s">
        <v>275</v>
      </c>
      <c r="I115" s="19">
        <v>30</v>
      </c>
      <c r="J115" s="31">
        <f>OrderTable[[#This Row],[Order Qty]]*OrderTable[[#This Row],[Unit Price]]</f>
        <v>6000</v>
      </c>
      <c r="K115" s="17" t="s">
        <v>19</v>
      </c>
      <c r="L115" s="32"/>
      <c r="M115" s="33" t="s">
        <v>59</v>
      </c>
    </row>
    <row r="116" spans="1:13">
      <c r="A116" s="18" t="s">
        <v>325</v>
      </c>
      <c r="B116" s="17">
        <v>8</v>
      </c>
      <c r="C116" s="15">
        <v>1148</v>
      </c>
      <c r="D116" s="15" t="s">
        <v>50</v>
      </c>
      <c r="E116" s="30"/>
      <c r="F116" s="16" t="s">
        <v>326</v>
      </c>
      <c r="G116" s="15">
        <v>0</v>
      </c>
      <c r="H116" s="17" t="s">
        <v>275</v>
      </c>
      <c r="I116" s="19">
        <v>45</v>
      </c>
      <c r="J116" s="31">
        <f>OrderTable[[#This Row],[Order Qty]]*OrderTable[[#This Row],[Unit Price]]</f>
        <v>0</v>
      </c>
      <c r="K116" s="17" t="s">
        <v>19</v>
      </c>
      <c r="L116" s="32"/>
      <c r="M116" s="33" t="s">
        <v>59</v>
      </c>
    </row>
    <row r="117" spans="1:13">
      <c r="A117" s="18" t="s">
        <v>327</v>
      </c>
      <c r="B117" s="17">
        <v>8</v>
      </c>
      <c r="C117" s="15">
        <v>1148</v>
      </c>
      <c r="D117" s="15" t="s">
        <v>50</v>
      </c>
      <c r="E117" s="30"/>
      <c r="F117" s="16" t="s">
        <v>328</v>
      </c>
      <c r="G117" s="15">
        <v>1</v>
      </c>
      <c r="H117" s="17" t="s">
        <v>280</v>
      </c>
      <c r="I117" s="19">
        <v>6827.25</v>
      </c>
      <c r="J117" s="31">
        <f>OrderTable[[#This Row],[Order Qty]]*OrderTable[[#This Row],[Unit Price]]</f>
        <v>6827.25</v>
      </c>
      <c r="K117" s="17" t="s">
        <v>19</v>
      </c>
      <c r="L117" s="32"/>
      <c r="M117" s="33" t="s">
        <v>59</v>
      </c>
    </row>
    <row r="118" spans="1:13">
      <c r="A118" s="18" t="s">
        <v>329</v>
      </c>
      <c r="B118" s="17">
        <v>8</v>
      </c>
      <c r="C118" s="15">
        <v>1148</v>
      </c>
      <c r="D118" s="15" t="s">
        <v>50</v>
      </c>
      <c r="E118" s="30"/>
      <c r="F118" s="16" t="s">
        <v>330</v>
      </c>
      <c r="G118" s="15">
        <v>100</v>
      </c>
      <c r="H118" s="17" t="s">
        <v>275</v>
      </c>
      <c r="I118" s="19">
        <v>30</v>
      </c>
      <c r="J118" s="31">
        <f>OrderTable[[#This Row],[Order Qty]]*OrderTable[[#This Row],[Unit Price]]</f>
        <v>3000</v>
      </c>
      <c r="K118" s="17" t="s">
        <v>19</v>
      </c>
      <c r="L118" s="32"/>
      <c r="M118" s="33" t="s">
        <v>59</v>
      </c>
    </row>
    <row r="119" spans="1:13">
      <c r="A119" s="18" t="s">
        <v>331</v>
      </c>
      <c r="B119" s="17">
        <v>8</v>
      </c>
      <c r="C119" s="15">
        <v>1148</v>
      </c>
      <c r="D119" s="15" t="s">
        <v>50</v>
      </c>
      <c r="E119" s="30"/>
      <c r="F119" s="16" t="s">
        <v>332</v>
      </c>
      <c r="G119" s="15">
        <v>40</v>
      </c>
      <c r="H119" s="17" t="s">
        <v>275</v>
      </c>
      <c r="I119" s="19">
        <v>45</v>
      </c>
      <c r="J119" s="31">
        <f>OrderTable[[#This Row],[Order Qty]]*OrderTable[[#This Row],[Unit Price]]</f>
        <v>1800</v>
      </c>
      <c r="K119" s="17" t="s">
        <v>19</v>
      </c>
      <c r="L119" s="32"/>
      <c r="M119" s="33" t="s">
        <v>59</v>
      </c>
    </row>
    <row r="120" spans="1:13">
      <c r="A120" s="18" t="s">
        <v>333</v>
      </c>
      <c r="B120" s="17">
        <v>8</v>
      </c>
      <c r="C120" s="15">
        <v>1148</v>
      </c>
      <c r="D120" s="15" t="s">
        <v>50</v>
      </c>
      <c r="E120" s="30"/>
      <c r="F120" s="16" t="s">
        <v>334</v>
      </c>
      <c r="G120" s="15">
        <v>1</v>
      </c>
      <c r="H120" s="17" t="s">
        <v>280</v>
      </c>
      <c r="I120" s="19">
        <v>3380</v>
      </c>
      <c r="J120" s="31">
        <f>OrderTable[[#This Row],[Order Qty]]*OrderTable[[#This Row],[Unit Price]]</f>
        <v>3380</v>
      </c>
      <c r="K120" s="17" t="s">
        <v>19</v>
      </c>
      <c r="L120" s="32"/>
      <c r="M120" s="33" t="s">
        <v>59</v>
      </c>
    </row>
    <row r="121" spans="1:13">
      <c r="A121" s="18" t="s">
        <v>335</v>
      </c>
      <c r="B121" s="17">
        <v>8</v>
      </c>
      <c r="C121" s="15">
        <v>1148</v>
      </c>
      <c r="D121" s="15" t="s">
        <v>50</v>
      </c>
      <c r="E121" s="30"/>
      <c r="F121" s="16" t="s">
        <v>336</v>
      </c>
      <c r="G121" s="15">
        <v>85</v>
      </c>
      <c r="H121" s="17" t="s">
        <v>275</v>
      </c>
      <c r="I121" s="19">
        <v>30</v>
      </c>
      <c r="J121" s="31">
        <f>OrderTable[[#This Row],[Order Qty]]*OrderTable[[#This Row],[Unit Price]]</f>
        <v>2550</v>
      </c>
      <c r="K121" s="17" t="s">
        <v>19</v>
      </c>
      <c r="L121" s="32"/>
      <c r="M121" s="33" t="s">
        <v>59</v>
      </c>
    </row>
    <row r="122" spans="1:13">
      <c r="A122" s="18" t="s">
        <v>337</v>
      </c>
      <c r="B122" s="17">
        <v>8</v>
      </c>
      <c r="C122" s="15">
        <v>1148</v>
      </c>
      <c r="D122" s="15" t="s">
        <v>50</v>
      </c>
      <c r="E122" s="30"/>
      <c r="F122" s="16" t="s">
        <v>338</v>
      </c>
      <c r="G122" s="15">
        <v>34</v>
      </c>
      <c r="H122" s="17" t="s">
        <v>275</v>
      </c>
      <c r="I122" s="19">
        <v>45</v>
      </c>
      <c r="J122" s="31">
        <f>OrderTable[[#This Row],[Order Qty]]*OrderTable[[#This Row],[Unit Price]]</f>
        <v>1530</v>
      </c>
      <c r="K122" s="17" t="s">
        <v>19</v>
      </c>
      <c r="L122" s="32"/>
      <c r="M122" s="33" t="s">
        <v>59</v>
      </c>
    </row>
    <row r="123" spans="1:13">
      <c r="A123" s="18" t="s">
        <v>339</v>
      </c>
      <c r="B123" s="17">
        <v>8</v>
      </c>
      <c r="C123" s="15">
        <v>1148</v>
      </c>
      <c r="D123" s="15" t="s">
        <v>50</v>
      </c>
      <c r="E123" s="30"/>
      <c r="F123" s="16" t="s">
        <v>340</v>
      </c>
      <c r="G123" s="15">
        <v>1</v>
      </c>
      <c r="H123" s="17" t="s">
        <v>280</v>
      </c>
      <c r="I123" s="19">
        <v>3040</v>
      </c>
      <c r="J123" s="31">
        <f>OrderTable[[#This Row],[Order Qty]]*OrderTable[[#This Row],[Unit Price]]</f>
        <v>3040</v>
      </c>
      <c r="K123" s="17" t="s">
        <v>19</v>
      </c>
      <c r="L123" s="32"/>
      <c r="M123" s="33" t="s">
        <v>59</v>
      </c>
    </row>
    <row r="124" spans="1:13">
      <c r="A124" s="18" t="s">
        <v>341</v>
      </c>
      <c r="B124" s="17">
        <v>8</v>
      </c>
      <c r="C124" s="15">
        <v>1148</v>
      </c>
      <c r="D124" s="15" t="s">
        <v>50</v>
      </c>
      <c r="E124" s="30"/>
      <c r="F124" s="16" t="s">
        <v>342</v>
      </c>
      <c r="G124" s="15">
        <v>250</v>
      </c>
      <c r="H124" s="17" t="s">
        <v>275</v>
      </c>
      <c r="I124" s="19">
        <v>30</v>
      </c>
      <c r="J124" s="31">
        <f>OrderTable[[#This Row],[Order Qty]]*OrderTable[[#This Row],[Unit Price]]</f>
        <v>7500</v>
      </c>
      <c r="K124" s="17" t="s">
        <v>19</v>
      </c>
      <c r="L124" s="32"/>
      <c r="M124" s="33" t="s">
        <v>59</v>
      </c>
    </row>
    <row r="125" spans="1:13">
      <c r="A125" s="18" t="s">
        <v>343</v>
      </c>
      <c r="B125" s="17">
        <v>8</v>
      </c>
      <c r="C125" s="15">
        <v>1148</v>
      </c>
      <c r="D125" s="15" t="s">
        <v>50</v>
      </c>
      <c r="E125" s="30"/>
      <c r="F125" s="16" t="s">
        <v>344</v>
      </c>
      <c r="G125" s="15">
        <v>100</v>
      </c>
      <c r="H125" s="17" t="s">
        <v>275</v>
      </c>
      <c r="I125" s="19">
        <v>45</v>
      </c>
      <c r="J125" s="31">
        <f>OrderTable[[#This Row],[Order Qty]]*OrderTable[[#This Row],[Unit Price]]</f>
        <v>4500</v>
      </c>
      <c r="K125" s="17" t="s">
        <v>19</v>
      </c>
      <c r="L125" s="32"/>
      <c r="M125" s="33" t="s">
        <v>59</v>
      </c>
    </row>
    <row r="126" spans="1:13">
      <c r="A126" s="18" t="s">
        <v>345</v>
      </c>
      <c r="B126" s="17">
        <v>8</v>
      </c>
      <c r="C126" s="15">
        <v>1148</v>
      </c>
      <c r="D126" s="15" t="s">
        <v>50</v>
      </c>
      <c r="E126" s="30"/>
      <c r="F126" s="16" t="s">
        <v>346</v>
      </c>
      <c r="G126" s="15">
        <v>1</v>
      </c>
      <c r="H126" s="17" t="s">
        <v>280</v>
      </c>
      <c r="I126" s="19">
        <v>6950</v>
      </c>
      <c r="J126" s="31">
        <f>OrderTable[[#This Row],[Order Qty]]*OrderTable[[#This Row],[Unit Price]]</f>
        <v>6950</v>
      </c>
      <c r="K126" s="17" t="s">
        <v>19</v>
      </c>
      <c r="L126" s="32"/>
      <c r="M126" s="33" t="s">
        <v>59</v>
      </c>
    </row>
    <row r="127" spans="1:13">
      <c r="A127" s="18" t="s">
        <v>347</v>
      </c>
      <c r="B127" s="17">
        <v>8</v>
      </c>
      <c r="C127" s="15">
        <v>1148</v>
      </c>
      <c r="D127" s="15" t="s">
        <v>50</v>
      </c>
      <c r="E127" s="30"/>
      <c r="F127" s="16" t="s">
        <v>348</v>
      </c>
      <c r="G127" s="15">
        <v>50</v>
      </c>
      <c r="H127" s="17" t="s">
        <v>275</v>
      </c>
      <c r="I127" s="19">
        <v>30</v>
      </c>
      <c r="J127" s="31">
        <f>OrderTable[[#This Row],[Order Qty]]*OrderTable[[#This Row],[Unit Price]]</f>
        <v>1500</v>
      </c>
      <c r="K127" s="17" t="s">
        <v>19</v>
      </c>
      <c r="L127" s="32"/>
      <c r="M127" s="33" t="s">
        <v>59</v>
      </c>
    </row>
    <row r="128" spans="1:13">
      <c r="A128" s="18" t="s">
        <v>349</v>
      </c>
      <c r="B128" s="17">
        <v>8</v>
      </c>
      <c r="C128" s="15">
        <v>1148</v>
      </c>
      <c r="D128" s="15" t="s">
        <v>50</v>
      </c>
      <c r="E128" s="30"/>
      <c r="F128" s="16" t="s">
        <v>350</v>
      </c>
      <c r="G128" s="15">
        <v>0</v>
      </c>
      <c r="H128" s="17" t="s">
        <v>275</v>
      </c>
      <c r="I128" s="19">
        <v>45</v>
      </c>
      <c r="J128" s="31">
        <f>OrderTable[[#This Row],[Order Qty]]*OrderTable[[#This Row],[Unit Price]]</f>
        <v>0</v>
      </c>
      <c r="K128" s="17" t="s">
        <v>19</v>
      </c>
      <c r="L128" s="32"/>
      <c r="M128" s="33" t="s">
        <v>59</v>
      </c>
    </row>
    <row r="129" spans="1:13">
      <c r="A129" s="18" t="s">
        <v>351</v>
      </c>
      <c r="B129" s="17">
        <v>8</v>
      </c>
      <c r="C129" s="15">
        <v>1148</v>
      </c>
      <c r="D129" s="15" t="s">
        <v>50</v>
      </c>
      <c r="E129" s="30"/>
      <c r="F129" s="16" t="s">
        <v>352</v>
      </c>
      <c r="G129" s="15">
        <v>1</v>
      </c>
      <c r="H129" s="17" t="s">
        <v>280</v>
      </c>
      <c r="I129" s="19">
        <v>2000</v>
      </c>
      <c r="J129" s="31">
        <f>OrderTable[[#This Row],[Order Qty]]*OrderTable[[#This Row],[Unit Price]]</f>
        <v>2000</v>
      </c>
      <c r="K129" s="17" t="s">
        <v>19</v>
      </c>
      <c r="L129" s="32"/>
      <c r="M129" s="33" t="s">
        <v>59</v>
      </c>
    </row>
    <row r="130" spans="1:13">
      <c r="A130" s="18" t="s">
        <v>353</v>
      </c>
      <c r="B130" s="17">
        <v>8</v>
      </c>
      <c r="C130" s="15">
        <v>1148</v>
      </c>
      <c r="D130" s="15" t="s">
        <v>50</v>
      </c>
      <c r="E130" s="30"/>
      <c r="F130" s="16" t="s">
        <v>354</v>
      </c>
      <c r="G130" s="15">
        <v>157</v>
      </c>
      <c r="H130" s="17" t="s">
        <v>275</v>
      </c>
      <c r="I130" s="19">
        <v>30</v>
      </c>
      <c r="J130" s="31">
        <f>OrderTable[[#This Row],[Order Qty]]*OrderTable[[#This Row],[Unit Price]]</f>
        <v>4710</v>
      </c>
      <c r="K130" s="17" t="s">
        <v>19</v>
      </c>
      <c r="L130" s="32"/>
      <c r="M130" s="33" t="s">
        <v>59</v>
      </c>
    </row>
    <row r="131" spans="1:13">
      <c r="A131" s="18" t="s">
        <v>355</v>
      </c>
      <c r="B131" s="17">
        <v>8</v>
      </c>
      <c r="C131" s="15">
        <v>1148</v>
      </c>
      <c r="D131" s="15" t="s">
        <v>50</v>
      </c>
      <c r="E131" s="30"/>
      <c r="F131" s="16" t="s">
        <v>356</v>
      </c>
      <c r="G131" s="15">
        <v>62</v>
      </c>
      <c r="H131" s="17" t="s">
        <v>275</v>
      </c>
      <c r="I131" s="19">
        <v>45</v>
      </c>
      <c r="J131" s="31">
        <f>OrderTable[[#This Row],[Order Qty]]*OrderTable[[#This Row],[Unit Price]]</f>
        <v>2790</v>
      </c>
      <c r="K131" s="17" t="s">
        <v>19</v>
      </c>
      <c r="L131" s="32"/>
      <c r="M131" s="33" t="s">
        <v>59</v>
      </c>
    </row>
    <row r="132" spans="1:13">
      <c r="A132" s="18" t="s">
        <v>357</v>
      </c>
      <c r="B132" s="17">
        <v>8</v>
      </c>
      <c r="C132" s="15">
        <v>1148</v>
      </c>
      <c r="D132" s="15" t="s">
        <v>50</v>
      </c>
      <c r="E132" s="30"/>
      <c r="F132" s="16" t="s">
        <v>358</v>
      </c>
      <c r="G132" s="15">
        <v>1</v>
      </c>
      <c r="H132" s="17" t="s">
        <v>280</v>
      </c>
      <c r="I132" s="19">
        <v>4740</v>
      </c>
      <c r="J132" s="31">
        <f>OrderTable[[#This Row],[Order Qty]]*OrderTable[[#This Row],[Unit Price]]</f>
        <v>4740</v>
      </c>
      <c r="K132" s="17" t="s">
        <v>19</v>
      </c>
      <c r="L132" s="32"/>
      <c r="M132" s="33" t="s">
        <v>59</v>
      </c>
    </row>
    <row r="133" spans="1:13">
      <c r="A133" s="18" t="s">
        <v>359</v>
      </c>
      <c r="B133" s="17">
        <v>8</v>
      </c>
      <c r="C133" s="15">
        <v>1148</v>
      </c>
      <c r="D133" s="15" t="s">
        <v>50</v>
      </c>
      <c r="E133" s="30"/>
      <c r="F133" s="16" t="s">
        <v>360</v>
      </c>
      <c r="G133" s="15">
        <v>100</v>
      </c>
      <c r="H133" s="17" t="s">
        <v>275</v>
      </c>
      <c r="I133" s="19">
        <v>30</v>
      </c>
      <c r="J133" s="31">
        <f>OrderTable[[#This Row],[Order Qty]]*OrderTable[[#This Row],[Unit Price]]</f>
        <v>3000</v>
      </c>
      <c r="K133" s="17" t="s">
        <v>19</v>
      </c>
      <c r="L133" s="32"/>
      <c r="M133" s="33" t="s">
        <v>59</v>
      </c>
    </row>
    <row r="134" spans="1:13">
      <c r="A134" s="18" t="s">
        <v>361</v>
      </c>
      <c r="B134" s="17">
        <v>8</v>
      </c>
      <c r="C134" s="15">
        <v>1148</v>
      </c>
      <c r="D134" s="15" t="s">
        <v>50</v>
      </c>
      <c r="E134" s="30"/>
      <c r="F134" s="16" t="s">
        <v>362</v>
      </c>
      <c r="G134" s="15">
        <v>40</v>
      </c>
      <c r="H134" s="17" t="s">
        <v>275</v>
      </c>
      <c r="I134" s="19">
        <v>45</v>
      </c>
      <c r="J134" s="31">
        <f>OrderTable[[#This Row],[Order Qty]]*OrderTable[[#This Row],[Unit Price]]</f>
        <v>1800</v>
      </c>
      <c r="K134" s="17" t="s">
        <v>19</v>
      </c>
      <c r="L134" s="32"/>
      <c r="M134" s="33" t="s">
        <v>59</v>
      </c>
    </row>
    <row r="135" spans="1:13">
      <c r="A135" s="18" t="s">
        <v>363</v>
      </c>
      <c r="B135" s="17">
        <v>8</v>
      </c>
      <c r="C135" s="15">
        <v>1148</v>
      </c>
      <c r="D135" s="15" t="s">
        <v>50</v>
      </c>
      <c r="E135" s="30"/>
      <c r="F135" s="16" t="s">
        <v>364</v>
      </c>
      <c r="G135" s="15">
        <v>1</v>
      </c>
      <c r="H135" s="17" t="s">
        <v>280</v>
      </c>
      <c r="I135" s="19">
        <v>3380</v>
      </c>
      <c r="J135" s="31">
        <f>OrderTable[[#This Row],[Order Qty]]*OrderTable[[#This Row],[Unit Price]]</f>
        <v>3380</v>
      </c>
      <c r="K135" s="17" t="s">
        <v>19</v>
      </c>
      <c r="L135" s="32"/>
      <c r="M135" s="33" t="s">
        <v>59</v>
      </c>
    </row>
    <row r="136" spans="1:13">
      <c r="A136" s="18" t="s">
        <v>365</v>
      </c>
      <c r="B136" s="17">
        <v>8</v>
      </c>
      <c r="C136" s="15">
        <v>1148</v>
      </c>
      <c r="D136" s="15" t="s">
        <v>50</v>
      </c>
      <c r="E136" s="30"/>
      <c r="F136" s="16" t="s">
        <v>366</v>
      </c>
      <c r="G136" s="15">
        <v>50</v>
      </c>
      <c r="H136" s="17" t="s">
        <v>275</v>
      </c>
      <c r="I136" s="19">
        <v>30</v>
      </c>
      <c r="J136" s="31">
        <f>OrderTable[[#This Row],[Order Qty]]*OrderTable[[#This Row],[Unit Price]]</f>
        <v>1500</v>
      </c>
      <c r="K136" s="17" t="s">
        <v>19</v>
      </c>
      <c r="L136" s="32"/>
      <c r="M136" s="33" t="s">
        <v>59</v>
      </c>
    </row>
    <row r="137" spans="1:13">
      <c r="A137" s="18" t="s">
        <v>367</v>
      </c>
      <c r="B137" s="17">
        <v>8</v>
      </c>
      <c r="C137" s="15">
        <v>1148</v>
      </c>
      <c r="D137" s="15" t="s">
        <v>50</v>
      </c>
      <c r="E137" s="30"/>
      <c r="F137" s="16" t="s">
        <v>368</v>
      </c>
      <c r="G137" s="15">
        <v>0</v>
      </c>
      <c r="H137" s="17" t="s">
        <v>275</v>
      </c>
      <c r="I137" s="19">
        <v>45</v>
      </c>
      <c r="J137" s="31">
        <f>OrderTable[[#This Row],[Order Qty]]*OrderTable[[#This Row],[Unit Price]]</f>
        <v>0</v>
      </c>
      <c r="K137" s="17" t="s">
        <v>19</v>
      </c>
      <c r="L137" s="32"/>
      <c r="M137" s="33" t="s">
        <v>59</v>
      </c>
    </row>
    <row r="138" spans="1:13">
      <c r="A138" s="18" t="s">
        <v>369</v>
      </c>
      <c r="B138" s="17">
        <v>8</v>
      </c>
      <c r="C138" s="15">
        <v>1148</v>
      </c>
      <c r="D138" s="15" t="s">
        <v>50</v>
      </c>
      <c r="E138" s="30"/>
      <c r="F138" s="16" t="s">
        <v>370</v>
      </c>
      <c r="G138" s="15">
        <v>1</v>
      </c>
      <c r="H138" s="17" t="s">
        <v>280</v>
      </c>
      <c r="I138" s="19">
        <v>2035.75</v>
      </c>
      <c r="J138" s="31">
        <f>OrderTable[[#This Row],[Order Qty]]*OrderTable[[#This Row],[Unit Price]]</f>
        <v>2035.75</v>
      </c>
      <c r="K138" s="17" t="s">
        <v>19</v>
      </c>
      <c r="L138" s="32"/>
      <c r="M138" s="33" t="s">
        <v>59</v>
      </c>
    </row>
    <row r="139" spans="1:13">
      <c r="A139" s="18" t="s">
        <v>371</v>
      </c>
      <c r="B139" s="17">
        <v>9</v>
      </c>
      <c r="C139" s="15">
        <v>1167</v>
      </c>
      <c r="D139" s="15" t="s">
        <v>372</v>
      </c>
      <c r="E139" s="30" t="s">
        <v>373</v>
      </c>
      <c r="F139" s="16" t="s">
        <v>374</v>
      </c>
      <c r="G139" s="15">
        <v>1</v>
      </c>
      <c r="H139" s="17" t="s">
        <v>280</v>
      </c>
      <c r="I139" s="19">
        <v>13255.74</v>
      </c>
      <c r="J139" s="31">
        <f>OrderTable[[#This Row],[Order Qty]]*OrderTable[[#This Row],[Unit Price]]</f>
        <v>13255.74</v>
      </c>
      <c r="K139" s="17" t="s">
        <v>19</v>
      </c>
      <c r="L139" s="32"/>
      <c r="M139" s="33" t="s">
        <v>59</v>
      </c>
    </row>
    <row r="140" spans="1:13">
      <c r="A140" s="18" t="s">
        <v>375</v>
      </c>
      <c r="B140" s="17">
        <v>9</v>
      </c>
      <c r="C140" s="15">
        <v>1146</v>
      </c>
      <c r="D140" s="15" t="s">
        <v>50</v>
      </c>
      <c r="E140" s="30"/>
      <c r="F140" s="16" t="s">
        <v>376</v>
      </c>
      <c r="G140" s="15">
        <v>214</v>
      </c>
      <c r="H140" s="17" t="s">
        <v>275</v>
      </c>
      <c r="I140" s="19">
        <v>60</v>
      </c>
      <c r="J140" s="31">
        <f>OrderTable[[#This Row],[Order Qty]]*OrderTable[[#This Row],[Unit Price]]</f>
        <v>12840</v>
      </c>
      <c r="K140" s="17" t="s">
        <v>19</v>
      </c>
      <c r="L140" s="32"/>
      <c r="M140" s="33" t="s">
        <v>377</v>
      </c>
    </row>
    <row r="141" spans="1:13">
      <c r="A141" s="18" t="s">
        <v>378</v>
      </c>
      <c r="B141" s="17">
        <v>9</v>
      </c>
      <c r="C141" s="15">
        <v>1146</v>
      </c>
      <c r="D141" s="15" t="s">
        <v>50</v>
      </c>
      <c r="E141" s="30"/>
      <c r="F141" s="16" t="s">
        <v>379</v>
      </c>
      <c r="G141" s="15">
        <v>85</v>
      </c>
      <c r="H141" s="17" t="s">
        <v>275</v>
      </c>
      <c r="I141" s="19">
        <v>90</v>
      </c>
      <c r="J141" s="31">
        <f>OrderTable[[#This Row],[Order Qty]]*OrderTable[[#This Row],[Unit Price]]</f>
        <v>7650</v>
      </c>
      <c r="K141" s="17" t="s">
        <v>19</v>
      </c>
      <c r="L141" s="32"/>
      <c r="M141" s="33" t="s">
        <v>377</v>
      </c>
    </row>
    <row r="142" spans="1:13">
      <c r="A142" s="18" t="s">
        <v>380</v>
      </c>
      <c r="B142" s="17">
        <v>9</v>
      </c>
      <c r="C142" s="15">
        <v>1146</v>
      </c>
      <c r="D142" s="15" t="s">
        <v>50</v>
      </c>
      <c r="E142" s="30"/>
      <c r="F142" s="16" t="s">
        <v>381</v>
      </c>
      <c r="G142" s="15">
        <v>1</v>
      </c>
      <c r="H142" s="17" t="s">
        <v>280</v>
      </c>
      <c r="I142" s="19">
        <v>15960</v>
      </c>
      <c r="J142" s="31">
        <f>OrderTable[[#This Row],[Order Qty]]*OrderTable[[#This Row],[Unit Price]]</f>
        <v>15960</v>
      </c>
      <c r="K142" s="17" t="s">
        <v>19</v>
      </c>
      <c r="L142" s="32"/>
      <c r="M142" s="33" t="s">
        <v>377</v>
      </c>
    </row>
    <row r="143" spans="1:13">
      <c r="A143" s="18" t="s">
        <v>382</v>
      </c>
      <c r="B143" s="17">
        <v>9</v>
      </c>
      <c r="C143" s="15">
        <v>1146</v>
      </c>
      <c r="D143" s="15" t="s">
        <v>50</v>
      </c>
      <c r="E143" s="30"/>
      <c r="F143" s="16" t="s">
        <v>383</v>
      </c>
      <c r="G143" s="15">
        <v>178</v>
      </c>
      <c r="H143" s="17" t="s">
        <v>275</v>
      </c>
      <c r="I143" s="19">
        <v>50</v>
      </c>
      <c r="J143" s="31">
        <f>OrderTable[[#This Row],[Order Qty]]*OrderTable[[#This Row],[Unit Price]]</f>
        <v>8900</v>
      </c>
      <c r="K143" s="17" t="s">
        <v>19</v>
      </c>
      <c r="L143" s="32"/>
      <c r="M143" s="33" t="s">
        <v>377</v>
      </c>
    </row>
    <row r="144" spans="1:13">
      <c r="A144" s="18" t="s">
        <v>384</v>
      </c>
      <c r="B144" s="17">
        <v>9</v>
      </c>
      <c r="C144" s="15">
        <v>1146</v>
      </c>
      <c r="D144" s="15" t="s">
        <v>50</v>
      </c>
      <c r="E144" s="30"/>
      <c r="F144" s="16" t="s">
        <v>385</v>
      </c>
      <c r="G144" s="15">
        <v>71</v>
      </c>
      <c r="H144" s="17" t="s">
        <v>275</v>
      </c>
      <c r="I144" s="19">
        <v>90</v>
      </c>
      <c r="J144" s="31">
        <f>OrderTable[[#This Row],[Order Qty]]*OrderTable[[#This Row],[Unit Price]]</f>
        <v>6390</v>
      </c>
      <c r="K144" s="17" t="s">
        <v>19</v>
      </c>
      <c r="L144" s="32"/>
      <c r="M144" s="33" t="s">
        <v>377</v>
      </c>
    </row>
    <row r="145" spans="1:13">
      <c r="A145" s="18" t="s">
        <v>386</v>
      </c>
      <c r="B145" s="17">
        <v>9</v>
      </c>
      <c r="C145" s="15">
        <v>1146</v>
      </c>
      <c r="D145" s="15" t="s">
        <v>50</v>
      </c>
      <c r="E145" s="30"/>
      <c r="F145" s="16" t="s">
        <v>387</v>
      </c>
      <c r="G145" s="15">
        <v>1</v>
      </c>
      <c r="H145" s="17" t="s">
        <v>280</v>
      </c>
      <c r="I145" s="19">
        <v>5250</v>
      </c>
      <c r="J145" s="31">
        <f>OrderTable[[#This Row],[Order Qty]]*OrderTable[[#This Row],[Unit Price]]</f>
        <v>5250</v>
      </c>
      <c r="K145" s="17" t="s">
        <v>19</v>
      </c>
      <c r="L145" s="32"/>
      <c r="M145" s="33" t="s">
        <v>377</v>
      </c>
    </row>
    <row r="146" spans="1:13">
      <c r="A146" s="18" t="s">
        <v>388</v>
      </c>
      <c r="B146" s="17">
        <v>9</v>
      </c>
      <c r="C146" s="15">
        <v>1146</v>
      </c>
      <c r="D146" s="15" t="s">
        <v>50</v>
      </c>
      <c r="E146" s="30"/>
      <c r="F146" s="16" t="s">
        <v>389</v>
      </c>
      <c r="G146" s="15">
        <v>350</v>
      </c>
      <c r="H146" s="17" t="s">
        <v>275</v>
      </c>
      <c r="I146" s="19">
        <v>60</v>
      </c>
      <c r="J146" s="31">
        <f>OrderTable[[#This Row],[Order Qty]]*OrderTable[[#This Row],[Unit Price]]</f>
        <v>21000</v>
      </c>
      <c r="K146" s="17" t="s">
        <v>19</v>
      </c>
      <c r="L146" s="32"/>
      <c r="M146" s="33" t="s">
        <v>377</v>
      </c>
    </row>
    <row r="147" spans="1:13">
      <c r="A147" s="18" t="s">
        <v>390</v>
      </c>
      <c r="B147" s="17">
        <v>9</v>
      </c>
      <c r="C147" s="15">
        <v>1146</v>
      </c>
      <c r="D147" s="15" t="s">
        <v>50</v>
      </c>
      <c r="E147" s="30"/>
      <c r="F147" s="16" t="s">
        <v>391</v>
      </c>
      <c r="G147" s="15">
        <v>140</v>
      </c>
      <c r="H147" s="17" t="s">
        <v>275</v>
      </c>
      <c r="I147" s="19">
        <v>90</v>
      </c>
      <c r="J147" s="31">
        <f>OrderTable[[#This Row],[Order Qty]]*OrderTable[[#This Row],[Unit Price]]</f>
        <v>12600</v>
      </c>
      <c r="K147" s="17" t="s">
        <v>19</v>
      </c>
      <c r="L147" s="32"/>
      <c r="M147" s="33" t="s">
        <v>377</v>
      </c>
    </row>
    <row r="148" spans="1:13">
      <c r="A148" s="18" t="s">
        <v>392</v>
      </c>
      <c r="B148" s="17">
        <v>9</v>
      </c>
      <c r="C148" s="15">
        <v>1146</v>
      </c>
      <c r="D148" s="15" t="s">
        <v>50</v>
      </c>
      <c r="E148" s="30"/>
      <c r="F148" s="16" t="s">
        <v>393</v>
      </c>
      <c r="G148" s="15">
        <v>1</v>
      </c>
      <c r="H148" s="17" t="s">
        <v>280</v>
      </c>
      <c r="I148" s="19">
        <v>9330</v>
      </c>
      <c r="J148" s="31">
        <f>OrderTable[[#This Row],[Order Qty]]*OrderTable[[#This Row],[Unit Price]]</f>
        <v>9330</v>
      </c>
      <c r="K148" s="17" t="s">
        <v>19</v>
      </c>
      <c r="L148" s="32"/>
      <c r="M148" s="33" t="s">
        <v>377</v>
      </c>
    </row>
    <row r="149" spans="1:13">
      <c r="A149" s="18" t="s">
        <v>394</v>
      </c>
      <c r="B149" s="17">
        <v>9</v>
      </c>
      <c r="C149" s="15">
        <v>1146</v>
      </c>
      <c r="D149" s="15" t="s">
        <v>50</v>
      </c>
      <c r="E149" s="30"/>
      <c r="F149" s="16" t="s">
        <v>395</v>
      </c>
      <c r="G149" s="15">
        <v>400</v>
      </c>
      <c r="H149" s="17" t="s">
        <v>275</v>
      </c>
      <c r="I149" s="19">
        <v>50</v>
      </c>
      <c r="J149" s="31">
        <f>OrderTable[[#This Row],[Order Qty]]*OrderTable[[#This Row],[Unit Price]]</f>
        <v>20000</v>
      </c>
      <c r="K149" s="17" t="s">
        <v>19</v>
      </c>
      <c r="L149" s="32"/>
      <c r="M149" s="33" t="s">
        <v>377</v>
      </c>
    </row>
    <row r="150" spans="1:13">
      <c r="A150" s="18" t="s">
        <v>396</v>
      </c>
      <c r="B150" s="17">
        <v>9</v>
      </c>
      <c r="C150" s="15">
        <v>1146</v>
      </c>
      <c r="D150" s="15" t="s">
        <v>50</v>
      </c>
      <c r="E150" s="30"/>
      <c r="F150" s="16" t="s">
        <v>397</v>
      </c>
      <c r="G150" s="15">
        <v>160</v>
      </c>
      <c r="H150" s="17" t="s">
        <v>275</v>
      </c>
      <c r="I150" s="19">
        <v>90</v>
      </c>
      <c r="J150" s="31">
        <f>OrderTable[[#This Row],[Order Qty]]*OrderTable[[#This Row],[Unit Price]]</f>
        <v>14400</v>
      </c>
      <c r="K150" s="17" t="s">
        <v>19</v>
      </c>
      <c r="L150" s="32"/>
      <c r="M150" s="33" t="s">
        <v>377</v>
      </c>
    </row>
    <row r="151" spans="1:13">
      <c r="A151" s="18" t="s">
        <v>398</v>
      </c>
      <c r="B151" s="17">
        <v>9</v>
      </c>
      <c r="C151" s="15">
        <v>1146</v>
      </c>
      <c r="D151" s="15" t="s">
        <v>50</v>
      </c>
      <c r="E151" s="30"/>
      <c r="F151" s="16" t="s">
        <v>399</v>
      </c>
      <c r="G151" s="15">
        <v>1</v>
      </c>
      <c r="H151" s="17" t="s">
        <v>280</v>
      </c>
      <c r="I151" s="19">
        <v>10520</v>
      </c>
      <c r="J151" s="31">
        <f>OrderTable[[#This Row],[Order Qty]]*OrderTable[[#This Row],[Unit Price]]</f>
        <v>10520</v>
      </c>
      <c r="K151" s="17" t="s">
        <v>19</v>
      </c>
      <c r="L151" s="32"/>
      <c r="M151" s="33" t="s">
        <v>377</v>
      </c>
    </row>
    <row r="152" spans="1:13">
      <c r="A152" s="18" t="s">
        <v>400</v>
      </c>
      <c r="B152" s="17">
        <v>9</v>
      </c>
      <c r="C152" s="15">
        <v>1146</v>
      </c>
      <c r="D152" s="15" t="s">
        <v>50</v>
      </c>
      <c r="E152" s="30"/>
      <c r="F152" s="16" t="s">
        <v>401</v>
      </c>
      <c r="G152" s="15">
        <v>342</v>
      </c>
      <c r="H152" s="17" t="s">
        <v>275</v>
      </c>
      <c r="I152" s="19">
        <v>60</v>
      </c>
      <c r="J152" s="31">
        <f>OrderTable[[#This Row],[Order Qty]]*OrderTable[[#This Row],[Unit Price]]</f>
        <v>20520</v>
      </c>
      <c r="K152" s="17" t="s">
        <v>19</v>
      </c>
      <c r="L152" s="32"/>
      <c r="M152" s="33" t="s">
        <v>377</v>
      </c>
    </row>
    <row r="153" spans="1:13">
      <c r="A153" s="18" t="s">
        <v>402</v>
      </c>
      <c r="B153" s="17">
        <v>9</v>
      </c>
      <c r="C153" s="15">
        <v>1146</v>
      </c>
      <c r="D153" s="15" t="s">
        <v>50</v>
      </c>
      <c r="E153" s="30"/>
      <c r="F153" s="16" t="s">
        <v>403</v>
      </c>
      <c r="G153" s="15">
        <v>137</v>
      </c>
      <c r="H153" s="17" t="s">
        <v>275</v>
      </c>
      <c r="I153" s="19">
        <v>90</v>
      </c>
      <c r="J153" s="31">
        <f>OrderTable[[#This Row],[Order Qty]]*OrderTable[[#This Row],[Unit Price]]</f>
        <v>12330</v>
      </c>
      <c r="K153" s="17" t="s">
        <v>19</v>
      </c>
      <c r="L153" s="32"/>
      <c r="M153" s="33" t="s">
        <v>377</v>
      </c>
    </row>
    <row r="154" spans="1:13">
      <c r="A154" s="18" t="s">
        <v>404</v>
      </c>
      <c r="B154" s="17">
        <v>9</v>
      </c>
      <c r="C154" s="15">
        <v>1146</v>
      </c>
      <c r="D154" s="15" t="s">
        <v>50</v>
      </c>
      <c r="E154" s="30"/>
      <c r="F154" s="16" t="s">
        <v>405</v>
      </c>
      <c r="G154" s="15">
        <v>1</v>
      </c>
      <c r="H154" s="17" t="s">
        <v>280</v>
      </c>
      <c r="I154" s="19">
        <v>9160</v>
      </c>
      <c r="J154" s="31">
        <f>OrderTable[[#This Row],[Order Qty]]*OrderTable[[#This Row],[Unit Price]]</f>
        <v>9160</v>
      </c>
      <c r="K154" s="17" t="s">
        <v>19</v>
      </c>
      <c r="L154" s="32"/>
      <c r="M154" s="33" t="s">
        <v>377</v>
      </c>
    </row>
    <row r="155" spans="1:13">
      <c r="A155" s="18" t="s">
        <v>406</v>
      </c>
      <c r="B155" s="17">
        <v>9</v>
      </c>
      <c r="C155" s="15">
        <v>1146</v>
      </c>
      <c r="D155" s="15" t="s">
        <v>50</v>
      </c>
      <c r="E155" s="30"/>
      <c r="F155" s="16" t="s">
        <v>407</v>
      </c>
      <c r="G155" s="15">
        <v>50</v>
      </c>
      <c r="H155" s="17" t="s">
        <v>275</v>
      </c>
      <c r="I155" s="19">
        <v>50</v>
      </c>
      <c r="J155" s="31">
        <f>OrderTable[[#This Row],[Order Qty]]*OrderTable[[#This Row],[Unit Price]]</f>
        <v>2500</v>
      </c>
      <c r="K155" s="17" t="s">
        <v>19</v>
      </c>
      <c r="L155" s="32"/>
      <c r="M155" s="33" t="s">
        <v>377</v>
      </c>
    </row>
    <row r="156" spans="1:13">
      <c r="A156" s="18" t="s">
        <v>408</v>
      </c>
      <c r="B156" s="17">
        <v>9</v>
      </c>
      <c r="C156" s="15">
        <v>1146</v>
      </c>
      <c r="D156" s="15" t="s">
        <v>50</v>
      </c>
      <c r="E156" s="30"/>
      <c r="F156" s="16" t="s">
        <v>409</v>
      </c>
      <c r="G156" s="15">
        <v>0</v>
      </c>
      <c r="H156" s="17" t="s">
        <v>275</v>
      </c>
      <c r="I156" s="19">
        <v>90</v>
      </c>
      <c r="J156" s="31">
        <f>OrderTable[[#This Row],[Order Qty]]*OrderTable[[#This Row],[Unit Price]]</f>
        <v>0</v>
      </c>
      <c r="K156" s="17" t="s">
        <v>19</v>
      </c>
      <c r="L156" s="32"/>
      <c r="M156" s="33" t="s">
        <v>377</v>
      </c>
    </row>
    <row r="157" spans="1:13">
      <c r="A157" s="18" t="s">
        <v>410</v>
      </c>
      <c r="B157" s="17">
        <v>9</v>
      </c>
      <c r="C157" s="15">
        <v>1146</v>
      </c>
      <c r="D157" s="15" t="s">
        <v>50</v>
      </c>
      <c r="E157" s="30"/>
      <c r="F157" s="16" t="s">
        <v>411</v>
      </c>
      <c r="G157" s="15">
        <v>1</v>
      </c>
      <c r="H157" s="17" t="s">
        <v>280</v>
      </c>
      <c r="I157" s="19">
        <v>11710</v>
      </c>
      <c r="J157" s="31">
        <f>OrderTable[[#This Row],[Order Qty]]*OrderTable[[#This Row],[Unit Price]]</f>
        <v>11710</v>
      </c>
      <c r="K157" s="17" t="s">
        <v>19</v>
      </c>
      <c r="L157" s="32"/>
      <c r="M157" s="33" t="s">
        <v>377</v>
      </c>
    </row>
    <row r="158" spans="1:13">
      <c r="A158" s="18" t="s">
        <v>412</v>
      </c>
      <c r="B158" s="17">
        <v>9</v>
      </c>
      <c r="C158" s="15">
        <v>1146</v>
      </c>
      <c r="D158" s="15" t="s">
        <v>50</v>
      </c>
      <c r="E158" s="30"/>
      <c r="F158" s="16" t="s">
        <v>413</v>
      </c>
      <c r="G158" s="15">
        <v>278</v>
      </c>
      <c r="H158" s="17" t="s">
        <v>275</v>
      </c>
      <c r="I158" s="19">
        <v>60</v>
      </c>
      <c r="J158" s="31">
        <f>OrderTable[[#This Row],[Order Qty]]*OrderTable[[#This Row],[Unit Price]]</f>
        <v>16680</v>
      </c>
      <c r="K158" s="17" t="s">
        <v>19</v>
      </c>
      <c r="L158" s="32"/>
      <c r="M158" s="33" t="s">
        <v>377</v>
      </c>
    </row>
    <row r="159" spans="1:13">
      <c r="A159" s="18" t="s">
        <v>414</v>
      </c>
      <c r="B159" s="17">
        <v>9</v>
      </c>
      <c r="C159" s="15">
        <v>1146</v>
      </c>
      <c r="D159" s="15" t="s">
        <v>50</v>
      </c>
      <c r="E159" s="30"/>
      <c r="F159" s="16" t="s">
        <v>415</v>
      </c>
      <c r="G159" s="15">
        <v>111</v>
      </c>
      <c r="H159" s="17" t="s">
        <v>275</v>
      </c>
      <c r="I159" s="19">
        <v>90</v>
      </c>
      <c r="J159" s="31">
        <f>OrderTable[[#This Row],[Order Qty]]*OrderTable[[#This Row],[Unit Price]]</f>
        <v>9990</v>
      </c>
      <c r="K159" s="17" t="s">
        <v>19</v>
      </c>
      <c r="L159" s="32"/>
      <c r="M159" s="33" t="s">
        <v>377</v>
      </c>
    </row>
    <row r="160" spans="1:13">
      <c r="A160" s="18" t="s">
        <v>416</v>
      </c>
      <c r="B160" s="17">
        <v>9</v>
      </c>
      <c r="C160" s="15">
        <v>1146</v>
      </c>
      <c r="D160" s="15" t="s">
        <v>50</v>
      </c>
      <c r="E160" s="30"/>
      <c r="F160" s="16" t="s">
        <v>417</v>
      </c>
      <c r="G160" s="15">
        <v>1</v>
      </c>
      <c r="H160" s="17" t="s">
        <v>280</v>
      </c>
      <c r="I160" s="19">
        <v>7630</v>
      </c>
      <c r="J160" s="31">
        <f>OrderTable[[#This Row],[Order Qty]]*OrderTable[[#This Row],[Unit Price]]</f>
        <v>7630</v>
      </c>
      <c r="K160" s="17" t="s">
        <v>19</v>
      </c>
      <c r="L160" s="32"/>
      <c r="M160" s="33" t="s">
        <v>377</v>
      </c>
    </row>
    <row r="161" spans="1:13">
      <c r="A161" s="18" t="s">
        <v>418</v>
      </c>
      <c r="B161" s="17">
        <v>10</v>
      </c>
      <c r="C161" s="15">
        <v>1147</v>
      </c>
      <c r="D161" s="15" t="s">
        <v>50</v>
      </c>
      <c r="E161" s="30"/>
      <c r="F161" s="16" t="s">
        <v>419</v>
      </c>
      <c r="G161" s="15">
        <v>271</v>
      </c>
      <c r="H161" s="17" t="s">
        <v>275</v>
      </c>
      <c r="I161" s="19">
        <v>60</v>
      </c>
      <c r="J161" s="31">
        <f>OrderTable[[#This Row],[Order Qty]]*OrderTable[[#This Row],[Unit Price]]</f>
        <v>16260</v>
      </c>
      <c r="K161" s="17" t="s">
        <v>19</v>
      </c>
      <c r="L161" s="32"/>
      <c r="M161" s="33" t="s">
        <v>59</v>
      </c>
    </row>
    <row r="162" spans="1:13">
      <c r="A162" s="18" t="s">
        <v>420</v>
      </c>
      <c r="B162" s="17">
        <v>10</v>
      </c>
      <c r="C162" s="15">
        <v>1147</v>
      </c>
      <c r="D162" s="15" t="s">
        <v>50</v>
      </c>
      <c r="E162" s="30"/>
      <c r="F162" s="16" t="s">
        <v>421</v>
      </c>
      <c r="G162" s="15">
        <v>108</v>
      </c>
      <c r="H162" s="17" t="s">
        <v>275</v>
      </c>
      <c r="I162" s="19">
        <v>90</v>
      </c>
      <c r="J162" s="31">
        <f>OrderTable[[#This Row],[Order Qty]]*OrderTable[[#This Row],[Unit Price]]</f>
        <v>9720</v>
      </c>
      <c r="K162" s="17" t="s">
        <v>19</v>
      </c>
      <c r="L162" s="32"/>
      <c r="M162" s="33" t="s">
        <v>59</v>
      </c>
    </row>
    <row r="163" spans="1:13">
      <c r="A163" s="18" t="s">
        <v>422</v>
      </c>
      <c r="B163" s="17">
        <v>10</v>
      </c>
      <c r="C163" s="15">
        <v>1147</v>
      </c>
      <c r="D163" s="15" t="s">
        <v>50</v>
      </c>
      <c r="E163" s="30"/>
      <c r="F163" s="16" t="s">
        <v>423</v>
      </c>
      <c r="G163" s="15">
        <v>1</v>
      </c>
      <c r="H163" s="17" t="s">
        <v>280</v>
      </c>
      <c r="I163" s="19">
        <v>17320</v>
      </c>
      <c r="J163" s="31">
        <f>OrderTable[[#This Row],[Order Qty]]*OrderTable[[#This Row],[Unit Price]]</f>
        <v>17320</v>
      </c>
      <c r="K163" s="17" t="s">
        <v>19</v>
      </c>
      <c r="L163" s="32"/>
      <c r="M163" s="33" t="s">
        <v>59</v>
      </c>
    </row>
    <row r="164" spans="1:13">
      <c r="A164" s="18" t="s">
        <v>424</v>
      </c>
      <c r="B164" s="17">
        <v>10</v>
      </c>
      <c r="C164" s="15">
        <v>1147</v>
      </c>
      <c r="D164" s="15" t="s">
        <v>50</v>
      </c>
      <c r="E164" s="30"/>
      <c r="F164" s="16" t="s">
        <v>425</v>
      </c>
      <c r="G164" s="15">
        <v>928</v>
      </c>
      <c r="H164" s="17" t="s">
        <v>275</v>
      </c>
      <c r="I164" s="19">
        <v>50</v>
      </c>
      <c r="J164" s="31">
        <f>OrderTable[[#This Row],[Order Qty]]*OrderTable[[#This Row],[Unit Price]]</f>
        <v>46400</v>
      </c>
      <c r="K164" s="17" t="s">
        <v>19</v>
      </c>
      <c r="L164" s="32"/>
      <c r="M164" s="33" t="s">
        <v>59</v>
      </c>
    </row>
    <row r="165" spans="1:13">
      <c r="A165" s="18" t="s">
        <v>426</v>
      </c>
      <c r="B165" s="17">
        <v>10</v>
      </c>
      <c r="C165" s="15">
        <v>1147</v>
      </c>
      <c r="D165" s="15" t="s">
        <v>50</v>
      </c>
      <c r="E165" s="30"/>
      <c r="F165" s="16" t="s">
        <v>427</v>
      </c>
      <c r="G165" s="15">
        <v>371</v>
      </c>
      <c r="H165" s="17" t="s">
        <v>275</v>
      </c>
      <c r="I165" s="19">
        <v>90</v>
      </c>
      <c r="J165" s="31">
        <f>OrderTable[[#This Row],[Order Qty]]*OrderTable[[#This Row],[Unit Price]]</f>
        <v>33390</v>
      </c>
      <c r="K165" s="17" t="s">
        <v>19</v>
      </c>
      <c r="L165" s="32"/>
      <c r="M165" s="33" t="s">
        <v>59</v>
      </c>
    </row>
    <row r="166" spans="1:13">
      <c r="A166" s="18" t="s">
        <v>428</v>
      </c>
      <c r="B166" s="17">
        <v>10</v>
      </c>
      <c r="C166" s="15">
        <v>1147</v>
      </c>
      <c r="D166" s="15" t="s">
        <v>50</v>
      </c>
      <c r="E166" s="30"/>
      <c r="F166" s="16" t="s">
        <v>429</v>
      </c>
      <c r="G166" s="15">
        <v>1</v>
      </c>
      <c r="H166" s="17" t="s">
        <v>280</v>
      </c>
      <c r="I166" s="19">
        <v>23100</v>
      </c>
      <c r="J166" s="31">
        <f>OrderTable[[#This Row],[Order Qty]]*OrderTable[[#This Row],[Unit Price]]</f>
        <v>23100</v>
      </c>
      <c r="K166" s="17" t="s">
        <v>19</v>
      </c>
      <c r="L166" s="32"/>
      <c r="M166" s="33" t="s">
        <v>59</v>
      </c>
    </row>
    <row r="167" spans="1:13">
      <c r="A167" s="18" t="s">
        <v>430</v>
      </c>
      <c r="B167" s="17">
        <v>10</v>
      </c>
      <c r="C167" s="15">
        <v>1147</v>
      </c>
      <c r="D167" s="15" t="s">
        <v>50</v>
      </c>
      <c r="E167" s="30"/>
      <c r="F167" s="16" t="s">
        <v>431</v>
      </c>
      <c r="G167" s="15">
        <v>78</v>
      </c>
      <c r="H167" s="17" t="s">
        <v>275</v>
      </c>
      <c r="I167" s="19">
        <v>60</v>
      </c>
      <c r="J167" s="31">
        <f>OrderTable[[#This Row],[Order Qty]]*OrderTable[[#This Row],[Unit Price]]</f>
        <v>4680</v>
      </c>
      <c r="K167" s="17" t="s">
        <v>19</v>
      </c>
      <c r="L167" s="32"/>
      <c r="M167" s="33" t="s">
        <v>59</v>
      </c>
    </row>
    <row r="168" spans="1:13">
      <c r="A168" s="18" t="s">
        <v>432</v>
      </c>
      <c r="B168" s="17">
        <v>10</v>
      </c>
      <c r="C168" s="15">
        <v>1147</v>
      </c>
      <c r="D168" s="15" t="s">
        <v>50</v>
      </c>
      <c r="E168" s="30"/>
      <c r="F168" s="16" t="s">
        <v>433</v>
      </c>
      <c r="G168" s="15">
        <v>31</v>
      </c>
      <c r="H168" s="17" t="s">
        <v>275</v>
      </c>
      <c r="I168" s="19">
        <v>90</v>
      </c>
      <c r="J168" s="31">
        <f>OrderTable[[#This Row],[Order Qty]]*OrderTable[[#This Row],[Unit Price]]</f>
        <v>2790</v>
      </c>
      <c r="K168" s="17" t="s">
        <v>19</v>
      </c>
      <c r="L168" s="32"/>
      <c r="M168" s="33" t="s">
        <v>59</v>
      </c>
    </row>
    <row r="169" spans="1:13">
      <c r="A169" s="18" t="s">
        <v>434</v>
      </c>
      <c r="B169" s="17">
        <v>10</v>
      </c>
      <c r="C169" s="15">
        <v>1147</v>
      </c>
      <c r="D169" s="15" t="s">
        <v>50</v>
      </c>
      <c r="E169" s="30"/>
      <c r="F169" s="16" t="s">
        <v>435</v>
      </c>
      <c r="G169" s="15">
        <v>1</v>
      </c>
      <c r="H169" s="17" t="s">
        <v>280</v>
      </c>
      <c r="I169" s="19">
        <v>10180</v>
      </c>
      <c r="J169" s="31">
        <f>OrderTable[[#This Row],[Order Qty]]*OrderTable[[#This Row],[Unit Price]]</f>
        <v>10180</v>
      </c>
      <c r="K169" s="17" t="s">
        <v>19</v>
      </c>
      <c r="L169" s="32"/>
      <c r="M169" s="33" t="s">
        <v>59</v>
      </c>
    </row>
    <row r="170" spans="1:13">
      <c r="A170" s="18" t="s">
        <v>436</v>
      </c>
      <c r="B170" s="17">
        <v>10</v>
      </c>
      <c r="C170" s="15">
        <v>1147</v>
      </c>
      <c r="D170" s="15" t="s">
        <v>50</v>
      </c>
      <c r="E170" s="30"/>
      <c r="F170" s="16" t="s">
        <v>437</v>
      </c>
      <c r="G170" s="15">
        <v>335</v>
      </c>
      <c r="H170" s="17" t="s">
        <v>275</v>
      </c>
      <c r="I170" s="19">
        <v>50</v>
      </c>
      <c r="J170" s="31">
        <f>OrderTable[[#This Row],[Order Qty]]*OrderTable[[#This Row],[Unit Price]]</f>
        <v>16750</v>
      </c>
      <c r="K170" s="17" t="s">
        <v>19</v>
      </c>
      <c r="L170" s="32"/>
      <c r="M170" s="33" t="s">
        <v>59</v>
      </c>
    </row>
    <row r="171" spans="1:13">
      <c r="A171" s="18" t="s">
        <v>438</v>
      </c>
      <c r="B171" s="17">
        <v>10</v>
      </c>
      <c r="C171" s="15">
        <v>1147</v>
      </c>
      <c r="D171" s="15" t="s">
        <v>50</v>
      </c>
      <c r="E171" s="30"/>
      <c r="F171" s="16" t="s">
        <v>439</v>
      </c>
      <c r="G171" s="15">
        <v>134</v>
      </c>
      <c r="H171" s="17" t="s">
        <v>275</v>
      </c>
      <c r="I171" s="19">
        <v>90</v>
      </c>
      <c r="J171" s="31">
        <f>OrderTable[[#This Row],[Order Qty]]*OrderTable[[#This Row],[Unit Price]]</f>
        <v>12060</v>
      </c>
      <c r="K171" s="17" t="s">
        <v>19</v>
      </c>
      <c r="L171" s="32"/>
      <c r="M171" s="33" t="s">
        <v>59</v>
      </c>
    </row>
    <row r="172" spans="1:13">
      <c r="A172" s="18" t="s">
        <v>440</v>
      </c>
      <c r="B172" s="17">
        <v>10</v>
      </c>
      <c r="C172" s="15">
        <v>1147</v>
      </c>
      <c r="D172" s="15" t="s">
        <v>50</v>
      </c>
      <c r="E172" s="30"/>
      <c r="F172" s="16" t="s">
        <v>441</v>
      </c>
      <c r="G172" s="15">
        <v>1</v>
      </c>
      <c r="H172" s="17" t="s">
        <v>280</v>
      </c>
      <c r="I172" s="19">
        <v>8990</v>
      </c>
      <c r="J172" s="31">
        <f>OrderTable[[#This Row],[Order Qty]]*OrderTable[[#This Row],[Unit Price]]</f>
        <v>8990</v>
      </c>
      <c r="K172" s="17" t="s">
        <v>19</v>
      </c>
      <c r="L172" s="32"/>
      <c r="M172" s="33" t="s">
        <v>59</v>
      </c>
    </row>
    <row r="173" spans="1:13">
      <c r="A173" s="18" t="s">
        <v>442</v>
      </c>
      <c r="B173" s="17">
        <v>10</v>
      </c>
      <c r="C173" s="15">
        <v>1147</v>
      </c>
      <c r="D173" s="15" t="s">
        <v>50</v>
      </c>
      <c r="E173" s="30"/>
      <c r="F173" s="16" t="s">
        <v>443</v>
      </c>
      <c r="G173" s="15">
        <v>92</v>
      </c>
      <c r="H173" s="17" t="s">
        <v>275</v>
      </c>
      <c r="I173" s="19">
        <v>60</v>
      </c>
      <c r="J173" s="31">
        <f>OrderTable[[#This Row],[Order Qty]]*OrderTable[[#This Row],[Unit Price]]</f>
        <v>5520</v>
      </c>
      <c r="K173" s="17" t="s">
        <v>19</v>
      </c>
      <c r="L173" s="32"/>
      <c r="M173" s="33" t="s">
        <v>59</v>
      </c>
    </row>
    <row r="174" spans="1:13">
      <c r="A174" s="18" t="s">
        <v>444</v>
      </c>
      <c r="B174" s="17">
        <v>10</v>
      </c>
      <c r="C174" s="15">
        <v>1147</v>
      </c>
      <c r="D174" s="15" t="s">
        <v>50</v>
      </c>
      <c r="E174" s="30"/>
      <c r="F174" s="16" t="s">
        <v>445</v>
      </c>
      <c r="G174" s="15">
        <v>37</v>
      </c>
      <c r="H174" s="17" t="s">
        <v>275</v>
      </c>
      <c r="I174" s="19">
        <v>90</v>
      </c>
      <c r="J174" s="31">
        <f>OrderTable[[#This Row],[Order Qty]]*OrderTable[[#This Row],[Unit Price]]</f>
        <v>3330</v>
      </c>
      <c r="K174" s="17" t="s">
        <v>19</v>
      </c>
      <c r="L174" s="32"/>
      <c r="M174" s="33" t="s">
        <v>59</v>
      </c>
    </row>
    <row r="175" spans="1:13">
      <c r="A175" s="18" t="s">
        <v>446</v>
      </c>
      <c r="B175" s="17">
        <v>10</v>
      </c>
      <c r="C175" s="15">
        <v>1147</v>
      </c>
      <c r="D175" s="15" t="s">
        <v>50</v>
      </c>
      <c r="E175" s="30"/>
      <c r="F175" s="16" t="s">
        <v>447</v>
      </c>
      <c r="G175" s="15">
        <v>1</v>
      </c>
      <c r="H175" s="17" t="s">
        <v>280</v>
      </c>
      <c r="I175" s="19">
        <v>12730</v>
      </c>
      <c r="J175" s="31">
        <f>OrderTable[[#This Row],[Order Qty]]*OrderTable[[#This Row],[Unit Price]]</f>
        <v>12730</v>
      </c>
      <c r="K175" s="17" t="s">
        <v>19</v>
      </c>
      <c r="L175" s="32"/>
      <c r="M175" s="33" t="s">
        <v>59</v>
      </c>
    </row>
    <row r="176" spans="1:13">
      <c r="A176" s="18" t="s">
        <v>448</v>
      </c>
      <c r="B176" s="17">
        <v>10</v>
      </c>
      <c r="C176" s="15">
        <v>1147</v>
      </c>
      <c r="D176" s="15" t="s">
        <v>50</v>
      </c>
      <c r="E176" s="30"/>
      <c r="F176" s="16" t="s">
        <v>449</v>
      </c>
      <c r="G176" s="15">
        <v>92</v>
      </c>
      <c r="H176" s="17" t="s">
        <v>275</v>
      </c>
      <c r="I176" s="19">
        <v>60</v>
      </c>
      <c r="J176" s="31">
        <f>OrderTable[[#This Row],[Order Qty]]*OrderTable[[#This Row],[Unit Price]]</f>
        <v>5520</v>
      </c>
      <c r="K176" s="17" t="s">
        <v>19</v>
      </c>
      <c r="L176" s="32"/>
      <c r="M176" s="33" t="s">
        <v>59</v>
      </c>
    </row>
    <row r="177" spans="1:13">
      <c r="A177" s="18" t="s">
        <v>450</v>
      </c>
      <c r="B177" s="17">
        <v>10</v>
      </c>
      <c r="C177" s="15">
        <v>1147</v>
      </c>
      <c r="D177" s="15" t="s">
        <v>50</v>
      </c>
      <c r="E177" s="30"/>
      <c r="F177" s="16" t="s">
        <v>451</v>
      </c>
      <c r="G177" s="15">
        <v>37</v>
      </c>
      <c r="H177" s="17" t="s">
        <v>275</v>
      </c>
      <c r="I177" s="19">
        <v>90</v>
      </c>
      <c r="J177" s="31">
        <f>OrderTable[[#This Row],[Order Qty]]*OrderTable[[#This Row],[Unit Price]]</f>
        <v>3330</v>
      </c>
      <c r="K177" s="17" t="s">
        <v>19</v>
      </c>
      <c r="L177" s="32"/>
      <c r="M177" s="33" t="s">
        <v>59</v>
      </c>
    </row>
    <row r="178" spans="1:13">
      <c r="A178" s="18" t="s">
        <v>452</v>
      </c>
      <c r="B178" s="17">
        <v>10</v>
      </c>
      <c r="C178" s="15">
        <v>1147</v>
      </c>
      <c r="D178" s="15" t="s">
        <v>50</v>
      </c>
      <c r="E178" s="30"/>
      <c r="F178" s="16" t="s">
        <v>453</v>
      </c>
      <c r="G178" s="15">
        <v>1</v>
      </c>
      <c r="H178" s="17" t="s">
        <v>280</v>
      </c>
      <c r="I178" s="19">
        <v>10690</v>
      </c>
      <c r="J178" s="31">
        <f>OrderTable[[#This Row],[Order Qty]]*OrderTable[[#This Row],[Unit Price]]</f>
        <v>10690</v>
      </c>
      <c r="K178" s="17" t="s">
        <v>19</v>
      </c>
      <c r="L178" s="32"/>
      <c r="M178" s="33" t="s">
        <v>59</v>
      </c>
    </row>
    <row r="179" spans="1:13">
      <c r="A179" s="18" t="s">
        <v>454</v>
      </c>
      <c r="B179" s="17">
        <v>11</v>
      </c>
      <c r="C179" s="15">
        <v>1137</v>
      </c>
      <c r="D179" s="15" t="s">
        <v>50</v>
      </c>
      <c r="E179" s="30"/>
      <c r="F179" s="16" t="s">
        <v>455</v>
      </c>
      <c r="G179" s="15">
        <v>2600</v>
      </c>
      <c r="H179" s="17" t="s">
        <v>275</v>
      </c>
      <c r="I179" s="19">
        <v>60</v>
      </c>
      <c r="J179" s="31">
        <f>OrderTable[[#This Row],[Order Qty]]*OrderTable[[#This Row],[Unit Price]]</f>
        <v>156000</v>
      </c>
      <c r="K179" s="17" t="s">
        <v>19</v>
      </c>
      <c r="L179" s="32"/>
      <c r="M179" s="33" t="s">
        <v>456</v>
      </c>
    </row>
    <row r="180" spans="1:13">
      <c r="A180" s="18" t="s">
        <v>457</v>
      </c>
      <c r="B180" s="17">
        <v>11</v>
      </c>
      <c r="C180" s="15">
        <v>1137</v>
      </c>
      <c r="D180" s="15" t="s">
        <v>50</v>
      </c>
      <c r="E180" s="30"/>
      <c r="F180" s="16" t="s">
        <v>458</v>
      </c>
      <c r="G180" s="15">
        <v>6</v>
      </c>
      <c r="H180" s="17" t="s">
        <v>280</v>
      </c>
      <c r="I180" s="19">
        <v>5000</v>
      </c>
      <c r="J180" s="31">
        <f>OrderTable[[#This Row],[Order Qty]]*OrderTable[[#This Row],[Unit Price]]</f>
        <v>30000</v>
      </c>
      <c r="K180" s="17" t="s">
        <v>19</v>
      </c>
      <c r="L180" s="32"/>
      <c r="M180" s="33" t="s">
        <v>456</v>
      </c>
    </row>
    <row r="181" spans="1:13">
      <c r="A181" s="18" t="s">
        <v>459</v>
      </c>
      <c r="B181" s="17">
        <v>11</v>
      </c>
      <c r="C181" s="15">
        <v>1137</v>
      </c>
      <c r="D181" s="15" t="s">
        <v>50</v>
      </c>
      <c r="E181" s="30"/>
      <c r="F181" s="16" t="s">
        <v>460</v>
      </c>
      <c r="G181" s="15">
        <v>2600</v>
      </c>
      <c r="H181" s="17" t="s">
        <v>275</v>
      </c>
      <c r="I181" s="19">
        <v>60</v>
      </c>
      <c r="J181" s="31">
        <f>OrderTable[[#This Row],[Order Qty]]*OrderTable[[#This Row],[Unit Price]]</f>
        <v>156000</v>
      </c>
      <c r="K181" s="17" t="s">
        <v>19</v>
      </c>
      <c r="L181" s="32"/>
      <c r="M181" s="33" t="s">
        <v>456</v>
      </c>
    </row>
    <row r="182" spans="1:13">
      <c r="A182" s="18" t="s">
        <v>461</v>
      </c>
      <c r="B182" s="17">
        <v>11</v>
      </c>
      <c r="C182" s="15">
        <v>1137</v>
      </c>
      <c r="D182" s="15" t="s">
        <v>50</v>
      </c>
      <c r="E182" s="30"/>
      <c r="F182" s="16" t="s">
        <v>462</v>
      </c>
      <c r="G182" s="15">
        <v>6</v>
      </c>
      <c r="H182" s="17" t="s">
        <v>280</v>
      </c>
      <c r="I182" s="19">
        <v>5000</v>
      </c>
      <c r="J182" s="31">
        <f>OrderTable[[#This Row],[Order Qty]]*OrderTable[[#This Row],[Unit Price]]</f>
        <v>30000</v>
      </c>
      <c r="K182" s="17" t="s">
        <v>19</v>
      </c>
      <c r="L182" s="32"/>
      <c r="M182" s="33" t="s">
        <v>456</v>
      </c>
    </row>
    <row r="183" spans="1:13">
      <c r="A183" s="18" t="s">
        <v>463</v>
      </c>
      <c r="B183" s="17">
        <v>11</v>
      </c>
      <c r="C183" s="15">
        <v>1137</v>
      </c>
      <c r="D183" s="15" t="s">
        <v>50</v>
      </c>
      <c r="E183" s="30"/>
      <c r="F183" s="16" t="s">
        <v>464</v>
      </c>
      <c r="G183" s="15">
        <v>2600</v>
      </c>
      <c r="H183" s="17" t="s">
        <v>275</v>
      </c>
      <c r="I183" s="19">
        <v>60</v>
      </c>
      <c r="J183" s="31">
        <f>OrderTable[[#This Row],[Order Qty]]*OrderTable[[#This Row],[Unit Price]]</f>
        <v>156000</v>
      </c>
      <c r="K183" s="17" t="s">
        <v>19</v>
      </c>
      <c r="L183" s="32"/>
      <c r="M183" s="33" t="s">
        <v>456</v>
      </c>
    </row>
    <row r="184" spans="1:13">
      <c r="A184" s="18" t="s">
        <v>465</v>
      </c>
      <c r="B184" s="17">
        <v>11</v>
      </c>
      <c r="C184" s="15">
        <v>1137</v>
      </c>
      <c r="D184" s="15" t="s">
        <v>50</v>
      </c>
      <c r="E184" s="30"/>
      <c r="F184" s="16" t="s">
        <v>466</v>
      </c>
      <c r="G184" s="15">
        <v>6</v>
      </c>
      <c r="H184" s="17" t="s">
        <v>280</v>
      </c>
      <c r="I184" s="19">
        <v>5000</v>
      </c>
      <c r="J184" s="31">
        <f>OrderTable[[#This Row],[Order Qty]]*OrderTable[[#This Row],[Unit Price]]</f>
        <v>30000</v>
      </c>
      <c r="K184" s="17" t="s">
        <v>19</v>
      </c>
      <c r="L184" s="32"/>
      <c r="M184" s="33" t="s">
        <v>456</v>
      </c>
    </row>
    <row r="185" spans="1:13">
      <c r="A185" s="18" t="s">
        <v>467</v>
      </c>
      <c r="B185" s="17">
        <v>11</v>
      </c>
      <c r="C185" s="15">
        <v>1137</v>
      </c>
      <c r="D185" s="15" t="s">
        <v>50</v>
      </c>
      <c r="E185" s="30"/>
      <c r="F185" s="16" t="s">
        <v>468</v>
      </c>
      <c r="G185" s="15">
        <v>2600</v>
      </c>
      <c r="H185" s="17" t="s">
        <v>275</v>
      </c>
      <c r="I185" s="19">
        <v>60</v>
      </c>
      <c r="J185" s="31">
        <f>OrderTable[[#This Row],[Order Qty]]*OrderTable[[#This Row],[Unit Price]]</f>
        <v>156000</v>
      </c>
      <c r="K185" s="17" t="s">
        <v>19</v>
      </c>
      <c r="L185" s="32"/>
      <c r="M185" s="33" t="s">
        <v>456</v>
      </c>
    </row>
    <row r="186" spans="1:13">
      <c r="A186" s="18" t="s">
        <v>469</v>
      </c>
      <c r="B186" s="17">
        <v>11</v>
      </c>
      <c r="C186" s="15">
        <v>1137</v>
      </c>
      <c r="D186" s="15" t="s">
        <v>50</v>
      </c>
      <c r="E186" s="30"/>
      <c r="F186" s="16" t="s">
        <v>470</v>
      </c>
      <c r="G186" s="15">
        <v>6</v>
      </c>
      <c r="H186" s="17" t="s">
        <v>280</v>
      </c>
      <c r="I186" s="19">
        <v>5000</v>
      </c>
      <c r="J186" s="31">
        <f>OrderTable[[#This Row],[Order Qty]]*OrderTable[[#This Row],[Unit Price]]</f>
        <v>30000</v>
      </c>
      <c r="K186" s="17" t="s">
        <v>19</v>
      </c>
      <c r="L186" s="32"/>
      <c r="M186" s="33" t="s">
        <v>456</v>
      </c>
    </row>
    <row r="187" spans="1:13">
      <c r="A187" s="18" t="s">
        <v>471</v>
      </c>
      <c r="B187" s="17">
        <v>12</v>
      </c>
      <c r="C187" s="15">
        <v>1164</v>
      </c>
      <c r="D187" s="15" t="s">
        <v>50</v>
      </c>
      <c r="E187" s="30"/>
      <c r="F187" s="16" t="s">
        <v>472</v>
      </c>
      <c r="G187" s="15">
        <v>2600</v>
      </c>
      <c r="H187" s="17" t="s">
        <v>275</v>
      </c>
      <c r="I187" s="19">
        <v>60</v>
      </c>
      <c r="J187" s="31">
        <f>OrderTable[[#This Row],[Order Qty]]*OrderTable[[#This Row],[Unit Price]]</f>
        <v>156000</v>
      </c>
      <c r="K187" s="17" t="s">
        <v>19</v>
      </c>
      <c r="L187" s="32"/>
      <c r="M187" s="33" t="s">
        <v>473</v>
      </c>
    </row>
    <row r="188" spans="1:13">
      <c r="A188" s="18" t="s">
        <v>474</v>
      </c>
      <c r="B188" s="17">
        <v>12</v>
      </c>
      <c r="C188" s="15">
        <v>1164</v>
      </c>
      <c r="D188" s="15" t="s">
        <v>50</v>
      </c>
      <c r="E188" s="30"/>
      <c r="F188" s="16" t="s">
        <v>475</v>
      </c>
      <c r="G188" s="15">
        <v>6</v>
      </c>
      <c r="H188" s="17" t="s">
        <v>280</v>
      </c>
      <c r="I188" s="19">
        <v>5000</v>
      </c>
      <c r="J188" s="31">
        <f>OrderTable[[#This Row],[Order Qty]]*OrderTable[[#This Row],[Unit Price]]</f>
        <v>30000</v>
      </c>
      <c r="K188" s="17" t="s">
        <v>19</v>
      </c>
      <c r="L188" s="32"/>
      <c r="M188" s="33" t="s">
        <v>473</v>
      </c>
    </row>
    <row r="189" spans="1:13" ht="12.75">
      <c r="A189" s="18" t="s">
        <v>476</v>
      </c>
      <c r="B189" s="17">
        <v>12</v>
      </c>
      <c r="C189" s="15">
        <v>1164</v>
      </c>
      <c r="D189" s="15" t="s">
        <v>50</v>
      </c>
      <c r="E189" s="30"/>
      <c r="F189" s="16" t="s">
        <v>477</v>
      </c>
      <c r="G189" s="15">
        <v>2600</v>
      </c>
      <c r="H189" s="17" t="s">
        <v>275</v>
      </c>
      <c r="I189" s="19">
        <v>60</v>
      </c>
      <c r="J189" s="31">
        <f>OrderTable[[#This Row],[Order Qty]]*OrderTable[[#This Row],[Unit Price]]</f>
        <v>156000</v>
      </c>
      <c r="K189" s="17" t="s">
        <v>19</v>
      </c>
      <c r="L189" s="32"/>
      <c r="M189" s="64" t="s">
        <v>473</v>
      </c>
    </row>
    <row r="190" spans="1:13">
      <c r="A190" s="18" t="s">
        <v>478</v>
      </c>
      <c r="B190" s="17">
        <v>12</v>
      </c>
      <c r="C190" s="15">
        <v>1164</v>
      </c>
      <c r="D190" s="15" t="s">
        <v>50</v>
      </c>
      <c r="E190" s="30"/>
      <c r="F190" s="16" t="s">
        <v>479</v>
      </c>
      <c r="G190" s="15">
        <v>6</v>
      </c>
      <c r="H190" s="17" t="s">
        <v>280</v>
      </c>
      <c r="I190" s="19">
        <v>5000</v>
      </c>
      <c r="J190" s="31">
        <f>OrderTable[[#This Row],[Order Qty]]*OrderTable[[#This Row],[Unit Price]]</f>
        <v>30000</v>
      </c>
      <c r="K190" s="17" t="s">
        <v>19</v>
      </c>
      <c r="L190" s="32"/>
      <c r="M190" s="33" t="s">
        <v>473</v>
      </c>
    </row>
    <row r="191" spans="1:13">
      <c r="A191" s="18" t="s">
        <v>480</v>
      </c>
      <c r="B191" s="17">
        <v>13</v>
      </c>
      <c r="C191" s="15">
        <v>1160</v>
      </c>
      <c r="D191" s="15" t="s">
        <v>50</v>
      </c>
      <c r="E191" s="30"/>
      <c r="F191" s="16" t="s">
        <v>481</v>
      </c>
      <c r="G191" s="15">
        <v>1</v>
      </c>
      <c r="H191" s="17" t="s">
        <v>280</v>
      </c>
      <c r="I191" s="19">
        <v>226800</v>
      </c>
      <c r="J191" s="31">
        <f>OrderTable[[#This Row],[Order Qty]]*OrderTable[[#This Row],[Unit Price]]</f>
        <v>226800</v>
      </c>
      <c r="K191" s="17" t="s">
        <v>19</v>
      </c>
      <c r="L191" s="32"/>
      <c r="M191" s="33" t="s">
        <v>482</v>
      </c>
    </row>
    <row r="192" spans="1:13">
      <c r="A192" s="18" t="s">
        <v>483</v>
      </c>
      <c r="B192" s="17">
        <v>14</v>
      </c>
      <c r="C192" s="15">
        <v>1162</v>
      </c>
      <c r="D192" s="15" t="s">
        <v>50</v>
      </c>
      <c r="E192" s="30"/>
      <c r="F192" s="16" t="s">
        <v>484</v>
      </c>
      <c r="G192" s="15">
        <v>1</v>
      </c>
      <c r="H192" s="17" t="s">
        <v>280</v>
      </c>
      <c r="I192" s="19">
        <v>113760</v>
      </c>
      <c r="J192" s="31">
        <f>OrderTable[[#This Row],[Order Qty]]*OrderTable[[#This Row],[Unit Price]]</f>
        <v>113760</v>
      </c>
      <c r="K192" s="17" t="s">
        <v>19</v>
      </c>
      <c r="L192" s="32"/>
      <c r="M192" s="33" t="s">
        <v>456</v>
      </c>
    </row>
    <row r="193" spans="1:13">
      <c r="A193" s="18" t="s">
        <v>485</v>
      </c>
      <c r="B193" s="17">
        <v>14</v>
      </c>
      <c r="C193" s="15">
        <v>1162</v>
      </c>
      <c r="D193" s="15" t="s">
        <v>50</v>
      </c>
      <c r="E193" s="30"/>
      <c r="F193" s="16" t="s">
        <v>486</v>
      </c>
      <c r="G193" s="15">
        <v>1</v>
      </c>
      <c r="H193" s="17" t="s">
        <v>280</v>
      </c>
      <c r="I193" s="19">
        <v>113760</v>
      </c>
      <c r="J193" s="31">
        <f>OrderTable[[#This Row],[Order Qty]]*OrderTable[[#This Row],[Unit Price]]</f>
        <v>113760</v>
      </c>
      <c r="K193" s="17" t="s">
        <v>19</v>
      </c>
      <c r="L193" s="32"/>
      <c r="M193" s="33" t="s">
        <v>456</v>
      </c>
    </row>
    <row r="194" spans="1:13">
      <c r="A194" s="18" t="s">
        <v>487</v>
      </c>
      <c r="B194" s="17">
        <v>14</v>
      </c>
      <c r="C194" s="15">
        <v>1162</v>
      </c>
      <c r="D194" s="15" t="s">
        <v>50</v>
      </c>
      <c r="E194" s="30"/>
      <c r="F194" s="16" t="s">
        <v>488</v>
      </c>
      <c r="G194" s="15">
        <v>1</v>
      </c>
      <c r="H194" s="17" t="s">
        <v>280</v>
      </c>
      <c r="I194" s="19">
        <v>113760</v>
      </c>
      <c r="J194" s="31">
        <f>OrderTable[[#This Row],[Order Qty]]*OrderTable[[#This Row],[Unit Price]]</f>
        <v>113760</v>
      </c>
      <c r="K194" s="17" t="s">
        <v>19</v>
      </c>
      <c r="L194" s="32"/>
      <c r="M194" s="33" t="s">
        <v>456</v>
      </c>
    </row>
    <row r="195" spans="1:13">
      <c r="A195" s="18" t="s">
        <v>489</v>
      </c>
      <c r="B195" s="17">
        <v>14</v>
      </c>
      <c r="C195" s="15">
        <v>1162</v>
      </c>
      <c r="D195" s="15" t="s">
        <v>50</v>
      </c>
      <c r="E195" s="30"/>
      <c r="F195" s="16" t="s">
        <v>490</v>
      </c>
      <c r="G195" s="15">
        <v>1</v>
      </c>
      <c r="H195" s="17" t="s">
        <v>280</v>
      </c>
      <c r="I195" s="19">
        <v>37920</v>
      </c>
      <c r="J195" s="31">
        <f>OrderTable[[#This Row],[Order Qty]]*OrderTable[[#This Row],[Unit Price]]</f>
        <v>37920</v>
      </c>
      <c r="K195" s="17" t="s">
        <v>19</v>
      </c>
      <c r="L195" s="32"/>
      <c r="M195" s="33" t="s">
        <v>456</v>
      </c>
    </row>
    <row r="196" spans="1:13">
      <c r="A196" s="18" t="s">
        <v>491</v>
      </c>
      <c r="B196" s="17">
        <v>15</v>
      </c>
      <c r="C196" s="15"/>
      <c r="D196" s="15" t="s">
        <v>15</v>
      </c>
      <c r="E196" s="30" t="s">
        <v>492</v>
      </c>
      <c r="F196" s="16" t="s">
        <v>493</v>
      </c>
      <c r="G196" s="15">
        <v>1</v>
      </c>
      <c r="H196" s="17" t="s">
        <v>25</v>
      </c>
      <c r="I196" s="19">
        <v>2588.41</v>
      </c>
      <c r="J196" s="31">
        <f>OrderTable[[#This Row],[Order Qty]]*OrderTable[[#This Row],[Unit Price]]</f>
        <v>2588.41</v>
      </c>
      <c r="K196" s="17" t="s">
        <v>19</v>
      </c>
      <c r="L196" s="32"/>
      <c r="M196" s="33"/>
    </row>
    <row r="197" spans="1:13">
      <c r="A197" s="18" t="s">
        <v>494</v>
      </c>
      <c r="B197" s="17">
        <v>15</v>
      </c>
      <c r="C197" s="15"/>
      <c r="D197" s="15" t="s">
        <v>15</v>
      </c>
      <c r="E197" s="30" t="s">
        <v>495</v>
      </c>
      <c r="F197" s="16" t="s">
        <v>496</v>
      </c>
      <c r="G197" s="15">
        <v>1</v>
      </c>
      <c r="H197" s="17" t="s">
        <v>25</v>
      </c>
      <c r="I197" s="19">
        <v>2143.42</v>
      </c>
      <c r="J197" s="31">
        <f>OrderTable[[#This Row],[Order Qty]]*OrderTable[[#This Row],[Unit Price]]</f>
        <v>2143.42</v>
      </c>
      <c r="K197" s="17" t="s">
        <v>19</v>
      </c>
      <c r="L197" s="32"/>
      <c r="M197" s="33"/>
    </row>
    <row r="198" spans="1:13">
      <c r="A198" s="18" t="s">
        <v>497</v>
      </c>
      <c r="B198" s="17">
        <v>16</v>
      </c>
      <c r="C198" s="15">
        <v>1163</v>
      </c>
      <c r="D198" s="15" t="s">
        <v>50</v>
      </c>
      <c r="E198" s="30"/>
      <c r="F198" s="16" t="s">
        <v>498</v>
      </c>
      <c r="G198" s="15">
        <v>1</v>
      </c>
      <c r="H198" s="17" t="s">
        <v>280</v>
      </c>
      <c r="I198" s="19">
        <v>83870</v>
      </c>
      <c r="J198" s="31">
        <f>OrderTable[[#This Row],[Order Qty]]*OrderTable[[#This Row],[Unit Price]]</f>
        <v>83870</v>
      </c>
      <c r="K198" s="17" t="s">
        <v>19</v>
      </c>
      <c r="L198" s="32"/>
      <c r="M198" s="33" t="s">
        <v>473</v>
      </c>
    </row>
    <row r="199" spans="1:13">
      <c r="A199" s="18" t="s">
        <v>499</v>
      </c>
      <c r="B199" s="17">
        <v>17</v>
      </c>
      <c r="C199" s="15">
        <v>1161</v>
      </c>
      <c r="D199" s="15" t="s">
        <v>50</v>
      </c>
      <c r="E199" s="30"/>
      <c r="F199" s="16" t="s">
        <v>500</v>
      </c>
      <c r="G199" s="15">
        <v>1</v>
      </c>
      <c r="H199" s="17" t="s">
        <v>280</v>
      </c>
      <c r="I199" s="19">
        <v>127650</v>
      </c>
      <c r="J199" s="31">
        <f>OrderTable[[#This Row],[Order Qty]]*OrderTable[[#This Row],[Unit Price]]</f>
        <v>127650</v>
      </c>
      <c r="K199" s="17" t="s">
        <v>19</v>
      </c>
      <c r="L199" s="32"/>
      <c r="M199" s="33"/>
    </row>
    <row r="200" spans="1:13">
      <c r="A200" s="18" t="s">
        <v>501</v>
      </c>
      <c r="B200" s="17">
        <v>18</v>
      </c>
      <c r="C200" s="15"/>
      <c r="D200" s="15" t="s">
        <v>15</v>
      </c>
      <c r="E200" s="30" t="s">
        <v>502</v>
      </c>
      <c r="F200" s="16" t="s">
        <v>503</v>
      </c>
      <c r="G200" s="15">
        <v>4</v>
      </c>
      <c r="H200" s="17" t="s">
        <v>504</v>
      </c>
      <c r="I200" s="19">
        <v>5.2496999999999998</v>
      </c>
      <c r="J200" s="31">
        <f>OrderTable[[#This Row],[Order Qty]]*OrderTable[[#This Row],[Unit Price]]</f>
        <v>20.998799999999999</v>
      </c>
      <c r="K200" s="17" t="s">
        <v>19</v>
      </c>
      <c r="L200" s="32"/>
      <c r="M200" s="33"/>
    </row>
    <row r="201" spans="1:13">
      <c r="A201" s="18" t="s">
        <v>505</v>
      </c>
      <c r="B201" s="17">
        <v>18</v>
      </c>
      <c r="C201" s="15"/>
      <c r="D201" s="15" t="s">
        <v>50</v>
      </c>
      <c r="E201" s="30"/>
      <c r="F201" s="16" t="s">
        <v>506</v>
      </c>
      <c r="G201" s="15">
        <v>1</v>
      </c>
      <c r="H201" s="17" t="s">
        <v>25</v>
      </c>
      <c r="I201" s="19">
        <v>10.98</v>
      </c>
      <c r="J201" s="31">
        <f>OrderTable[[#This Row],[Order Qty]]*OrderTable[[#This Row],[Unit Price]]</f>
        <v>10.98</v>
      </c>
      <c r="K201" s="17" t="s">
        <v>19</v>
      </c>
      <c r="L201" s="32"/>
      <c r="M201" s="33"/>
    </row>
    <row r="202" spans="1:13">
      <c r="A202" s="18" t="s">
        <v>507</v>
      </c>
      <c r="B202" s="17"/>
      <c r="C202" s="15"/>
      <c r="D202" s="15"/>
      <c r="E202" s="30"/>
      <c r="F202" s="16"/>
      <c r="G202" s="15"/>
      <c r="H202" s="17"/>
      <c r="I202" s="19"/>
      <c r="J202" s="31">
        <f>OrderTable[[#This Row],[Order Qty]]*OrderTable[[#This Row],[Unit Price]]</f>
        <v>0</v>
      </c>
      <c r="K202" s="17"/>
      <c r="L202" s="32"/>
      <c r="M202" s="33"/>
    </row>
    <row r="203" spans="1:13">
      <c r="A203" s="18" t="s">
        <v>508</v>
      </c>
      <c r="B203" s="17"/>
      <c r="C203" s="15"/>
      <c r="D203" s="15"/>
      <c r="E203" s="30"/>
      <c r="F203" s="16"/>
      <c r="G203" s="15"/>
      <c r="H203" s="17"/>
      <c r="I203" s="19"/>
      <c r="J203" s="31">
        <f>OrderTable[[#This Row],[Order Qty]]*OrderTable[[#This Row],[Unit Price]]</f>
        <v>0</v>
      </c>
      <c r="K203" s="17"/>
      <c r="L203" s="32"/>
      <c r="M203" s="33"/>
    </row>
    <row r="204" spans="1:13">
      <c r="A204" s="18" t="s">
        <v>509</v>
      </c>
      <c r="B204" s="17"/>
      <c r="C204" s="15"/>
      <c r="D204" s="15"/>
      <c r="E204" s="30"/>
      <c r="F204" s="16"/>
      <c r="G204" s="15"/>
      <c r="H204" s="17"/>
      <c r="I204" s="19"/>
      <c r="J204" s="31">
        <f>OrderTable[[#This Row],[Order Qty]]*OrderTable[[#This Row],[Unit Price]]</f>
        <v>0</v>
      </c>
      <c r="K204" s="17"/>
      <c r="L204" s="32"/>
      <c r="M204" s="33"/>
    </row>
    <row r="205" spans="1:13">
      <c r="A205" s="18" t="s">
        <v>510</v>
      </c>
      <c r="B205" s="17"/>
      <c r="C205" s="15"/>
      <c r="D205" s="15"/>
      <c r="E205" s="30"/>
      <c r="F205" s="16"/>
      <c r="G205" s="15"/>
      <c r="H205" s="17"/>
      <c r="I205" s="19"/>
      <c r="J205" s="31">
        <f>OrderTable[[#This Row],[Order Qty]]*OrderTable[[#This Row],[Unit Price]]</f>
        <v>0</v>
      </c>
      <c r="K205" s="17"/>
      <c r="L205" s="32"/>
      <c r="M205" s="33"/>
    </row>
    <row r="206" spans="1:13">
      <c r="A206" s="18" t="s">
        <v>511</v>
      </c>
      <c r="B206" s="17"/>
      <c r="C206" s="15"/>
      <c r="D206" s="15"/>
      <c r="E206" s="30"/>
      <c r="F206" s="16"/>
      <c r="G206" s="15"/>
      <c r="H206" s="17"/>
      <c r="I206" s="19"/>
      <c r="J206" s="31">
        <f>OrderTable[[#This Row],[Order Qty]]*OrderTable[[#This Row],[Unit Price]]</f>
        <v>0</v>
      </c>
      <c r="K206" s="17"/>
      <c r="L206" s="32"/>
      <c r="M206" s="33"/>
    </row>
    <row r="207" spans="1:13">
      <c r="A207" s="18" t="s">
        <v>512</v>
      </c>
      <c r="B207" s="17"/>
      <c r="C207" s="15"/>
      <c r="D207" s="15"/>
      <c r="E207" s="30"/>
      <c r="F207" s="16"/>
      <c r="G207" s="15"/>
      <c r="H207" s="17"/>
      <c r="I207" s="19"/>
      <c r="J207" s="31">
        <f>OrderTable[[#This Row],[Order Qty]]*OrderTable[[#This Row],[Unit Price]]</f>
        <v>0</v>
      </c>
      <c r="K207" s="17"/>
      <c r="L207" s="32"/>
      <c r="M207" s="33"/>
    </row>
    <row r="208" spans="1:13">
      <c r="A208" s="18" t="s">
        <v>513</v>
      </c>
      <c r="B208" s="17"/>
      <c r="C208" s="15"/>
      <c r="D208" s="15"/>
      <c r="E208" s="30"/>
      <c r="F208" s="16"/>
      <c r="G208" s="15"/>
      <c r="H208" s="17"/>
      <c r="I208" s="19"/>
      <c r="J208" s="31">
        <f>OrderTable[[#This Row],[Order Qty]]*OrderTable[[#This Row],[Unit Price]]</f>
        <v>0</v>
      </c>
      <c r="K208" s="17"/>
      <c r="L208" s="32"/>
      <c r="M208" s="33"/>
    </row>
    <row r="209" spans="1:13">
      <c r="A209" s="18" t="s">
        <v>514</v>
      </c>
      <c r="B209" s="17"/>
      <c r="C209" s="15"/>
      <c r="D209" s="15"/>
      <c r="E209" s="30"/>
      <c r="F209" s="16"/>
      <c r="G209" s="15"/>
      <c r="H209" s="17"/>
      <c r="I209" s="19"/>
      <c r="J209" s="31">
        <f>OrderTable[[#This Row],[Order Qty]]*OrderTable[[#This Row],[Unit Price]]</f>
        <v>0</v>
      </c>
      <c r="K209" s="17"/>
      <c r="L209" s="32"/>
      <c r="M209" s="33"/>
    </row>
    <row r="210" spans="1:13">
      <c r="A210" s="18" t="s">
        <v>515</v>
      </c>
      <c r="B210" s="17"/>
      <c r="C210" s="15"/>
      <c r="D210" s="15"/>
      <c r="E210" s="30"/>
      <c r="F210" s="16"/>
      <c r="G210" s="15"/>
      <c r="H210" s="17"/>
      <c r="I210" s="19"/>
      <c r="J210" s="31">
        <f>OrderTable[[#This Row],[Order Qty]]*OrderTable[[#This Row],[Unit Price]]</f>
        <v>0</v>
      </c>
      <c r="K210" s="17"/>
      <c r="L210" s="32"/>
      <c r="M210" s="33"/>
    </row>
    <row r="211" spans="1:13">
      <c r="A211" s="18" t="s">
        <v>516</v>
      </c>
      <c r="B211" s="17"/>
      <c r="C211" s="15"/>
      <c r="D211" s="15"/>
      <c r="E211" s="30"/>
      <c r="F211" s="16"/>
      <c r="G211" s="15"/>
      <c r="H211" s="17"/>
      <c r="I211" s="19"/>
      <c r="J211" s="31">
        <f>OrderTable[[#This Row],[Order Qty]]*OrderTable[[#This Row],[Unit Price]]</f>
        <v>0</v>
      </c>
      <c r="K211" s="17"/>
      <c r="L211" s="32"/>
      <c r="M211" s="33"/>
    </row>
    <row r="212" spans="1:13">
      <c r="A212" s="18" t="s">
        <v>517</v>
      </c>
      <c r="B212" s="17"/>
      <c r="C212" s="15"/>
      <c r="D212" s="15"/>
      <c r="E212" s="30"/>
      <c r="F212" s="16"/>
      <c r="G212" s="15"/>
      <c r="H212" s="17"/>
      <c r="I212" s="19"/>
      <c r="J212" s="31">
        <f>OrderTable[[#This Row],[Order Qty]]*OrderTable[[#This Row],[Unit Price]]</f>
        <v>0</v>
      </c>
      <c r="K212" s="17"/>
      <c r="L212" s="32"/>
      <c r="M212" s="33"/>
    </row>
    <row r="213" spans="1:13">
      <c r="A213" s="18" t="s">
        <v>518</v>
      </c>
      <c r="B213" s="17"/>
      <c r="C213" s="15"/>
      <c r="D213" s="15"/>
      <c r="E213" s="30"/>
      <c r="F213" s="16"/>
      <c r="G213" s="15"/>
      <c r="H213" s="17"/>
      <c r="I213" s="19"/>
      <c r="J213" s="31">
        <f>OrderTable[[#This Row],[Order Qty]]*OrderTable[[#This Row],[Unit Price]]</f>
        <v>0</v>
      </c>
      <c r="K213" s="17"/>
      <c r="L213" s="32"/>
      <c r="M213" s="33"/>
    </row>
    <row r="214" spans="1:13">
      <c r="A214" s="18" t="s">
        <v>519</v>
      </c>
      <c r="B214" s="17"/>
      <c r="C214" s="15"/>
      <c r="D214" s="15"/>
      <c r="E214" s="30"/>
      <c r="F214" s="16"/>
      <c r="G214" s="15"/>
      <c r="H214" s="17"/>
      <c r="I214" s="19"/>
      <c r="J214" s="31">
        <f>OrderTable[[#This Row],[Order Qty]]*OrderTable[[#This Row],[Unit Price]]</f>
        <v>0</v>
      </c>
      <c r="K214" s="17"/>
      <c r="L214" s="32"/>
      <c r="M214" s="33"/>
    </row>
    <row r="215" spans="1:13">
      <c r="A215" s="18" t="s">
        <v>520</v>
      </c>
      <c r="B215" s="17"/>
      <c r="C215" s="15"/>
      <c r="D215" s="15"/>
      <c r="E215" s="30"/>
      <c r="F215" s="16"/>
      <c r="G215" s="15"/>
      <c r="H215" s="17"/>
      <c r="I215" s="19"/>
      <c r="J215" s="31">
        <f>OrderTable[[#This Row],[Order Qty]]*OrderTable[[#This Row],[Unit Price]]</f>
        <v>0</v>
      </c>
      <c r="K215" s="17"/>
      <c r="L215" s="32"/>
      <c r="M215" s="33"/>
    </row>
    <row r="216" spans="1:13">
      <c r="A216" s="18" t="s">
        <v>521</v>
      </c>
      <c r="B216" s="17"/>
      <c r="C216" s="15"/>
      <c r="D216" s="15"/>
      <c r="E216" s="30"/>
      <c r="F216" s="16"/>
      <c r="G216" s="15"/>
      <c r="H216" s="17"/>
      <c r="I216" s="19"/>
      <c r="J216" s="31">
        <f>OrderTable[[#This Row],[Order Qty]]*OrderTable[[#This Row],[Unit Price]]</f>
        <v>0</v>
      </c>
      <c r="K216" s="17"/>
      <c r="L216" s="32"/>
      <c r="M216" s="33"/>
    </row>
    <row r="217" spans="1:13">
      <c r="A217" s="18" t="s">
        <v>522</v>
      </c>
      <c r="B217" s="17"/>
      <c r="C217" s="15"/>
      <c r="D217" s="15"/>
      <c r="E217" s="30"/>
      <c r="F217" s="16"/>
      <c r="G217" s="15"/>
      <c r="H217" s="17"/>
      <c r="I217" s="19"/>
      <c r="J217" s="31">
        <f>OrderTable[[#This Row],[Order Qty]]*OrderTable[[#This Row],[Unit Price]]</f>
        <v>0</v>
      </c>
      <c r="K217" s="17"/>
      <c r="L217" s="32"/>
      <c r="M217" s="33"/>
    </row>
    <row r="218" spans="1:13">
      <c r="A218" s="18" t="s">
        <v>523</v>
      </c>
      <c r="B218" s="17"/>
      <c r="C218" s="15"/>
      <c r="D218" s="15"/>
      <c r="E218" s="30"/>
      <c r="F218" s="16"/>
      <c r="G218" s="15"/>
      <c r="H218" s="17"/>
      <c r="I218" s="19"/>
      <c r="J218" s="31">
        <f>OrderTable[[#This Row],[Order Qty]]*OrderTable[[#This Row],[Unit Price]]</f>
        <v>0</v>
      </c>
      <c r="K218" s="17"/>
      <c r="L218" s="32"/>
      <c r="M218" s="33"/>
    </row>
    <row r="219" spans="1:13">
      <c r="A219" s="18" t="s">
        <v>524</v>
      </c>
      <c r="B219" s="17"/>
      <c r="C219" s="15"/>
      <c r="D219" s="15"/>
      <c r="E219" s="30"/>
      <c r="F219" s="16"/>
      <c r="G219" s="15"/>
      <c r="H219" s="17"/>
      <c r="I219" s="19"/>
      <c r="J219" s="31">
        <f>OrderTable[[#This Row],[Order Qty]]*OrderTable[[#This Row],[Unit Price]]</f>
        <v>0</v>
      </c>
      <c r="K219" s="17"/>
      <c r="L219" s="32"/>
      <c r="M219" s="33"/>
    </row>
    <row r="220" spans="1:13">
      <c r="A220" s="18"/>
      <c r="B220" s="17"/>
      <c r="C220" s="15"/>
      <c r="D220" s="15"/>
      <c r="E220" s="30"/>
      <c r="F220" s="16"/>
      <c r="G220" s="15"/>
      <c r="H220" s="17"/>
      <c r="I220" s="19"/>
      <c r="J220" s="31">
        <f>OrderTable[[#This Row],[Order Qty]]*OrderTable[[#This Row],[Unit Price]]</f>
        <v>0</v>
      </c>
      <c r="K220" s="17"/>
      <c r="L220" s="32"/>
      <c r="M220" s="33"/>
    </row>
    <row r="221" spans="1:13">
      <c r="A221" s="18"/>
      <c r="B221" s="17"/>
      <c r="C221" s="15"/>
      <c r="D221" s="15"/>
      <c r="E221" s="30"/>
      <c r="F221" s="16"/>
      <c r="G221" s="15"/>
      <c r="H221" s="17"/>
      <c r="I221" s="19"/>
      <c r="J221" s="31">
        <f>OrderTable[[#This Row],[Order Qty]]*OrderTable[[#This Row],[Unit Price]]</f>
        <v>0</v>
      </c>
      <c r="K221" s="17"/>
      <c r="L221" s="32"/>
      <c r="M221" s="33"/>
    </row>
    <row r="222" spans="1:13">
      <c r="A222" s="18"/>
      <c r="B222" s="17"/>
      <c r="C222" s="15"/>
      <c r="D222" s="15"/>
      <c r="E222" s="30"/>
      <c r="F222" s="16"/>
      <c r="G222" s="15"/>
      <c r="H222" s="17"/>
      <c r="I222" s="19"/>
      <c r="J222" s="31">
        <f>OrderTable[[#This Row],[Order Qty]]*OrderTable[[#This Row],[Unit Price]]</f>
        <v>0</v>
      </c>
      <c r="K222" s="17"/>
      <c r="L222" s="32"/>
      <c r="M222" s="33"/>
    </row>
    <row r="223" spans="1:13">
      <c r="A223" s="18"/>
      <c r="B223" s="17"/>
      <c r="C223" s="15"/>
      <c r="D223" s="15"/>
      <c r="E223" s="30"/>
      <c r="F223" s="16"/>
      <c r="G223" s="15"/>
      <c r="H223" s="17"/>
      <c r="I223" s="19"/>
      <c r="J223" s="31">
        <f>OrderTable[[#This Row],[Order Qty]]*OrderTable[[#This Row],[Unit Price]]</f>
        <v>0</v>
      </c>
      <c r="K223" s="17"/>
      <c r="L223" s="32"/>
      <c r="M223" s="33"/>
    </row>
    <row r="224" spans="1:13">
      <c r="A224" s="18"/>
      <c r="B224" s="17"/>
      <c r="C224" s="15"/>
      <c r="D224" s="15"/>
      <c r="E224" s="30"/>
      <c r="F224" s="16"/>
      <c r="G224" s="15"/>
      <c r="H224" s="17"/>
      <c r="I224" s="19"/>
      <c r="J224" s="31">
        <f>OrderTable[[#This Row],[Order Qty]]*OrderTable[[#This Row],[Unit Price]]</f>
        <v>0</v>
      </c>
      <c r="K224" s="17"/>
      <c r="L224" s="32"/>
      <c r="M224" s="33"/>
    </row>
    <row r="225" spans="1:13">
      <c r="A225" s="18"/>
      <c r="B225" s="17"/>
      <c r="C225" s="15"/>
      <c r="D225" s="15"/>
      <c r="E225" s="30"/>
      <c r="F225" s="16"/>
      <c r="G225" s="15"/>
      <c r="H225" s="17"/>
      <c r="I225" s="19"/>
      <c r="J225" s="31">
        <f>OrderTable[[#This Row],[Order Qty]]*OrderTable[[#This Row],[Unit Price]]</f>
        <v>0</v>
      </c>
      <c r="K225" s="17"/>
      <c r="L225" s="32"/>
      <c r="M225" s="33"/>
    </row>
    <row r="226" spans="1:13">
      <c r="A226" s="18"/>
      <c r="B226" s="17"/>
      <c r="C226" s="15"/>
      <c r="D226" s="15"/>
      <c r="E226" s="30"/>
      <c r="F226" s="16"/>
      <c r="G226" s="15"/>
      <c r="H226" s="17"/>
      <c r="I226" s="19"/>
      <c r="J226" s="31">
        <f>OrderTable[[#This Row],[Order Qty]]*OrderTable[[#This Row],[Unit Price]]</f>
        <v>0</v>
      </c>
      <c r="K226" s="17"/>
      <c r="L226" s="32"/>
      <c r="M226" s="33"/>
    </row>
    <row r="227" spans="1:13">
      <c r="A227" s="18"/>
      <c r="B227" s="17"/>
      <c r="C227" s="15"/>
      <c r="D227" s="15"/>
      <c r="E227" s="30"/>
      <c r="F227" s="16"/>
      <c r="G227" s="15"/>
      <c r="H227" s="17"/>
      <c r="I227" s="19"/>
      <c r="J227" s="31">
        <f>OrderTable[[#This Row],[Order Qty]]*OrderTable[[#This Row],[Unit Price]]</f>
        <v>0</v>
      </c>
      <c r="K227" s="17"/>
      <c r="L227" s="32"/>
      <c r="M227" s="33"/>
    </row>
    <row r="228" spans="1:13">
      <c r="A228" s="18"/>
      <c r="B228" s="17"/>
      <c r="C228" s="15"/>
      <c r="D228" s="15"/>
      <c r="E228" s="30"/>
      <c r="F228" s="16"/>
      <c r="G228" s="15"/>
      <c r="H228" s="17"/>
      <c r="I228" s="19"/>
      <c r="J228" s="31">
        <f>OrderTable[[#This Row],[Order Qty]]*OrderTable[[#This Row],[Unit Price]]</f>
        <v>0</v>
      </c>
      <c r="K228" s="17"/>
      <c r="L228" s="32"/>
      <c r="M228" s="33"/>
    </row>
    <row r="229" spans="1:13">
      <c r="A229" s="18"/>
      <c r="B229" s="17"/>
      <c r="C229" s="15"/>
      <c r="D229" s="15"/>
      <c r="E229" s="30"/>
      <c r="F229" s="16"/>
      <c r="G229" s="15"/>
      <c r="H229" s="17"/>
      <c r="I229" s="19"/>
      <c r="J229" s="31">
        <f>OrderTable[[#This Row],[Order Qty]]*OrderTable[[#This Row],[Unit Price]]</f>
        <v>0</v>
      </c>
      <c r="K229" s="17"/>
      <c r="L229" s="32"/>
      <c r="M229" s="33"/>
    </row>
    <row r="230" spans="1:13">
      <c r="A230" s="18"/>
      <c r="B230" s="17"/>
      <c r="C230" s="15"/>
      <c r="D230" s="15"/>
      <c r="E230" s="30"/>
      <c r="F230" s="16"/>
      <c r="G230" s="15"/>
      <c r="H230" s="17"/>
      <c r="I230" s="19"/>
      <c r="J230" s="31">
        <f>OrderTable[[#This Row],[Order Qty]]*OrderTable[[#This Row],[Unit Price]]</f>
        <v>0</v>
      </c>
      <c r="K230" s="17"/>
      <c r="L230" s="32"/>
      <c r="M230" s="33"/>
    </row>
    <row r="231" spans="1:13">
      <c r="A231" s="18"/>
      <c r="B231" s="17"/>
      <c r="C231" s="15"/>
      <c r="D231" s="15"/>
      <c r="E231" s="30"/>
      <c r="F231" s="16"/>
      <c r="G231" s="15"/>
      <c r="H231" s="17"/>
      <c r="I231" s="19"/>
      <c r="J231" s="31">
        <f>OrderTable[[#This Row],[Order Qty]]*OrderTable[[#This Row],[Unit Price]]</f>
        <v>0</v>
      </c>
      <c r="K231" s="17"/>
      <c r="L231" s="32"/>
      <c r="M231" s="33"/>
    </row>
    <row r="232" spans="1:13">
      <c r="A232" s="18"/>
      <c r="B232" s="17"/>
      <c r="C232" s="15"/>
      <c r="D232" s="15"/>
      <c r="E232" s="30"/>
      <c r="F232" s="16"/>
      <c r="G232" s="15"/>
      <c r="H232" s="17"/>
      <c r="I232" s="19"/>
      <c r="J232" s="31">
        <f>OrderTable[[#This Row],[Order Qty]]*OrderTable[[#This Row],[Unit Price]]</f>
        <v>0</v>
      </c>
      <c r="K232" s="17"/>
      <c r="L232" s="32"/>
      <c r="M232" s="33"/>
    </row>
    <row r="233" spans="1:13">
      <c r="A233" s="18"/>
      <c r="B233" s="17"/>
      <c r="C233" s="15"/>
      <c r="D233" s="15"/>
      <c r="E233" s="30"/>
      <c r="F233" s="16"/>
      <c r="G233" s="15"/>
      <c r="H233" s="17"/>
      <c r="I233" s="19"/>
      <c r="J233" s="31">
        <f>OrderTable[[#This Row],[Order Qty]]*OrderTable[[#This Row],[Unit Price]]</f>
        <v>0</v>
      </c>
      <c r="K233" s="17"/>
      <c r="L233" s="32"/>
      <c r="M233" s="33"/>
    </row>
    <row r="234" spans="1:13">
      <c r="A234" s="18"/>
      <c r="B234" s="17"/>
      <c r="C234" s="15"/>
      <c r="D234" s="15"/>
      <c r="E234" s="30"/>
      <c r="F234" s="16"/>
      <c r="G234" s="15"/>
      <c r="H234" s="17"/>
      <c r="I234" s="19"/>
      <c r="J234" s="31">
        <f>OrderTable[[#This Row],[Order Qty]]*OrderTable[[#This Row],[Unit Price]]</f>
        <v>0</v>
      </c>
      <c r="K234" s="17"/>
      <c r="L234" s="32"/>
      <c r="M234" s="33"/>
    </row>
    <row r="235" spans="1:13">
      <c r="A235" s="18"/>
      <c r="B235" s="17"/>
      <c r="C235" s="15"/>
      <c r="D235" s="15"/>
      <c r="E235" s="30"/>
      <c r="F235" s="16"/>
      <c r="G235" s="15"/>
      <c r="H235" s="17"/>
      <c r="I235" s="19"/>
      <c r="J235" s="31">
        <f>OrderTable[[#This Row],[Order Qty]]*OrderTable[[#This Row],[Unit Price]]</f>
        <v>0</v>
      </c>
      <c r="K235" s="17"/>
      <c r="L235" s="32"/>
      <c r="M235" s="33"/>
    </row>
    <row r="236" spans="1:13">
      <c r="A236" s="18"/>
      <c r="B236" s="17"/>
      <c r="C236" s="15"/>
      <c r="D236" s="15"/>
      <c r="E236" s="30"/>
      <c r="F236" s="16"/>
      <c r="G236" s="15"/>
      <c r="H236" s="17"/>
      <c r="I236" s="19"/>
      <c r="J236" s="31">
        <f>OrderTable[[#This Row],[Order Qty]]*OrderTable[[#This Row],[Unit Price]]</f>
        <v>0</v>
      </c>
      <c r="K236" s="17"/>
      <c r="L236" s="32"/>
      <c r="M236" s="33"/>
    </row>
    <row r="237" spans="1:13">
      <c r="A237" s="18"/>
      <c r="B237" s="17"/>
      <c r="C237" s="15"/>
      <c r="D237" s="15"/>
      <c r="E237" s="30"/>
      <c r="F237" s="16"/>
      <c r="G237" s="15"/>
      <c r="H237" s="17"/>
      <c r="I237" s="19"/>
      <c r="J237" s="31">
        <f>OrderTable[[#This Row],[Order Qty]]*OrderTable[[#This Row],[Unit Price]]</f>
        <v>0</v>
      </c>
      <c r="K237" s="17"/>
      <c r="L237" s="32"/>
      <c r="M237" s="33"/>
    </row>
    <row r="238" spans="1:13">
      <c r="A238" s="18"/>
      <c r="B238" s="17"/>
      <c r="C238" s="15"/>
      <c r="D238" s="15"/>
      <c r="E238" s="30"/>
      <c r="F238" s="16"/>
      <c r="G238" s="15"/>
      <c r="H238" s="17"/>
      <c r="I238" s="19"/>
      <c r="J238" s="31">
        <f>OrderTable[[#This Row],[Order Qty]]*OrderTable[[#This Row],[Unit Price]]</f>
        <v>0</v>
      </c>
      <c r="K238" s="17"/>
      <c r="L238" s="32"/>
      <c r="M238" s="33"/>
    </row>
    <row r="239" spans="1:13">
      <c r="A239" s="18"/>
      <c r="B239" s="17"/>
      <c r="C239" s="15"/>
      <c r="D239" s="15"/>
      <c r="E239" s="30"/>
      <c r="F239" s="16"/>
      <c r="G239" s="15"/>
      <c r="H239" s="17"/>
      <c r="I239" s="19"/>
      <c r="J239" s="31">
        <f>OrderTable[[#This Row],[Order Qty]]*OrderTable[[#This Row],[Unit Price]]</f>
        <v>0</v>
      </c>
      <c r="K239" s="17"/>
      <c r="L239" s="32"/>
      <c r="M239" s="33"/>
    </row>
    <row r="240" spans="1:13">
      <c r="A240" s="18"/>
      <c r="B240" s="17"/>
      <c r="C240" s="15"/>
      <c r="D240" s="15"/>
      <c r="E240" s="30"/>
      <c r="F240" s="16"/>
      <c r="G240" s="15"/>
      <c r="H240" s="17"/>
      <c r="I240" s="19"/>
      <c r="J240" s="31">
        <f>OrderTable[[#This Row],[Order Qty]]*OrderTable[[#This Row],[Unit Price]]</f>
        <v>0</v>
      </c>
      <c r="K240" s="17"/>
      <c r="L240" s="32"/>
      <c r="M240" s="33"/>
    </row>
    <row r="241" spans="1:13">
      <c r="A241" s="18"/>
      <c r="B241" s="17"/>
      <c r="C241" s="15"/>
      <c r="D241" s="15"/>
      <c r="E241" s="30"/>
      <c r="F241" s="16"/>
      <c r="G241" s="15"/>
      <c r="H241" s="17"/>
      <c r="I241" s="19"/>
      <c r="J241" s="31">
        <f>OrderTable[[#This Row],[Order Qty]]*OrderTable[[#This Row],[Unit Price]]</f>
        <v>0</v>
      </c>
      <c r="K241" s="17"/>
      <c r="L241" s="32"/>
      <c r="M241" s="33"/>
    </row>
    <row r="242" spans="1:13">
      <c r="A242" s="18"/>
      <c r="B242" s="17"/>
      <c r="C242" s="15"/>
      <c r="D242" s="15"/>
      <c r="E242" s="30"/>
      <c r="F242" s="16"/>
      <c r="G242" s="15"/>
      <c r="H242" s="17"/>
      <c r="I242" s="19"/>
      <c r="J242" s="31">
        <f>OrderTable[[#This Row],[Order Qty]]*OrderTable[[#This Row],[Unit Price]]</f>
        <v>0</v>
      </c>
      <c r="K242" s="17"/>
      <c r="L242" s="32"/>
      <c r="M242" s="33"/>
    </row>
    <row r="243" spans="1:13">
      <c r="A243" s="18"/>
      <c r="B243" s="17"/>
      <c r="C243" s="15"/>
      <c r="D243" s="15"/>
      <c r="E243" s="30"/>
      <c r="F243" s="16"/>
      <c r="G243" s="15"/>
      <c r="H243" s="17"/>
      <c r="I243" s="19"/>
      <c r="J243" s="31">
        <f>OrderTable[[#This Row],[Order Qty]]*OrderTable[[#This Row],[Unit Price]]</f>
        <v>0</v>
      </c>
      <c r="K243" s="17"/>
      <c r="L243" s="32"/>
      <c r="M243" s="33"/>
    </row>
    <row r="244" spans="1:13">
      <c r="A244" s="18"/>
      <c r="B244" s="17"/>
      <c r="C244" s="15"/>
      <c r="D244" s="15"/>
      <c r="E244" s="30"/>
      <c r="F244" s="16"/>
      <c r="G244" s="15"/>
      <c r="H244" s="17"/>
      <c r="I244" s="19"/>
      <c r="J244" s="31">
        <f>OrderTable[[#This Row],[Order Qty]]*OrderTable[[#This Row],[Unit Price]]</f>
        <v>0</v>
      </c>
      <c r="K244" s="17"/>
      <c r="L244" s="32"/>
      <c r="M244" s="33"/>
    </row>
    <row r="245" spans="1:13">
      <c r="A245" s="18"/>
      <c r="B245" s="17"/>
      <c r="C245" s="15"/>
      <c r="D245" s="15"/>
      <c r="E245" s="30"/>
      <c r="F245" s="16"/>
      <c r="G245" s="15"/>
      <c r="H245" s="17"/>
      <c r="I245" s="19"/>
      <c r="J245" s="31">
        <f>OrderTable[[#This Row],[Order Qty]]*OrderTable[[#This Row],[Unit Price]]</f>
        <v>0</v>
      </c>
      <c r="K245" s="17"/>
      <c r="L245" s="32"/>
      <c r="M245" s="33"/>
    </row>
    <row r="246" spans="1:13">
      <c r="A246" s="18"/>
      <c r="B246" s="17"/>
      <c r="C246" s="15"/>
      <c r="D246" s="15"/>
      <c r="E246" s="30"/>
      <c r="F246" s="16"/>
      <c r="G246" s="15"/>
      <c r="H246" s="17"/>
      <c r="I246" s="19"/>
      <c r="J246" s="31">
        <f>OrderTable[[#This Row],[Order Qty]]*OrderTable[[#This Row],[Unit Price]]</f>
        <v>0</v>
      </c>
      <c r="K246" s="17"/>
      <c r="L246" s="32"/>
      <c r="M246" s="33"/>
    </row>
    <row r="247" spans="1:13">
      <c r="A247" s="18"/>
      <c r="B247" s="17"/>
      <c r="C247" s="15"/>
      <c r="D247" s="15"/>
      <c r="E247" s="30"/>
      <c r="F247" s="16"/>
      <c r="G247" s="15"/>
      <c r="H247" s="17"/>
      <c r="I247" s="19"/>
      <c r="J247" s="31">
        <f>OrderTable[[#This Row],[Order Qty]]*OrderTable[[#This Row],[Unit Price]]</f>
        <v>0</v>
      </c>
      <c r="K247" s="17"/>
      <c r="L247" s="32"/>
      <c r="M247" s="33"/>
    </row>
    <row r="248" spans="1:13">
      <c r="A248" s="18"/>
      <c r="B248" s="17"/>
      <c r="C248" s="15"/>
      <c r="D248" s="15"/>
      <c r="E248" s="30"/>
      <c r="F248" s="16"/>
      <c r="G248" s="15"/>
      <c r="H248" s="17"/>
      <c r="I248" s="19"/>
      <c r="J248" s="31">
        <f>OrderTable[[#This Row],[Order Qty]]*OrderTable[[#This Row],[Unit Price]]</f>
        <v>0</v>
      </c>
      <c r="K248" s="17"/>
      <c r="L248" s="32"/>
      <c r="M248" s="33"/>
    </row>
    <row r="249" spans="1:13">
      <c r="A249" s="18"/>
      <c r="B249" s="17"/>
      <c r="C249" s="15"/>
      <c r="D249" s="15"/>
      <c r="E249" s="30"/>
      <c r="F249" s="16"/>
      <c r="G249" s="15"/>
      <c r="H249" s="17"/>
      <c r="I249" s="19"/>
      <c r="J249" s="31">
        <f>OrderTable[[#This Row],[Order Qty]]*OrderTable[[#This Row],[Unit Price]]</f>
        <v>0</v>
      </c>
      <c r="K249" s="17"/>
      <c r="L249" s="32"/>
      <c r="M249" s="33"/>
    </row>
    <row r="250" spans="1:13">
      <c r="A250" s="18"/>
      <c r="B250" s="17"/>
      <c r="C250" s="15"/>
      <c r="D250" s="15"/>
      <c r="E250" s="30"/>
      <c r="F250" s="16"/>
      <c r="G250" s="15"/>
      <c r="H250" s="17"/>
      <c r="I250" s="19"/>
      <c r="J250" s="31">
        <f>OrderTable[[#This Row],[Order Qty]]*OrderTable[[#This Row],[Unit Price]]</f>
        <v>0</v>
      </c>
      <c r="K250" s="17"/>
      <c r="L250" s="32"/>
      <c r="M250" s="33"/>
    </row>
    <row r="251" spans="1:13">
      <c r="A251" s="18"/>
      <c r="B251" s="17"/>
      <c r="C251" s="15"/>
      <c r="D251" s="15"/>
      <c r="E251" s="30"/>
      <c r="F251" s="16"/>
      <c r="G251" s="15"/>
      <c r="H251" s="17"/>
      <c r="I251" s="19"/>
      <c r="J251" s="31">
        <f>OrderTable[[#This Row],[Order Qty]]*OrderTable[[#This Row],[Unit Price]]</f>
        <v>0</v>
      </c>
      <c r="K251" s="17"/>
      <c r="L251" s="32"/>
      <c r="M251" s="33"/>
    </row>
    <row r="252" spans="1:13">
      <c r="A252" s="18"/>
      <c r="B252" s="17"/>
      <c r="C252" s="15"/>
      <c r="D252" s="15"/>
      <c r="E252" s="30"/>
      <c r="F252" s="16"/>
      <c r="G252" s="15"/>
      <c r="H252" s="17"/>
      <c r="I252" s="19"/>
      <c r="J252" s="31">
        <f>OrderTable[[#This Row],[Order Qty]]*OrderTable[[#This Row],[Unit Price]]</f>
        <v>0</v>
      </c>
      <c r="K252" s="17"/>
      <c r="L252" s="32"/>
      <c r="M252" s="33"/>
    </row>
    <row r="253" spans="1:13">
      <c r="A253" s="18"/>
      <c r="B253" s="17"/>
      <c r="C253" s="15"/>
      <c r="D253" s="15"/>
      <c r="E253" s="30"/>
      <c r="F253" s="16"/>
      <c r="G253" s="15"/>
      <c r="H253" s="17"/>
      <c r="I253" s="19"/>
      <c r="J253" s="31">
        <f>OrderTable[[#This Row],[Order Qty]]*OrderTable[[#This Row],[Unit Price]]</f>
        <v>0</v>
      </c>
      <c r="K253" s="17"/>
      <c r="L253" s="32"/>
      <c r="M253" s="33"/>
    </row>
    <row r="254" spans="1:13">
      <c r="A254" s="18"/>
      <c r="B254" s="17"/>
      <c r="C254" s="15"/>
      <c r="D254" s="15"/>
      <c r="E254" s="30"/>
      <c r="F254" s="16"/>
      <c r="G254" s="15"/>
      <c r="H254" s="17"/>
      <c r="I254" s="19"/>
      <c r="J254" s="31">
        <f>OrderTable[[#This Row],[Order Qty]]*OrderTable[[#This Row],[Unit Price]]</f>
        <v>0</v>
      </c>
      <c r="K254" s="17"/>
      <c r="L254" s="32"/>
      <c r="M254" s="33"/>
    </row>
    <row r="255" spans="1:13">
      <c r="A255" s="18"/>
      <c r="B255" s="17"/>
      <c r="C255" s="15"/>
      <c r="D255" s="15"/>
      <c r="E255" s="30"/>
      <c r="F255" s="16"/>
      <c r="G255" s="15"/>
      <c r="H255" s="17"/>
      <c r="I255" s="19"/>
      <c r="J255" s="31">
        <f>OrderTable[[#This Row],[Order Qty]]*OrderTable[[#This Row],[Unit Price]]</f>
        <v>0</v>
      </c>
      <c r="K255" s="17"/>
      <c r="L255" s="32"/>
      <c r="M255" s="33"/>
    </row>
    <row r="256" spans="1:13">
      <c r="A256" s="18"/>
      <c r="B256" s="17"/>
      <c r="C256" s="15"/>
      <c r="D256" s="15"/>
      <c r="E256" s="30"/>
      <c r="F256" s="16"/>
      <c r="G256" s="15"/>
      <c r="H256" s="17"/>
      <c r="I256" s="19"/>
      <c r="J256" s="31">
        <f>OrderTable[[#This Row],[Order Qty]]*OrderTable[[#This Row],[Unit Price]]</f>
        <v>0</v>
      </c>
      <c r="K256" s="17"/>
      <c r="L256" s="32"/>
      <c r="M256" s="33"/>
    </row>
    <row r="257" spans="1:13">
      <c r="A257" s="18"/>
      <c r="B257" s="17"/>
      <c r="C257" s="15"/>
      <c r="D257" s="15"/>
      <c r="E257" s="30"/>
      <c r="F257" s="16"/>
      <c r="G257" s="15"/>
      <c r="H257" s="17"/>
      <c r="I257" s="19"/>
      <c r="J257" s="31">
        <f>OrderTable[[#This Row],[Order Qty]]*OrderTable[[#This Row],[Unit Price]]</f>
        <v>0</v>
      </c>
      <c r="K257" s="17"/>
      <c r="L257" s="32"/>
      <c r="M257" s="33"/>
    </row>
    <row r="258" spans="1:13">
      <c r="A258" s="18"/>
      <c r="B258" s="17"/>
      <c r="C258" s="15"/>
      <c r="D258" s="15"/>
      <c r="E258" s="30"/>
      <c r="F258" s="16"/>
      <c r="G258" s="15"/>
      <c r="H258" s="17"/>
      <c r="I258" s="19"/>
      <c r="J258" s="31">
        <f>OrderTable[[#This Row],[Order Qty]]*OrderTable[[#This Row],[Unit Price]]</f>
        <v>0</v>
      </c>
      <c r="K258" s="17"/>
      <c r="L258" s="32"/>
      <c r="M258" s="33"/>
    </row>
    <row r="259" spans="1:13">
      <c r="A259" s="18"/>
      <c r="B259" s="17"/>
      <c r="C259" s="15"/>
      <c r="D259" s="15"/>
      <c r="E259" s="30"/>
      <c r="F259" s="16"/>
      <c r="G259" s="15"/>
      <c r="H259" s="17"/>
      <c r="I259" s="19"/>
      <c r="J259" s="31">
        <f>OrderTable[[#This Row],[Order Qty]]*OrderTable[[#This Row],[Unit Price]]</f>
        <v>0</v>
      </c>
      <c r="K259" s="17"/>
      <c r="L259" s="32"/>
      <c r="M259" s="33"/>
    </row>
    <row r="260" spans="1:13">
      <c r="A260" s="18"/>
      <c r="B260" s="17"/>
      <c r="C260" s="15"/>
      <c r="D260" s="15"/>
      <c r="E260" s="30"/>
      <c r="F260" s="16"/>
      <c r="G260" s="15"/>
      <c r="H260" s="17"/>
      <c r="I260" s="19"/>
      <c r="J260" s="31">
        <f>OrderTable[[#This Row],[Order Qty]]*OrderTable[[#This Row],[Unit Price]]</f>
        <v>0</v>
      </c>
      <c r="K260" s="17"/>
      <c r="L260" s="32"/>
      <c r="M260" s="33"/>
    </row>
    <row r="261" spans="1:13">
      <c r="A261" s="18"/>
      <c r="B261" s="17"/>
      <c r="C261" s="15"/>
      <c r="D261" s="15"/>
      <c r="E261" s="30"/>
      <c r="F261" s="16"/>
      <c r="G261" s="15"/>
      <c r="H261" s="17"/>
      <c r="I261" s="19"/>
      <c r="J261" s="31">
        <f>OrderTable[[#This Row],[Order Qty]]*OrderTable[[#This Row],[Unit Price]]</f>
        <v>0</v>
      </c>
      <c r="K261" s="17"/>
      <c r="L261" s="32"/>
      <c r="M261" s="33"/>
    </row>
    <row r="262" spans="1:13">
      <c r="A262" s="18"/>
      <c r="B262" s="17"/>
      <c r="C262" s="15"/>
      <c r="D262" s="15"/>
      <c r="E262" s="30"/>
      <c r="F262" s="16"/>
      <c r="G262" s="15"/>
      <c r="H262" s="17"/>
      <c r="I262" s="19"/>
      <c r="J262" s="31">
        <f>OrderTable[[#This Row],[Order Qty]]*OrderTable[[#This Row],[Unit Price]]</f>
        <v>0</v>
      </c>
      <c r="K262" s="17"/>
      <c r="L262" s="32"/>
      <c r="M262" s="33"/>
    </row>
    <row r="263" spans="1:13">
      <c r="A263" s="18"/>
      <c r="B263" s="17"/>
      <c r="C263" s="15"/>
      <c r="D263" s="15"/>
      <c r="E263" s="30"/>
      <c r="F263" s="16"/>
      <c r="G263" s="15"/>
      <c r="H263" s="17"/>
      <c r="I263" s="19"/>
      <c r="J263" s="31">
        <f>OrderTable[[#This Row],[Order Qty]]*OrderTable[[#This Row],[Unit Price]]</f>
        <v>0</v>
      </c>
      <c r="K263" s="17"/>
      <c r="L263" s="32"/>
      <c r="M263" s="33"/>
    </row>
    <row r="264" spans="1:13">
      <c r="A264" s="18"/>
      <c r="B264" s="17"/>
      <c r="C264" s="15"/>
      <c r="D264" s="15"/>
      <c r="E264" s="30"/>
      <c r="F264" s="16"/>
      <c r="G264" s="15"/>
      <c r="H264" s="17"/>
      <c r="I264" s="19"/>
      <c r="J264" s="31">
        <f>OrderTable[[#This Row],[Order Qty]]*OrderTable[[#This Row],[Unit Price]]</f>
        <v>0</v>
      </c>
      <c r="K264" s="17"/>
      <c r="L264" s="32"/>
      <c r="M264" s="33"/>
    </row>
    <row r="265" spans="1:13">
      <c r="A265" s="18"/>
      <c r="B265" s="17"/>
      <c r="C265" s="15"/>
      <c r="D265" s="15"/>
      <c r="E265" s="30"/>
      <c r="F265" s="16"/>
      <c r="G265" s="15"/>
      <c r="H265" s="17"/>
      <c r="I265" s="19"/>
      <c r="J265" s="31">
        <f>OrderTable[[#This Row],[Order Qty]]*OrderTable[[#This Row],[Unit Price]]</f>
        <v>0</v>
      </c>
      <c r="K265" s="17"/>
      <c r="L265" s="32"/>
      <c r="M265" s="33"/>
    </row>
    <row r="266" spans="1:13">
      <c r="A266" s="18"/>
      <c r="B266" s="17"/>
      <c r="C266" s="15"/>
      <c r="D266" s="15"/>
      <c r="E266" s="30"/>
      <c r="F266" s="16"/>
      <c r="G266" s="15"/>
      <c r="H266" s="17"/>
      <c r="I266" s="19"/>
      <c r="J266" s="31">
        <f>OrderTable[[#This Row],[Order Qty]]*OrderTable[[#This Row],[Unit Price]]</f>
        <v>0</v>
      </c>
      <c r="K266" s="17"/>
      <c r="L266" s="32"/>
      <c r="M266" s="33"/>
    </row>
    <row r="267" spans="1:13">
      <c r="A267" s="18"/>
      <c r="B267" s="17"/>
      <c r="C267" s="15"/>
      <c r="D267" s="15"/>
      <c r="E267" s="30"/>
      <c r="F267" s="16"/>
      <c r="G267" s="15"/>
      <c r="H267" s="17"/>
      <c r="I267" s="19"/>
      <c r="J267" s="31">
        <f>OrderTable[[#This Row],[Order Qty]]*OrderTable[[#This Row],[Unit Price]]</f>
        <v>0</v>
      </c>
      <c r="K267" s="17"/>
      <c r="L267" s="32"/>
      <c r="M267" s="33"/>
    </row>
    <row r="268" spans="1:13">
      <c r="A268" s="18"/>
      <c r="B268" s="17"/>
      <c r="C268" s="15"/>
      <c r="D268" s="15"/>
      <c r="E268" s="30"/>
      <c r="F268" s="16"/>
      <c r="G268" s="15"/>
      <c r="H268" s="17"/>
      <c r="I268" s="19"/>
      <c r="J268" s="31">
        <f>OrderTable[[#This Row],[Order Qty]]*OrderTable[[#This Row],[Unit Price]]</f>
        <v>0</v>
      </c>
      <c r="K268" s="17"/>
      <c r="L268" s="32"/>
      <c r="M268" s="33"/>
    </row>
    <row r="269" spans="1:13">
      <c r="A269" s="18"/>
      <c r="B269" s="17"/>
      <c r="C269" s="15"/>
      <c r="D269" s="15"/>
      <c r="E269" s="30"/>
      <c r="F269" s="16"/>
      <c r="G269" s="15"/>
      <c r="H269" s="17"/>
      <c r="I269" s="19"/>
      <c r="J269" s="31">
        <f>OrderTable[[#This Row],[Order Qty]]*OrderTable[[#This Row],[Unit Price]]</f>
        <v>0</v>
      </c>
      <c r="K269" s="17"/>
      <c r="L269" s="32"/>
      <c r="M269" s="33"/>
    </row>
    <row r="270" spans="1:13">
      <c r="A270" s="18"/>
      <c r="B270" s="17"/>
      <c r="C270" s="15"/>
      <c r="D270" s="15"/>
      <c r="E270" s="30"/>
      <c r="F270" s="16"/>
      <c r="G270" s="15"/>
      <c r="H270" s="17"/>
      <c r="I270" s="19"/>
      <c r="J270" s="31">
        <f>OrderTable[[#This Row],[Order Qty]]*OrderTable[[#This Row],[Unit Price]]</f>
        <v>0</v>
      </c>
      <c r="K270" s="17"/>
      <c r="L270" s="32"/>
      <c r="M270" s="33"/>
    </row>
    <row r="271" spans="1:13">
      <c r="A271" s="18"/>
      <c r="B271" s="17"/>
      <c r="C271" s="15"/>
      <c r="D271" s="15"/>
      <c r="E271" s="30"/>
      <c r="F271" s="16"/>
      <c r="G271" s="15"/>
      <c r="H271" s="17"/>
      <c r="I271" s="19"/>
      <c r="J271" s="31">
        <f>OrderTable[[#This Row],[Order Qty]]*OrderTable[[#This Row],[Unit Price]]</f>
        <v>0</v>
      </c>
      <c r="K271" s="17"/>
      <c r="L271" s="32"/>
      <c r="M271" s="33"/>
    </row>
    <row r="272" spans="1:13">
      <c r="A272" s="18"/>
      <c r="B272" s="17"/>
      <c r="C272" s="15"/>
      <c r="D272" s="15"/>
      <c r="E272" s="30"/>
      <c r="F272" s="16"/>
      <c r="G272" s="15"/>
      <c r="H272" s="17"/>
      <c r="I272" s="19"/>
      <c r="J272" s="31">
        <f>OrderTable[[#This Row],[Order Qty]]*OrderTable[[#This Row],[Unit Price]]</f>
        <v>0</v>
      </c>
      <c r="K272" s="17"/>
      <c r="L272" s="32"/>
      <c r="M272" s="33"/>
    </row>
    <row r="273" spans="1:13">
      <c r="A273" s="18"/>
      <c r="B273" s="17"/>
      <c r="C273" s="15"/>
      <c r="D273" s="15"/>
      <c r="E273" s="30"/>
      <c r="F273" s="16"/>
      <c r="G273" s="15"/>
      <c r="H273" s="17"/>
      <c r="I273" s="19"/>
      <c r="J273" s="31">
        <f>OrderTable[[#This Row],[Order Qty]]*OrderTable[[#This Row],[Unit Price]]</f>
        <v>0</v>
      </c>
      <c r="K273" s="17"/>
      <c r="L273" s="32"/>
      <c r="M273" s="33"/>
    </row>
    <row r="274" spans="1:13">
      <c r="A274" s="18"/>
      <c r="B274" s="17"/>
      <c r="C274" s="15"/>
      <c r="D274" s="15"/>
      <c r="E274" s="30"/>
      <c r="F274" s="16"/>
      <c r="G274" s="15"/>
      <c r="H274" s="17"/>
      <c r="I274" s="19"/>
      <c r="J274" s="31">
        <f>OrderTable[[#This Row],[Order Qty]]*OrderTable[[#This Row],[Unit Price]]</f>
        <v>0</v>
      </c>
      <c r="K274" s="17"/>
      <c r="L274" s="32"/>
      <c r="M274" s="33"/>
    </row>
    <row r="275" spans="1:13">
      <c r="A275" s="18"/>
      <c r="B275" s="17"/>
      <c r="C275" s="15"/>
      <c r="D275" s="15"/>
      <c r="E275" s="30"/>
      <c r="F275" s="16"/>
      <c r="G275" s="15"/>
      <c r="H275" s="17"/>
      <c r="I275" s="19"/>
      <c r="J275" s="31">
        <f>OrderTable[[#This Row],[Order Qty]]*OrderTable[[#This Row],[Unit Price]]</f>
        <v>0</v>
      </c>
      <c r="K275" s="17"/>
      <c r="L275" s="32"/>
      <c r="M275" s="33"/>
    </row>
    <row r="276" spans="1:13">
      <c r="A276" s="18"/>
      <c r="B276" s="17"/>
      <c r="C276" s="15"/>
      <c r="D276" s="15"/>
      <c r="E276" s="30"/>
      <c r="F276" s="16"/>
      <c r="G276" s="15"/>
      <c r="H276" s="17"/>
      <c r="I276" s="19"/>
      <c r="J276" s="31">
        <f>OrderTable[[#This Row],[Order Qty]]*OrderTable[[#This Row],[Unit Price]]</f>
        <v>0</v>
      </c>
      <c r="K276" s="17"/>
      <c r="L276" s="32"/>
      <c r="M276" s="33"/>
    </row>
    <row r="277" spans="1:13">
      <c r="A277" s="18"/>
      <c r="B277" s="17"/>
      <c r="C277" s="15"/>
      <c r="D277" s="15"/>
      <c r="E277" s="30"/>
      <c r="F277" s="16"/>
      <c r="G277" s="15"/>
      <c r="H277" s="17"/>
      <c r="I277" s="19"/>
      <c r="J277" s="31">
        <f>OrderTable[[#This Row],[Order Qty]]*OrderTable[[#This Row],[Unit Price]]</f>
        <v>0</v>
      </c>
      <c r="K277" s="17"/>
      <c r="L277" s="32"/>
      <c r="M277" s="33"/>
    </row>
    <row r="278" spans="1:13">
      <c r="A278" s="18"/>
      <c r="B278" s="17"/>
      <c r="C278" s="15"/>
      <c r="D278" s="15"/>
      <c r="E278" s="30"/>
      <c r="F278" s="16"/>
      <c r="G278" s="15"/>
      <c r="H278" s="17"/>
      <c r="I278" s="19"/>
      <c r="J278" s="31">
        <f>OrderTable[[#This Row],[Order Qty]]*OrderTable[[#This Row],[Unit Price]]</f>
        <v>0</v>
      </c>
      <c r="K278" s="17"/>
      <c r="L278" s="32"/>
      <c r="M278" s="33"/>
    </row>
    <row r="279" spans="1:13">
      <c r="A279" s="18"/>
      <c r="B279" s="17"/>
      <c r="C279" s="15"/>
      <c r="D279" s="15"/>
      <c r="E279" s="30"/>
      <c r="F279" s="16"/>
      <c r="G279" s="15"/>
      <c r="H279" s="17"/>
      <c r="I279" s="19"/>
      <c r="J279" s="31">
        <f>OrderTable[[#This Row],[Order Qty]]*OrderTable[[#This Row],[Unit Price]]</f>
        <v>0</v>
      </c>
      <c r="K279" s="17"/>
      <c r="L279" s="32"/>
      <c r="M279" s="33"/>
    </row>
    <row r="280" spans="1:13">
      <c r="A280" s="18"/>
      <c r="B280" s="17"/>
      <c r="C280" s="15"/>
      <c r="D280" s="15"/>
      <c r="E280" s="30"/>
      <c r="F280" s="16"/>
      <c r="G280" s="15"/>
      <c r="H280" s="17"/>
      <c r="I280" s="19"/>
      <c r="J280" s="31">
        <f>OrderTable[[#This Row],[Order Qty]]*OrderTable[[#This Row],[Unit Price]]</f>
        <v>0</v>
      </c>
      <c r="K280" s="17"/>
      <c r="L280" s="32"/>
      <c r="M280" s="33"/>
    </row>
  </sheetData>
  <phoneticPr fontId="1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82E8-F5C4-4D3B-95C9-E2512D11E2A5}">
  <dimension ref="B3:R43"/>
  <sheetViews>
    <sheetView zoomScale="90" zoomScaleNormal="90" workbookViewId="0">
      <selection activeCell="H47" sqref="H47"/>
    </sheetView>
  </sheetViews>
  <sheetFormatPr baseColWidth="10" defaultRowHeight="12"/>
  <cols>
    <col min="2" max="2" width="16.7109375" customWidth="1"/>
    <col min="4" max="4" width="23.140625" customWidth="1"/>
    <col min="5" max="5" width="11.7109375" bestFit="1" customWidth="1"/>
    <col min="9" max="9" width="13" bestFit="1" customWidth="1"/>
    <col min="11" max="11" width="24.28515625" bestFit="1" customWidth="1"/>
    <col min="12" max="12" width="25.7109375" bestFit="1" customWidth="1"/>
    <col min="15" max="15" width="12.5703125" bestFit="1" customWidth="1"/>
    <col min="17" max="17" width="14" bestFit="1" customWidth="1"/>
    <col min="18" max="18" width="11.85546875" bestFit="1" customWidth="1"/>
  </cols>
  <sheetData>
    <row r="3" spans="2:15">
      <c r="B3" s="80" t="s">
        <v>618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2:15">
      <c r="B4" s="80" t="s">
        <v>620</v>
      </c>
      <c r="C4" s="80" t="s">
        <v>621</v>
      </c>
      <c r="D4" s="80" t="s">
        <v>622</v>
      </c>
      <c r="E4" s="80"/>
      <c r="F4" s="4"/>
      <c r="G4" s="4"/>
      <c r="H4" s="4"/>
      <c r="I4" s="4"/>
      <c r="J4" s="4"/>
      <c r="K4" s="4"/>
      <c r="L4" s="4"/>
    </row>
    <row r="5" spans="2:15">
      <c r="B5" s="80" t="s">
        <v>619</v>
      </c>
      <c r="C5" s="80" t="s">
        <v>624</v>
      </c>
      <c r="D5" s="80">
        <v>1</v>
      </c>
      <c r="E5" s="80">
        <v>2</v>
      </c>
      <c r="F5" s="4"/>
      <c r="G5" s="4"/>
      <c r="H5" s="4"/>
      <c r="I5" s="4"/>
      <c r="J5" s="4"/>
      <c r="K5" s="4"/>
      <c r="L5" s="4"/>
    </row>
    <row r="6" spans="2:15">
      <c r="B6" s="80" t="s">
        <v>623</v>
      </c>
      <c r="C6" s="80" t="s">
        <v>625</v>
      </c>
      <c r="D6" s="80" t="s">
        <v>626</v>
      </c>
      <c r="E6" s="80" t="s">
        <v>627</v>
      </c>
      <c r="F6" s="4"/>
      <c r="G6" s="4"/>
      <c r="H6" s="4"/>
      <c r="I6" s="4"/>
      <c r="J6" s="4"/>
      <c r="K6" s="4"/>
      <c r="L6" s="4"/>
    </row>
    <row r="7" spans="2:15"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5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2:15">
      <c r="B9" s="80" t="s">
        <v>628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2:15">
      <c r="B10" s="80" t="s">
        <v>620</v>
      </c>
      <c r="C10" s="80" t="s">
        <v>621</v>
      </c>
      <c r="D10" s="80" t="s">
        <v>622</v>
      </c>
      <c r="E10" s="80"/>
      <c r="F10" s="4"/>
      <c r="G10" s="4"/>
      <c r="H10" s="4"/>
      <c r="I10" s="80" t="s">
        <v>617</v>
      </c>
      <c r="J10" s="4"/>
      <c r="K10" s="4"/>
      <c r="L10" s="4"/>
    </row>
    <row r="11" spans="2:15">
      <c r="B11" s="80" t="s">
        <v>629</v>
      </c>
      <c r="C11" s="80" t="s">
        <v>624</v>
      </c>
      <c r="D11" s="80">
        <v>1</v>
      </c>
      <c r="E11" s="80">
        <v>2</v>
      </c>
      <c r="F11" s="4"/>
      <c r="G11" s="4"/>
      <c r="H11" s="4"/>
      <c r="I11" s="80" t="s">
        <v>620</v>
      </c>
      <c r="J11" s="80" t="s">
        <v>621</v>
      </c>
      <c r="K11" s="80" t="s">
        <v>622</v>
      </c>
      <c r="L11" s="80"/>
    </row>
    <row r="12" spans="2:15">
      <c r="B12" s="80" t="s">
        <v>630</v>
      </c>
      <c r="C12" s="80" t="s">
        <v>625</v>
      </c>
      <c r="D12" s="79" t="s">
        <v>16</v>
      </c>
      <c r="E12" s="79" t="s">
        <v>30</v>
      </c>
      <c r="F12" s="4"/>
      <c r="G12" s="4"/>
      <c r="H12" s="4"/>
      <c r="I12" s="80" t="s">
        <v>639</v>
      </c>
      <c r="J12" s="80" t="s">
        <v>625</v>
      </c>
      <c r="K12" s="80">
        <v>1</v>
      </c>
      <c r="L12" s="80">
        <v>2</v>
      </c>
    </row>
    <row r="13" spans="2:15">
      <c r="B13" s="4"/>
      <c r="C13" s="4"/>
      <c r="D13" s="4"/>
      <c r="E13" s="4"/>
      <c r="F13" s="4"/>
      <c r="G13" s="4"/>
      <c r="H13" s="4"/>
      <c r="I13" s="80" t="s">
        <v>629</v>
      </c>
      <c r="J13" s="80" t="s">
        <v>624</v>
      </c>
      <c r="K13" s="80">
        <f>D11</f>
        <v>1</v>
      </c>
      <c r="L13" s="80">
        <f>E11</f>
        <v>2</v>
      </c>
    </row>
    <row r="14" spans="2:15">
      <c r="B14" s="4"/>
      <c r="C14" s="4"/>
      <c r="D14" s="4"/>
      <c r="E14" s="4"/>
      <c r="F14" s="4"/>
      <c r="G14" s="4"/>
      <c r="H14" s="4"/>
      <c r="I14" s="80" t="s">
        <v>636</v>
      </c>
      <c r="J14" s="80" t="s">
        <v>624</v>
      </c>
      <c r="K14" s="80">
        <f>D23</f>
        <v>1</v>
      </c>
      <c r="L14" s="80">
        <f>E23</f>
        <v>2</v>
      </c>
    </row>
    <row r="15" spans="2:15">
      <c r="B15" s="80" t="s">
        <v>631</v>
      </c>
      <c r="C15" s="4"/>
      <c r="D15" s="4"/>
      <c r="E15" s="4"/>
      <c r="F15" s="4"/>
      <c r="G15" s="4"/>
      <c r="H15" s="4"/>
      <c r="I15" s="80" t="s">
        <v>619</v>
      </c>
      <c r="J15" s="80" t="s">
        <v>624</v>
      </c>
      <c r="K15" s="80">
        <f>D5</f>
        <v>1</v>
      </c>
      <c r="L15" s="80">
        <f>E5</f>
        <v>2</v>
      </c>
    </row>
    <row r="16" spans="2:15">
      <c r="B16" s="80" t="s">
        <v>620</v>
      </c>
      <c r="C16" s="80" t="s">
        <v>632</v>
      </c>
      <c r="D16" s="80" t="s">
        <v>622</v>
      </c>
      <c r="E16" s="80"/>
      <c r="F16" s="4"/>
      <c r="G16" s="4"/>
      <c r="H16" s="4"/>
      <c r="I16" s="80" t="s">
        <v>640</v>
      </c>
      <c r="J16" s="80" t="s">
        <v>624</v>
      </c>
      <c r="K16" s="80">
        <v>1</v>
      </c>
      <c r="L16" s="80">
        <v>1</v>
      </c>
      <c r="O16" s="78" t="s">
        <v>616</v>
      </c>
    </row>
    <row r="17" spans="2:18">
      <c r="B17" s="80" t="s">
        <v>633</v>
      </c>
      <c r="C17" s="80" t="s">
        <v>624</v>
      </c>
      <c r="D17" s="80">
        <v>1</v>
      </c>
      <c r="E17" s="80">
        <v>2</v>
      </c>
      <c r="F17" s="4"/>
      <c r="G17" s="4"/>
      <c r="H17" s="4"/>
      <c r="I17" s="80" t="s">
        <v>641</v>
      </c>
      <c r="J17" s="80" t="s">
        <v>624</v>
      </c>
      <c r="K17" s="80">
        <v>1153</v>
      </c>
      <c r="L17" s="80">
        <v>1153</v>
      </c>
      <c r="O17" s="80" t="s">
        <v>620</v>
      </c>
      <c r="P17" s="80" t="s">
        <v>621</v>
      </c>
      <c r="Q17" s="80" t="s">
        <v>622</v>
      </c>
      <c r="R17" s="80"/>
    </row>
    <row r="18" spans="2:18">
      <c r="B18" s="80" t="s">
        <v>634</v>
      </c>
      <c r="C18" s="80" t="s">
        <v>625</v>
      </c>
      <c r="D18" s="79" t="s">
        <v>21</v>
      </c>
      <c r="E18" s="79" t="s">
        <v>28</v>
      </c>
      <c r="F18" s="4"/>
      <c r="G18" s="4"/>
      <c r="H18" s="4"/>
      <c r="I18" s="80" t="s">
        <v>642</v>
      </c>
      <c r="J18" s="80" t="s">
        <v>624</v>
      </c>
      <c r="K18" s="80">
        <v>12</v>
      </c>
      <c r="L18" s="80">
        <v>15</v>
      </c>
      <c r="O18" s="80" t="s">
        <v>670</v>
      </c>
      <c r="P18" s="80" t="s">
        <v>624</v>
      </c>
      <c r="Q18" s="80">
        <v>1</v>
      </c>
      <c r="R18" s="80">
        <v>2</v>
      </c>
    </row>
    <row r="19" spans="2:18">
      <c r="B19" s="4"/>
      <c r="C19" s="4"/>
      <c r="D19" s="4"/>
      <c r="E19" s="4"/>
      <c r="F19" s="4"/>
      <c r="G19" s="4"/>
      <c r="H19" s="4"/>
      <c r="I19" s="80" t="s">
        <v>643</v>
      </c>
      <c r="J19" s="80" t="s">
        <v>646</v>
      </c>
      <c r="K19" s="80">
        <f>D25*K18</f>
        <v>1221</v>
      </c>
      <c r="L19" s="80">
        <f>E25*L18</f>
        <v>15966.6</v>
      </c>
      <c r="O19" s="80" t="s">
        <v>671</v>
      </c>
      <c r="P19" s="80" t="s">
        <v>676</v>
      </c>
      <c r="Q19" s="83">
        <v>44760</v>
      </c>
      <c r="R19" s="83">
        <v>44762</v>
      </c>
    </row>
    <row r="20" spans="2:18">
      <c r="B20" s="4"/>
      <c r="C20" s="4"/>
      <c r="D20" s="4"/>
      <c r="E20" s="4"/>
      <c r="F20" s="4"/>
      <c r="G20" s="4"/>
      <c r="H20" s="4"/>
      <c r="I20" s="80" t="s">
        <v>644</v>
      </c>
      <c r="J20" s="80" t="s">
        <v>624</v>
      </c>
      <c r="K20" s="80">
        <f>D30</f>
        <v>1</v>
      </c>
      <c r="L20" s="80">
        <f>E30</f>
        <v>2</v>
      </c>
      <c r="O20" s="80" t="s">
        <v>672</v>
      </c>
      <c r="P20" s="80" t="s">
        <v>676</v>
      </c>
      <c r="Q20" s="83">
        <v>44822</v>
      </c>
      <c r="R20" s="83">
        <v>44824</v>
      </c>
    </row>
    <row r="21" spans="2:18">
      <c r="B21" s="80" t="s">
        <v>635</v>
      </c>
      <c r="C21" s="4"/>
      <c r="D21" s="4"/>
      <c r="E21" s="4"/>
      <c r="F21" s="4"/>
      <c r="G21" s="4"/>
      <c r="H21" s="4"/>
      <c r="I21" s="80" t="s">
        <v>645</v>
      </c>
      <c r="J21" s="80" t="s">
        <v>625</v>
      </c>
      <c r="K21" s="79" t="s">
        <v>27</v>
      </c>
      <c r="L21" s="79" t="s">
        <v>52</v>
      </c>
      <c r="O21" s="80" t="s">
        <v>673</v>
      </c>
      <c r="P21" s="80" t="s">
        <v>624</v>
      </c>
      <c r="Q21" s="80">
        <v>200</v>
      </c>
      <c r="R21" s="80">
        <v>150</v>
      </c>
    </row>
    <row r="22" spans="2:18">
      <c r="B22" s="80" t="s">
        <v>620</v>
      </c>
      <c r="C22" s="80" t="s">
        <v>632</v>
      </c>
      <c r="D22" s="80" t="s">
        <v>622</v>
      </c>
      <c r="E22" s="80"/>
      <c r="F22" s="4"/>
      <c r="G22" s="4"/>
      <c r="H22" s="4"/>
      <c r="I22" s="80" t="s">
        <v>633</v>
      </c>
      <c r="J22" s="80" t="s">
        <v>624</v>
      </c>
      <c r="K22" s="80">
        <f>D17</f>
        <v>1</v>
      </c>
      <c r="L22" s="80">
        <f>E17</f>
        <v>2</v>
      </c>
      <c r="O22" s="80" t="s">
        <v>674</v>
      </c>
      <c r="P22" s="80" t="s">
        <v>624</v>
      </c>
      <c r="Q22" s="80">
        <v>200</v>
      </c>
      <c r="R22" s="80">
        <v>150</v>
      </c>
    </row>
    <row r="23" spans="2:18">
      <c r="B23" s="80" t="s">
        <v>636</v>
      </c>
      <c r="C23" s="80" t="s">
        <v>624</v>
      </c>
      <c r="D23" s="80">
        <v>1</v>
      </c>
      <c r="E23" s="80">
        <v>2</v>
      </c>
      <c r="F23" s="4"/>
      <c r="G23" s="4"/>
      <c r="H23" s="4"/>
      <c r="I23" s="4"/>
      <c r="J23" s="4"/>
      <c r="K23" s="4"/>
      <c r="L23" s="4"/>
      <c r="O23" s="80" t="s">
        <v>675</v>
      </c>
      <c r="P23" s="80" t="s">
        <v>625</v>
      </c>
      <c r="Q23" s="80" t="s">
        <v>677</v>
      </c>
      <c r="R23" s="80" t="s">
        <v>678</v>
      </c>
    </row>
    <row r="24" spans="2:18">
      <c r="B24" s="80" t="s">
        <v>637</v>
      </c>
      <c r="C24" s="80" t="s">
        <v>625</v>
      </c>
      <c r="D24" s="80" t="s">
        <v>25</v>
      </c>
      <c r="E24" s="80" t="s">
        <v>18</v>
      </c>
      <c r="F24" s="4"/>
      <c r="G24" s="4"/>
      <c r="H24" s="4"/>
      <c r="I24" s="4"/>
      <c r="J24" s="4"/>
      <c r="K24" s="4"/>
      <c r="L24" s="4"/>
    </row>
    <row r="25" spans="2:18">
      <c r="B25" s="80" t="s">
        <v>638</v>
      </c>
      <c r="C25" s="80" t="s">
        <v>624</v>
      </c>
      <c r="D25" s="80">
        <v>101.75</v>
      </c>
      <c r="E25" s="80">
        <v>1064.44</v>
      </c>
      <c r="F25" s="4"/>
      <c r="G25" s="4"/>
      <c r="H25" s="4"/>
      <c r="I25" s="80" t="s">
        <v>656</v>
      </c>
      <c r="J25" s="4"/>
      <c r="K25" s="4"/>
      <c r="L25" s="4"/>
    </row>
    <row r="26" spans="2:18">
      <c r="B26" s="4"/>
      <c r="C26" s="4"/>
      <c r="D26" s="4"/>
      <c r="E26" s="4"/>
      <c r="F26" s="4"/>
      <c r="G26" s="4"/>
      <c r="H26" s="4"/>
      <c r="I26" s="80" t="s">
        <v>620</v>
      </c>
      <c r="J26" s="80" t="s">
        <v>621</v>
      </c>
      <c r="K26" s="80" t="s">
        <v>622</v>
      </c>
      <c r="L26" s="80"/>
    </row>
    <row r="27" spans="2:18">
      <c r="B27" s="4"/>
      <c r="C27" s="4"/>
      <c r="D27" s="4"/>
      <c r="E27" s="4"/>
      <c r="F27" s="4"/>
      <c r="G27" s="4"/>
      <c r="H27" s="4"/>
      <c r="I27" s="80" t="s">
        <v>657</v>
      </c>
      <c r="J27" s="80" t="s">
        <v>624</v>
      </c>
      <c r="K27" s="80">
        <v>1</v>
      </c>
      <c r="L27" s="80">
        <v>2</v>
      </c>
    </row>
    <row r="28" spans="2:18">
      <c r="B28" s="80" t="s">
        <v>647</v>
      </c>
      <c r="C28" s="4"/>
      <c r="D28" s="4"/>
      <c r="E28" s="4"/>
      <c r="F28" s="4"/>
      <c r="G28" s="4"/>
      <c r="H28" s="4"/>
      <c r="I28" s="80" t="s">
        <v>649</v>
      </c>
      <c r="J28" s="80" t="s">
        <v>624</v>
      </c>
      <c r="K28" s="80">
        <f>D36</f>
        <v>1</v>
      </c>
      <c r="L28" s="80">
        <f>E36</f>
        <v>2</v>
      </c>
    </row>
    <row r="29" spans="2:18">
      <c r="B29" s="80" t="s">
        <v>620</v>
      </c>
      <c r="C29" s="80" t="s">
        <v>621</v>
      </c>
      <c r="D29" s="80" t="s">
        <v>622</v>
      </c>
      <c r="E29" s="80"/>
      <c r="F29" s="4"/>
      <c r="G29" s="4"/>
      <c r="H29" s="4"/>
      <c r="I29" s="80" t="s">
        <v>653</v>
      </c>
      <c r="J29" s="80" t="s">
        <v>624</v>
      </c>
      <c r="K29" s="80">
        <f>D42</f>
        <v>1</v>
      </c>
      <c r="L29" s="80">
        <f>E42</f>
        <v>2</v>
      </c>
    </row>
    <row r="30" spans="2:18">
      <c r="B30" s="80" t="s">
        <v>644</v>
      </c>
      <c r="C30" s="80" t="s">
        <v>624</v>
      </c>
      <c r="D30" s="80">
        <v>1</v>
      </c>
      <c r="E30" s="80">
        <v>2</v>
      </c>
      <c r="F30" s="4"/>
      <c r="G30" s="4"/>
      <c r="H30" s="4"/>
      <c r="I30" s="80" t="s">
        <v>658</v>
      </c>
      <c r="J30" s="80" t="s">
        <v>625</v>
      </c>
      <c r="K30" s="80" t="s">
        <v>662</v>
      </c>
      <c r="L30" s="80" t="s">
        <v>666</v>
      </c>
    </row>
    <row r="31" spans="2:18">
      <c r="B31" s="80" t="s">
        <v>623</v>
      </c>
      <c r="C31" s="80" t="s">
        <v>625</v>
      </c>
      <c r="D31" s="79" t="s">
        <v>19</v>
      </c>
      <c r="E31" s="79" t="s">
        <v>26</v>
      </c>
      <c r="F31" s="4"/>
      <c r="G31" s="4"/>
      <c r="H31" s="4"/>
      <c r="I31" s="80" t="s">
        <v>659</v>
      </c>
      <c r="J31" s="80" t="s">
        <v>625</v>
      </c>
      <c r="K31" s="80" t="s">
        <v>663</v>
      </c>
      <c r="L31" s="80" t="s">
        <v>668</v>
      </c>
    </row>
    <row r="32" spans="2:18">
      <c r="I32" s="80" t="s">
        <v>660</v>
      </c>
      <c r="J32" s="80" t="s">
        <v>625</v>
      </c>
      <c r="K32" s="80" t="s">
        <v>664</v>
      </c>
      <c r="L32" s="80" t="s">
        <v>667</v>
      </c>
    </row>
    <row r="33" spans="2:12" ht="16.5">
      <c r="I33" s="80" t="s">
        <v>661</v>
      </c>
      <c r="J33" s="80" t="s">
        <v>625</v>
      </c>
      <c r="K33" s="82" t="s">
        <v>665</v>
      </c>
      <c r="L33" s="82" t="s">
        <v>669</v>
      </c>
    </row>
    <row r="34" spans="2:12">
      <c r="B34" s="81" t="s">
        <v>648</v>
      </c>
      <c r="C34" s="4"/>
      <c r="D34" s="4"/>
      <c r="E34" s="4"/>
      <c r="I34" s="4"/>
      <c r="J34" s="4"/>
    </row>
    <row r="35" spans="2:12">
      <c r="B35" s="81" t="s">
        <v>620</v>
      </c>
      <c r="C35" s="80" t="s">
        <v>621</v>
      </c>
      <c r="D35" s="80" t="s">
        <v>622</v>
      </c>
      <c r="E35" s="80"/>
    </row>
    <row r="36" spans="2:12">
      <c r="B36" s="81" t="s">
        <v>649</v>
      </c>
      <c r="C36" s="80" t="s">
        <v>624</v>
      </c>
      <c r="D36" s="80">
        <v>1</v>
      </c>
      <c r="E36" s="80">
        <v>2</v>
      </c>
    </row>
    <row r="37" spans="2:12">
      <c r="B37" s="81" t="s">
        <v>623</v>
      </c>
      <c r="C37" s="80" t="s">
        <v>625</v>
      </c>
      <c r="D37" s="80" t="s">
        <v>651</v>
      </c>
      <c r="E37" s="80" t="s">
        <v>650</v>
      </c>
    </row>
    <row r="40" spans="2:12">
      <c r="B40" s="81" t="s">
        <v>652</v>
      </c>
      <c r="C40" s="4"/>
      <c r="D40" s="4"/>
      <c r="E40" s="4"/>
    </row>
    <row r="41" spans="2:12">
      <c r="B41" s="81" t="s">
        <v>620</v>
      </c>
      <c r="C41" s="80" t="s">
        <v>621</v>
      </c>
      <c r="D41" s="80" t="s">
        <v>622</v>
      </c>
      <c r="E41" s="80"/>
    </row>
    <row r="42" spans="2:12">
      <c r="B42" s="81" t="s">
        <v>653</v>
      </c>
      <c r="C42" s="80" t="s">
        <v>624</v>
      </c>
      <c r="D42" s="80">
        <v>1</v>
      </c>
      <c r="E42" s="80">
        <v>2</v>
      </c>
    </row>
    <row r="43" spans="2:12">
      <c r="B43" s="81" t="s">
        <v>623</v>
      </c>
      <c r="C43" s="80" t="s">
        <v>625</v>
      </c>
      <c r="D43" s="80" t="s">
        <v>654</v>
      </c>
      <c r="E43" s="80" t="s">
        <v>655</v>
      </c>
    </row>
  </sheetData>
  <hyperlinks>
    <hyperlink ref="K33" r:id="rId1" xr:uid="{7D790C1C-2CF7-4491-9EB5-F4F23E2C27CE}"/>
    <hyperlink ref="L33" r:id="rId2" xr:uid="{6F1F84E0-80A3-4799-8AE0-CD6AA066825D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1C88-980F-45AA-8F9F-E4FE04F0096C}">
  <sheetPr>
    <tabColor rgb="FFFFC000"/>
  </sheetPr>
  <dimension ref="A1:Q497"/>
  <sheetViews>
    <sheetView zoomScale="115" zoomScaleNormal="115" workbookViewId="0">
      <pane ySplit="2" topLeftCell="A3" activePane="bottomLeft" state="frozen"/>
      <selection pane="bottomLeft" activeCell="E188" sqref="E188"/>
    </sheetView>
  </sheetViews>
  <sheetFormatPr baseColWidth="10" defaultColWidth="9" defaultRowHeight="12" outlineLevelCol="1"/>
  <cols>
    <col min="1" max="1" width="13" customWidth="1"/>
    <col min="2" max="2" width="10.85546875" style="4" customWidth="1"/>
    <col min="3" max="3" width="8.140625" customWidth="1" outlineLevel="1"/>
    <col min="4" max="4" width="21.85546875" style="2" customWidth="1" outlineLevel="1"/>
    <col min="5" max="5" width="58.140625" customWidth="1" outlineLevel="1"/>
    <col min="6" max="6" width="13.42578125" customWidth="1" outlineLevel="1"/>
    <col min="7" max="7" width="7.5703125" customWidth="1" outlineLevel="1"/>
    <col min="8" max="8" width="13.42578125" style="4" customWidth="1" outlineLevel="1"/>
    <col min="9" max="9" width="13.42578125" customWidth="1" outlineLevel="1"/>
    <col min="10" max="10" width="12.5703125" style="5" bestFit="1" customWidth="1"/>
    <col min="11" max="11" width="14.42578125" style="36" bestFit="1" customWidth="1"/>
    <col min="12" max="12" width="16.140625" bestFit="1" customWidth="1"/>
    <col min="13" max="13" width="13.85546875" style="44" customWidth="1"/>
    <col min="14" max="14" width="15.42578125" style="44" customWidth="1"/>
    <col min="15" max="15" width="13.5703125" style="44" customWidth="1"/>
    <col min="16" max="16" width="13.5703125" style="38" hidden="1" customWidth="1"/>
    <col min="17" max="17" width="16.85546875" customWidth="1"/>
  </cols>
  <sheetData>
    <row r="1" spans="1:17">
      <c r="A1" s="53" t="s">
        <v>525</v>
      </c>
      <c r="B1" s="56"/>
      <c r="J1" s="46" t="s">
        <v>526</v>
      </c>
      <c r="K1" s="50" t="s">
        <v>527</v>
      </c>
      <c r="L1" s="75">
        <f>SUBTOTAL(9,L3:L99999)</f>
        <v>74939.999839709999</v>
      </c>
      <c r="M1" s="46" t="s">
        <v>526</v>
      </c>
      <c r="N1" s="50" t="s">
        <v>527</v>
      </c>
      <c r="O1" s="45" t="s">
        <v>526</v>
      </c>
      <c r="Q1" s="67">
        <f>SUM(P3:P99999)</f>
        <v>642681.85694200918</v>
      </c>
    </row>
    <row r="2" spans="1:17" s="2" customFormat="1" ht="24">
      <c r="A2" s="2" t="s">
        <v>1</v>
      </c>
      <c r="B2" s="34" t="s">
        <v>528</v>
      </c>
      <c r="C2" s="2" t="s">
        <v>3</v>
      </c>
      <c r="D2" s="2" t="s">
        <v>5</v>
      </c>
      <c r="E2" s="2" t="s">
        <v>6</v>
      </c>
      <c r="F2" s="2" t="s">
        <v>529</v>
      </c>
      <c r="G2" s="2" t="s">
        <v>8</v>
      </c>
      <c r="H2" s="13" t="s">
        <v>9</v>
      </c>
      <c r="I2" s="13" t="s">
        <v>530</v>
      </c>
      <c r="J2" s="2" t="s">
        <v>531</v>
      </c>
      <c r="K2" s="35" t="s">
        <v>532</v>
      </c>
      <c r="L2" s="12" t="s">
        <v>533</v>
      </c>
      <c r="M2" s="42" t="s">
        <v>534</v>
      </c>
      <c r="N2" s="43" t="s">
        <v>535</v>
      </c>
      <c r="O2" s="51" t="s">
        <v>536</v>
      </c>
      <c r="P2" s="65" t="s">
        <v>537</v>
      </c>
    </row>
    <row r="3" spans="1:17" hidden="1">
      <c r="A3" s="54" t="s">
        <v>538</v>
      </c>
      <c r="B3" s="15">
        <f>IF(IF(Payment[[#This Row],[ID'#]]="","",VLOOKUP(Payment[[#This Row],[ID'#]],OrderTable[],2,FALSE))=0,"",IF(Payment[[#This Row],[ID'#]]="","",VLOOKUP(Payment[[#This Row],[ID'#]],OrderTable[],2,FALSE)))</f>
        <v>1</v>
      </c>
      <c r="C3" s="15" t="str">
        <f>IF(IF(Payment[[#This Row],[ID'#]]="","",VLOOKUP(Payment[[#This Row],[ID'#]],OrderTable[],3,FALSE))=0,"",IF(Payment[[#This Row],[ID'#]]="","",VLOOKUP(Payment[[#This Row],[ID'#]],OrderTable[],3,FALSE)))</f>
        <v/>
      </c>
      <c r="D3" s="17" t="str">
        <f>IF(IF(Payment[[#This Row],[ID'#]]="","",VLOOKUP(Payment[[#This Row],[ID'#]],OrderTable[],5,FALSE))=0,"",IF(Payment[[#This Row],[ID'#]]="","",VLOOKUP(Payment[[#This Row],[ID'#]],OrderTable[],5,FALSE)))</f>
        <v>6cm x 1.7cm x 2.5m</v>
      </c>
      <c r="E3" s="17" t="str">
        <f>IF(IF(Payment[[#This Row],[ID'#]]="","",VLOOKUP(Payment[[#This Row],[ID'#]],OrderTable[],6,FALSE))=0,"",IF(Payment[[#This Row],[ID'#]]="","",VLOOKUP(Payment[[#This Row],[ID'#]],OrderTable[],6,FALSE)))</f>
        <v>Aluminum gutter 2 channels</v>
      </c>
      <c r="F3" s="17">
        <f>IF(IF(Payment[[#This Row],[ID'#]]="","",VLOOKUP(Payment[[#This Row],[ID'#]],OrderTable[],7,FALSE))=0,0,IF(Payment[[#This Row],[ID'#]]="","",VLOOKUP(Payment[[#This Row],[ID'#]],OrderTable[],7,FALSE)))</f>
        <v>12</v>
      </c>
      <c r="G3" s="17" t="str">
        <f>IF(IF(Payment[[#This Row],[ID'#]]="","",VLOOKUP(Payment[[#This Row],[ID'#]],OrderTable[],8,FALSE))=0,"",IF(Payment[[#This Row],[ID'#]]="","",VLOOKUP(Payment[[#This Row],[ID'#]],OrderTable[],8,FALSE)))</f>
        <v>pcs</v>
      </c>
      <c r="H3" s="21">
        <f>IF(IF(Payment[[#This Row],[ID'#]]="","",VLOOKUP(Payment[[#This Row],[ID'#]],OrderTable[],9,FALSE))=0,0,IF(Payment[[#This Row],[ID'#]]="","",VLOOKUP(Payment[[#This Row],[ID'#]],OrderTable[],9,FALSE)))</f>
        <v>101.75</v>
      </c>
      <c r="I3" s="21">
        <f>IF(IF(Payment[[#This Row],[ID'#]]="","",VLOOKUP(Payment[[#This Row],[ID'#]],OrderTable[],10,FALSE))=0,0,IF(Payment[[#This Row],[ID'#]]="","",VLOOKUP(Payment[[#This Row],[ID'#]],OrderTable[],10,FALSE)))</f>
        <v>1221</v>
      </c>
      <c r="J3" s="55">
        <v>1237</v>
      </c>
      <c r="K3" s="57">
        <v>1</v>
      </c>
      <c r="L3" s="22">
        <f>IF(Payment[[#This Row],[Total ]]="","",Payment[[#This Row],[Total ]]*Payment[[#This Row],[Payment %]])</f>
        <v>1221</v>
      </c>
      <c r="M3" s="47"/>
      <c r="N3" s="49"/>
      <c r="O3" s="52">
        <v>44657</v>
      </c>
      <c r="P3" s="74">
        <f>IF(Payment[[#This Row],[Date of deposit]]="","",Payment[[#This Row],[Amount paid]])</f>
        <v>1221</v>
      </c>
    </row>
    <row r="4" spans="1:17" hidden="1">
      <c r="A4" s="54" t="s">
        <v>539</v>
      </c>
      <c r="B4" s="15">
        <f>IF(IF(Payment[[#This Row],[ID'#]]="","",VLOOKUP(Payment[[#This Row],[ID'#]],OrderTable[],2,FALSE))=0,"",IF(Payment[[#This Row],[ID'#]]="","",VLOOKUP(Payment[[#This Row],[ID'#]],OrderTable[],2,FALSE)))</f>
        <v>2</v>
      </c>
      <c r="C4" s="15" t="str">
        <f>IF(IF(Payment[[#This Row],[ID'#]]="","",VLOOKUP(Payment[[#This Row],[ID'#]],OrderTable[],3,FALSE))=0,"",IF(Payment[[#This Row],[ID'#]]="","",VLOOKUP(Payment[[#This Row],[ID'#]],OrderTable[],3,FALSE)))</f>
        <v/>
      </c>
      <c r="D4" s="16" t="str">
        <f>IF(IF(Payment[[#This Row],[ID'#]]="","",VLOOKUP(Payment[[#This Row],[ID'#]],OrderTable[],5,FALSE))=0,"",IF(Payment[[#This Row],[ID'#]]="","",VLOOKUP(Payment[[#This Row],[ID'#]],OrderTable[],5,FALSE)))</f>
        <v>AJ65SBTB1-32TE1</v>
      </c>
      <c r="E4" s="17" t="str">
        <f>IF(IF(Payment[[#This Row],[ID'#]]="","",VLOOKUP(Payment[[#This Row],[ID'#]],OrderTable[],6,FALSE))=0,"",IF(Payment[[#This Row],[ID'#]]="","",VLOOKUP(Payment[[#This Row],[ID'#]],OrderTable[],6,FALSE)))</f>
        <v>CC-Link I/O, 32 LOW TR SOURCE OUT, SCREW</v>
      </c>
      <c r="F4" s="17">
        <f>IF(IF(Payment[[#This Row],[ID'#]]="","",VLOOKUP(Payment[[#This Row],[ID'#]],OrderTable[],7,FALSE))=0,0,IF(Payment[[#This Row],[ID'#]]="","",VLOOKUP(Payment[[#This Row],[ID'#]],OrderTable[],7,FALSE)))</f>
        <v>10</v>
      </c>
      <c r="G4" s="17" t="str">
        <f>IF(IF(Payment[[#This Row],[ID'#]]="","",VLOOKUP(Payment[[#This Row],[ID'#]],OrderTable[],8,FALSE))=0,"",IF(Payment[[#This Row],[ID'#]]="","",VLOOKUP(Payment[[#This Row],[ID'#]],OrderTable[],8,FALSE)))</f>
        <v>pc</v>
      </c>
      <c r="H4" s="21">
        <f>IF(IF(Payment[[#This Row],[ID'#]]="","",VLOOKUP(Payment[[#This Row],[ID'#]],OrderTable[],9,FALSE))=0,0,IF(Payment[[#This Row],[ID'#]]="","",VLOOKUP(Payment[[#This Row],[ID'#]],OrderTable[],9,FALSE)))</f>
        <v>544.17999999999995</v>
      </c>
      <c r="I4" s="21">
        <f>IF(IF(Payment[[#This Row],[ID'#]]="","",VLOOKUP(Payment[[#This Row],[ID'#]],OrderTable[],10,FALSE))=0,0,IF(Payment[[#This Row],[ID'#]]="","",VLOOKUP(Payment[[#This Row],[ID'#]],OrderTable[],10,FALSE)))</f>
        <v>5441.7999999999993</v>
      </c>
      <c r="J4" s="55">
        <v>1233</v>
      </c>
      <c r="K4" s="57">
        <v>1</v>
      </c>
      <c r="L4" s="22">
        <f>IF(Payment[[#This Row],[Total ]]="","",Payment[[#This Row],[Total ]]*Payment[[#This Row],[Payment %]])</f>
        <v>5441.7999999999993</v>
      </c>
      <c r="M4" s="47"/>
      <c r="N4" s="49"/>
      <c r="O4" s="52">
        <v>44669</v>
      </c>
      <c r="P4" s="74">
        <f>IF(Payment[[#This Row],[Date of deposit]]="","",Payment[[#This Row],[Amount paid]])</f>
        <v>5441.7999999999993</v>
      </c>
    </row>
    <row r="5" spans="1:17" hidden="1">
      <c r="A5" s="54" t="s">
        <v>29</v>
      </c>
      <c r="B5" s="15">
        <f>IF(IF(Payment[[#This Row],[ID'#]]="","",VLOOKUP(Payment[[#This Row],[ID'#]],OrderTable[],2,FALSE))=0,"",IF(Payment[[#This Row],[ID'#]]="","",VLOOKUP(Payment[[#This Row],[ID'#]],OrderTable[],2,FALSE)))</f>
        <v>2</v>
      </c>
      <c r="C5" s="15" t="str">
        <f>IF(IF(Payment[[#This Row],[ID'#]]="","",VLOOKUP(Payment[[#This Row],[ID'#]],OrderTable[],3,FALSE))=0,"",IF(Payment[[#This Row],[ID'#]]="","",VLOOKUP(Payment[[#This Row],[ID'#]],OrderTable[],3,FALSE)))</f>
        <v/>
      </c>
      <c r="D5" s="16" t="str">
        <f>IF(IF(Payment[[#This Row],[ID'#]]="","",VLOOKUP(Payment[[#This Row],[ID'#]],OrderTable[],5,FALSE))=0,"",IF(Payment[[#This Row],[ID'#]]="","",VLOOKUP(Payment[[#This Row],[ID'#]],OrderTable[],5,FALSE)))</f>
        <v>QJ61BT11N</v>
      </c>
      <c r="E5" s="17" t="str">
        <f>IF(IF(Payment[[#This Row],[ID'#]]="","",VLOOKUP(Payment[[#This Row],[ID'#]],OrderTable[],6,FALSE))=0,"",IF(Payment[[#This Row],[ID'#]]="","",VLOOKUP(Payment[[#This Row],[ID'#]],OrderTable[],6,FALSE)))</f>
        <v xml:space="preserve">CC-LINK Master/Local unit (Q series） </v>
      </c>
      <c r="F5" s="17">
        <f>IF(IF(Payment[[#This Row],[ID'#]]="","",VLOOKUP(Payment[[#This Row],[ID'#]],OrderTable[],7,FALSE))=0,0,IF(Payment[[#This Row],[ID'#]]="","",VLOOKUP(Payment[[#This Row],[ID'#]],OrderTable[],7,FALSE)))</f>
        <v>1</v>
      </c>
      <c r="G5" s="17" t="str">
        <f>IF(IF(Payment[[#This Row],[ID'#]]="","",VLOOKUP(Payment[[#This Row],[ID'#]],OrderTable[],8,FALSE))=0,"",IF(Payment[[#This Row],[ID'#]]="","",VLOOKUP(Payment[[#This Row],[ID'#]],OrderTable[],8,FALSE)))</f>
        <v>pc</v>
      </c>
      <c r="H5" s="21">
        <f>IF(IF(Payment[[#This Row],[ID'#]]="","",VLOOKUP(Payment[[#This Row],[ID'#]],OrderTable[],9,FALSE))=0,0,IF(Payment[[#This Row],[ID'#]]="","",VLOOKUP(Payment[[#This Row],[ID'#]],OrderTable[],9,FALSE)))</f>
        <v>373.75</v>
      </c>
      <c r="I5" s="21">
        <f>IF(IF(Payment[[#This Row],[ID'#]]="","",VLOOKUP(Payment[[#This Row],[ID'#]],OrderTable[],10,FALSE))=0,0,IF(Payment[[#This Row],[ID'#]]="","",VLOOKUP(Payment[[#This Row],[ID'#]],OrderTable[],10,FALSE)))</f>
        <v>373.75</v>
      </c>
      <c r="J5" s="55">
        <v>1233</v>
      </c>
      <c r="K5" s="57">
        <v>1</v>
      </c>
      <c r="L5" s="22">
        <f>IF(Payment[[#This Row],[Total ]]="","",Payment[[#This Row],[Total ]]*Payment[[#This Row],[Payment %]])</f>
        <v>373.75</v>
      </c>
      <c r="M5" s="47"/>
      <c r="N5" s="49"/>
      <c r="O5" s="52">
        <v>44669</v>
      </c>
      <c r="P5" s="74">
        <f>IF(Payment[[#This Row],[Date of deposit]]="","",Payment[[#This Row],[Amount paid]])</f>
        <v>373.75</v>
      </c>
    </row>
    <row r="6" spans="1:17" hidden="1">
      <c r="A6" s="54" t="s">
        <v>32</v>
      </c>
      <c r="B6" s="15">
        <f>IF(IF(Payment[[#This Row],[ID'#]]="","",VLOOKUP(Payment[[#This Row],[ID'#]],OrderTable[],2,FALSE))=0,"",IF(Payment[[#This Row],[ID'#]]="","",VLOOKUP(Payment[[#This Row],[ID'#]],OrderTable[],2,FALSE)))</f>
        <v>2</v>
      </c>
      <c r="C6" s="15" t="str">
        <f>IF(IF(Payment[[#This Row],[ID'#]]="","",VLOOKUP(Payment[[#This Row],[ID'#]],OrderTable[],3,FALSE))=0,"",IF(Payment[[#This Row],[ID'#]]="","",VLOOKUP(Payment[[#This Row],[ID'#]],OrderTable[],3,FALSE)))</f>
        <v/>
      </c>
      <c r="D6" s="16" t="str">
        <f>IF(IF(Payment[[#This Row],[ID'#]]="","",VLOOKUP(Payment[[#This Row],[ID'#]],OrderTable[],5,FALSE))=0,"",IF(Payment[[#This Row],[ID'#]]="","",VLOOKUP(Payment[[#This Row],[ID'#]],OrderTable[],5,FALSE)))</f>
        <v>RJ61BT11</v>
      </c>
      <c r="E6" s="17" t="str">
        <f>IF(IF(Payment[[#This Row],[ID'#]]="","",VLOOKUP(Payment[[#This Row],[ID'#]],OrderTable[],6,FALSE))=0,"",IF(Payment[[#This Row],[ID'#]]="","",VLOOKUP(Payment[[#This Row],[ID'#]],OrderTable[],6,FALSE)))</f>
        <v>CC-LINK Master/Local unit (IQ-R)</v>
      </c>
      <c r="F6" s="17">
        <f>IF(IF(Payment[[#This Row],[ID'#]]="","",VLOOKUP(Payment[[#This Row],[ID'#]],OrderTable[],7,FALSE))=0,0,IF(Payment[[#This Row],[ID'#]]="","",VLOOKUP(Payment[[#This Row],[ID'#]],OrderTable[],7,FALSE)))</f>
        <v>1</v>
      </c>
      <c r="G6" s="17" t="str">
        <f>IF(IF(Payment[[#This Row],[ID'#]]="","",VLOOKUP(Payment[[#This Row],[ID'#]],OrderTable[],8,FALSE))=0,"",IF(Payment[[#This Row],[ID'#]]="","",VLOOKUP(Payment[[#This Row],[ID'#]],OrderTable[],8,FALSE)))</f>
        <v>pc</v>
      </c>
      <c r="H6" s="21">
        <f>IF(IF(Payment[[#This Row],[ID'#]]="","",VLOOKUP(Payment[[#This Row],[ID'#]],OrderTable[],9,FALSE))=0,0,IF(Payment[[#This Row],[ID'#]]="","",VLOOKUP(Payment[[#This Row],[ID'#]],OrderTable[],9,FALSE)))</f>
        <v>367.76</v>
      </c>
      <c r="I6" s="21">
        <f>IF(IF(Payment[[#This Row],[ID'#]]="","",VLOOKUP(Payment[[#This Row],[ID'#]],OrderTable[],10,FALSE))=0,0,IF(Payment[[#This Row],[ID'#]]="","",VLOOKUP(Payment[[#This Row],[ID'#]],OrderTable[],10,FALSE)))</f>
        <v>367.76</v>
      </c>
      <c r="J6" s="55">
        <v>1233</v>
      </c>
      <c r="K6" s="57">
        <v>1</v>
      </c>
      <c r="L6" s="22">
        <f>IF(Payment[[#This Row],[Total ]]="","",Payment[[#This Row],[Total ]]*Payment[[#This Row],[Payment %]])</f>
        <v>367.76</v>
      </c>
      <c r="M6" s="47"/>
      <c r="N6" s="49"/>
      <c r="O6" s="52">
        <v>44669</v>
      </c>
      <c r="P6" s="74">
        <f>IF(Payment[[#This Row],[Date of deposit]]="","",Payment[[#This Row],[Amount paid]])</f>
        <v>367.76</v>
      </c>
    </row>
    <row r="7" spans="1:17" hidden="1">
      <c r="A7" s="54" t="s">
        <v>35</v>
      </c>
      <c r="B7" s="15">
        <f>IF(IF(Payment[[#This Row],[ID'#]]="","",VLOOKUP(Payment[[#This Row],[ID'#]],OrderTable[],2,FALSE))=0,"",IF(Payment[[#This Row],[ID'#]]="","",VLOOKUP(Payment[[#This Row],[ID'#]],OrderTable[],2,FALSE)))</f>
        <v>2</v>
      </c>
      <c r="C7" s="15" t="str">
        <f>IF(IF(Payment[[#This Row],[ID'#]]="","",VLOOKUP(Payment[[#This Row],[ID'#]],OrderTable[],3,FALSE))=0,"",IF(Payment[[#This Row],[ID'#]]="","",VLOOKUP(Payment[[#This Row],[ID'#]],OrderTable[],3,FALSE)))</f>
        <v/>
      </c>
      <c r="D7" s="16" t="str">
        <f>IF(IF(Payment[[#This Row],[ID'#]]="","",VLOOKUP(Payment[[#This Row],[ID'#]],OrderTable[],5,FALSE))=0,"",IF(Payment[[#This Row],[ID'#]]="","",VLOOKUP(Payment[[#This Row],[ID'#]],OrderTable[],5,FALSE)))</f>
        <v>RJ71GF11-T2</v>
      </c>
      <c r="E7" s="17" t="str">
        <f>IF(IF(Payment[[#This Row],[ID'#]]="","",VLOOKUP(Payment[[#This Row],[ID'#]],OrderTable[],6,FALSE))=0,"",IF(Payment[[#This Row],[ID'#]]="","",VLOOKUP(Payment[[#This Row],[ID'#]],OrderTable[],6,FALSE)))</f>
        <v>IQ-R CC-LINK IE Field Master/Local unit</v>
      </c>
      <c r="F7" s="17">
        <f>IF(IF(Payment[[#This Row],[ID'#]]="","",VLOOKUP(Payment[[#This Row],[ID'#]],OrderTable[],7,FALSE))=0,0,IF(Payment[[#This Row],[ID'#]]="","",VLOOKUP(Payment[[#This Row],[ID'#]],OrderTable[],7,FALSE)))</f>
        <v>5</v>
      </c>
      <c r="G7" s="17" t="str">
        <f>IF(IF(Payment[[#This Row],[ID'#]]="","",VLOOKUP(Payment[[#This Row],[ID'#]],OrderTable[],8,FALSE))=0,"",IF(Payment[[#This Row],[ID'#]]="","",VLOOKUP(Payment[[#This Row],[ID'#]],OrderTable[],8,FALSE)))</f>
        <v>pcs</v>
      </c>
      <c r="H7" s="21">
        <f>IF(IF(Payment[[#This Row],[ID'#]]="","",VLOOKUP(Payment[[#This Row],[ID'#]],OrderTable[],9,FALSE))=0,0,IF(Payment[[#This Row],[ID'#]]="","",VLOOKUP(Payment[[#This Row],[ID'#]],OrderTable[],9,FALSE)))</f>
        <v>1064.44</v>
      </c>
      <c r="I7" s="21">
        <f>IF(IF(Payment[[#This Row],[ID'#]]="","",VLOOKUP(Payment[[#This Row],[ID'#]],OrderTable[],10,FALSE))=0,0,IF(Payment[[#This Row],[ID'#]]="","",VLOOKUP(Payment[[#This Row],[ID'#]],OrderTable[],10,FALSE)))</f>
        <v>5322.2000000000007</v>
      </c>
      <c r="J7" s="55">
        <v>1233</v>
      </c>
      <c r="K7" s="57">
        <v>1</v>
      </c>
      <c r="L7" s="22">
        <f>IF(Payment[[#This Row],[Total ]]="","",Payment[[#This Row],[Total ]]*Payment[[#This Row],[Payment %]])</f>
        <v>5322.2000000000007</v>
      </c>
      <c r="M7" s="47"/>
      <c r="N7" s="48"/>
      <c r="O7" s="52">
        <v>44669</v>
      </c>
      <c r="P7" s="74">
        <f>IF(Payment[[#This Row],[Date of deposit]]="","",Payment[[#This Row],[Amount paid]])</f>
        <v>5322.2000000000007</v>
      </c>
    </row>
    <row r="8" spans="1:17" hidden="1">
      <c r="A8" s="54" t="s">
        <v>38</v>
      </c>
      <c r="B8" s="15">
        <f>IF(IF(Payment[[#This Row],[ID'#]]="","",VLOOKUP(Payment[[#This Row],[ID'#]],OrderTable[],2,FALSE))=0,"",IF(Payment[[#This Row],[ID'#]]="","",VLOOKUP(Payment[[#This Row],[ID'#]],OrderTable[],2,FALSE)))</f>
        <v>2</v>
      </c>
      <c r="C8" s="15" t="str">
        <f>IF(IF(Payment[[#This Row],[ID'#]]="","",VLOOKUP(Payment[[#This Row],[ID'#]],OrderTable[],3,FALSE))=0,"",IF(Payment[[#This Row],[ID'#]]="","",VLOOKUP(Payment[[#This Row],[ID'#]],OrderTable[],3,FALSE)))</f>
        <v/>
      </c>
      <c r="D8" s="16" t="str">
        <f>IF(IF(Payment[[#This Row],[ID'#]]="","",VLOOKUP(Payment[[#This Row],[ID'#]],OrderTable[],5,FALSE))=0,"",IF(Payment[[#This Row],[ID'#]]="","",VLOOKUP(Payment[[#This Row],[ID'#]],OrderTable[],5,FALSE)))</f>
        <v>RX41C4-TS</v>
      </c>
      <c r="E8" s="17" t="str">
        <f>IF(IF(Payment[[#This Row],[ID'#]]="","",VLOOKUP(Payment[[#This Row],[ID'#]],OrderTable[],6,FALSE))=0,"",IF(Payment[[#This Row],[ID'#]]="","",VLOOKUP(Payment[[#This Row],[ID'#]],OrderTable[],6,FALSE)))</f>
        <v>IQ-R DC Input unit 32P NPN/PNP</v>
      </c>
      <c r="F8" s="17">
        <f>IF(IF(Payment[[#This Row],[ID'#]]="","",VLOOKUP(Payment[[#This Row],[ID'#]],OrderTable[],7,FALSE))=0,0,IF(Payment[[#This Row],[ID'#]]="","",VLOOKUP(Payment[[#This Row],[ID'#]],OrderTable[],7,FALSE)))</f>
        <v>11</v>
      </c>
      <c r="G8" s="17" t="str">
        <f>IF(IF(Payment[[#This Row],[ID'#]]="","",VLOOKUP(Payment[[#This Row],[ID'#]],OrderTable[],8,FALSE))=0,"",IF(Payment[[#This Row],[ID'#]]="","",VLOOKUP(Payment[[#This Row],[ID'#]],OrderTable[],8,FALSE)))</f>
        <v>pcs</v>
      </c>
      <c r="H8" s="21">
        <f>IF(IF(Payment[[#This Row],[ID'#]]="","",VLOOKUP(Payment[[#This Row],[ID'#]],OrderTable[],9,FALSE))=0,0,IF(Payment[[#This Row],[ID'#]]="","",VLOOKUP(Payment[[#This Row],[ID'#]],OrderTable[],9,FALSE)))</f>
        <v>401.44</v>
      </c>
      <c r="I8" s="21">
        <f>IF(IF(Payment[[#This Row],[ID'#]]="","",VLOOKUP(Payment[[#This Row],[ID'#]],OrderTable[],10,FALSE))=0,0,IF(Payment[[#This Row],[ID'#]]="","",VLOOKUP(Payment[[#This Row],[ID'#]],OrderTable[],10,FALSE)))</f>
        <v>4415.84</v>
      </c>
      <c r="J8" s="55">
        <v>1233</v>
      </c>
      <c r="K8" s="57">
        <v>1</v>
      </c>
      <c r="L8" s="22">
        <f>IF(Payment[[#This Row],[Total ]]="","",Payment[[#This Row],[Total ]]*Payment[[#This Row],[Payment %]])</f>
        <v>4415.84</v>
      </c>
      <c r="M8" s="47"/>
      <c r="N8" s="48"/>
      <c r="O8" s="52">
        <v>44669</v>
      </c>
      <c r="P8" s="74">
        <f>IF(Payment[[#This Row],[Date of deposit]]="","",Payment[[#This Row],[Amount paid]])</f>
        <v>4415.84</v>
      </c>
    </row>
    <row r="9" spans="1:17" hidden="1">
      <c r="A9" s="54" t="s">
        <v>41</v>
      </c>
      <c r="B9" s="15">
        <f>IF(IF(Payment[[#This Row],[ID'#]]="","",VLOOKUP(Payment[[#This Row],[ID'#]],OrderTable[],2,FALSE))=0,"",IF(Payment[[#This Row],[ID'#]]="","",VLOOKUP(Payment[[#This Row],[ID'#]],OrderTable[],2,FALSE)))</f>
        <v>2</v>
      </c>
      <c r="C9" s="15" t="str">
        <f>IF(IF(Payment[[#This Row],[ID'#]]="","",VLOOKUP(Payment[[#This Row],[ID'#]],OrderTable[],3,FALSE))=0,"",IF(Payment[[#This Row],[ID'#]]="","",VLOOKUP(Payment[[#This Row],[ID'#]],OrderTable[],3,FALSE)))</f>
        <v/>
      </c>
      <c r="D9" s="16" t="str">
        <f>IF(IF(Payment[[#This Row],[ID'#]]="","",VLOOKUP(Payment[[#This Row],[ID'#]],OrderTable[],5,FALSE))=0,"",IF(Payment[[#This Row],[ID'#]]="","",VLOOKUP(Payment[[#This Row],[ID'#]],OrderTable[],5,FALSE)))</f>
        <v>RY41PT1P-TS</v>
      </c>
      <c r="E9" s="17" t="str">
        <f>IF(IF(Payment[[#This Row],[ID'#]]="","",VLOOKUP(Payment[[#This Row],[ID'#]],OrderTable[],6,FALSE))=0,"",IF(Payment[[#This Row],[ID'#]]="","",VLOOKUP(Payment[[#This Row],[ID'#]],OrderTable[],6,FALSE)))</f>
        <v>IQ-R DC Output unit 32P PNP</v>
      </c>
      <c r="F9" s="17">
        <f>IF(IF(Payment[[#This Row],[ID'#]]="","",VLOOKUP(Payment[[#This Row],[ID'#]],OrderTable[],7,FALSE))=0,0,IF(Payment[[#This Row],[ID'#]]="","",VLOOKUP(Payment[[#This Row],[ID'#]],OrderTable[],7,FALSE)))</f>
        <v>19</v>
      </c>
      <c r="G9" s="17" t="str">
        <f>IF(IF(Payment[[#This Row],[ID'#]]="","",VLOOKUP(Payment[[#This Row],[ID'#]],OrderTable[],8,FALSE))=0,"",IF(Payment[[#This Row],[ID'#]]="","",VLOOKUP(Payment[[#This Row],[ID'#]],OrderTable[],8,FALSE)))</f>
        <v>pcs</v>
      </c>
      <c r="H9" s="21">
        <f>IF(IF(Payment[[#This Row],[ID'#]]="","",VLOOKUP(Payment[[#This Row],[ID'#]],OrderTable[],9,FALSE))=0,0,IF(Payment[[#This Row],[ID'#]]="","",VLOOKUP(Payment[[#This Row],[ID'#]],OrderTable[],9,FALSE)))</f>
        <v>544.17999999999995</v>
      </c>
      <c r="I9" s="21">
        <f>IF(IF(Payment[[#This Row],[ID'#]]="","",VLOOKUP(Payment[[#This Row],[ID'#]],OrderTable[],10,FALSE))=0,0,IF(Payment[[#This Row],[ID'#]]="","",VLOOKUP(Payment[[#This Row],[ID'#]],OrderTable[],10,FALSE)))</f>
        <v>10339.419999999998</v>
      </c>
      <c r="J9" s="55">
        <v>1233</v>
      </c>
      <c r="K9" s="57">
        <v>1</v>
      </c>
      <c r="L9" s="22">
        <f>IF(Payment[[#This Row],[Total ]]="","",Payment[[#This Row],[Total ]]*Payment[[#This Row],[Payment %]])</f>
        <v>10339.419999999998</v>
      </c>
      <c r="M9" s="47"/>
      <c r="N9" s="48"/>
      <c r="O9" s="52">
        <v>44669</v>
      </c>
      <c r="P9" s="74">
        <f>IF(Payment[[#This Row],[Date of deposit]]="","",Payment[[#This Row],[Amount paid]])</f>
        <v>10339.419999999998</v>
      </c>
    </row>
    <row r="10" spans="1:17" hidden="1">
      <c r="A10" s="54" t="s">
        <v>540</v>
      </c>
      <c r="B10" s="15">
        <f>IF(IF(Payment[[#This Row],[ID'#]]="","",VLOOKUP(Payment[[#This Row],[ID'#]],OrderTable[],2,FALSE))=0,"",IF(Payment[[#This Row],[ID'#]]="","",VLOOKUP(Payment[[#This Row],[ID'#]],OrderTable[],2,FALSE)))</f>
        <v>2</v>
      </c>
      <c r="C10" s="15" t="str">
        <f>IF(IF(Payment[[#This Row],[ID'#]]="","",VLOOKUP(Payment[[#This Row],[ID'#]],OrderTable[],3,FALSE))=0,"",IF(Payment[[#This Row],[ID'#]]="","",VLOOKUP(Payment[[#This Row],[ID'#]],OrderTable[],3,FALSE)))</f>
        <v/>
      </c>
      <c r="D10" s="16" t="str">
        <f>IF(IF(Payment[[#This Row],[ID'#]]="","",VLOOKUP(Payment[[#This Row],[ID'#]],OrderTable[],5,FALSE))=0,"",IF(Payment[[#This Row],[ID'#]]="","",VLOOKUP(Payment[[#This Row],[ID'#]],OrderTable[],5,FALSE)))</f>
        <v/>
      </c>
      <c r="E10" s="17" t="str">
        <f>IF(IF(Payment[[#This Row],[ID'#]]="","",VLOOKUP(Payment[[#This Row],[ID'#]],OrderTable[],6,FALSE))=0,"",IF(Payment[[#This Row],[ID'#]]="","",VLOOKUP(Payment[[#This Row],[ID'#]],OrderTable[],6,FALSE)))</f>
        <v>VAT</v>
      </c>
      <c r="F10" s="17">
        <f>IF(IF(Payment[[#This Row],[ID'#]]="","",VLOOKUP(Payment[[#This Row],[ID'#]],OrderTable[],7,FALSE))=0,0,IF(Payment[[#This Row],[ID'#]]="","",VLOOKUP(Payment[[#This Row],[ID'#]],OrderTable[],7,FALSE)))</f>
        <v>1</v>
      </c>
      <c r="G10" s="17" t="str">
        <f>IF(IF(Payment[[#This Row],[ID'#]]="","",VLOOKUP(Payment[[#This Row],[ID'#]],OrderTable[],8,FALSE))=0,"",IF(Payment[[#This Row],[ID'#]]="","",VLOOKUP(Payment[[#This Row],[ID'#]],OrderTable[],8,FALSE)))</f>
        <v>set</v>
      </c>
      <c r="H10" s="21">
        <f>IF(IF(Payment[[#This Row],[ID'#]]="","",VLOOKUP(Payment[[#This Row],[ID'#]],OrderTable[],9,FALSE))=0,0,IF(Payment[[#This Row],[ID'#]]="","",VLOOKUP(Payment[[#This Row],[ID'#]],OrderTable[],9,FALSE)))</f>
        <v>4201.75</v>
      </c>
      <c r="I10" s="21">
        <f>IF(IF(Payment[[#This Row],[ID'#]]="","",VLOOKUP(Payment[[#This Row],[ID'#]],OrderTable[],10,FALSE))=0,0,IF(Payment[[#This Row],[ID'#]]="","",VLOOKUP(Payment[[#This Row],[ID'#]],OrderTable[],10,FALSE)))</f>
        <v>4201.75</v>
      </c>
      <c r="J10" s="55">
        <v>1233</v>
      </c>
      <c r="K10" s="57">
        <v>1</v>
      </c>
      <c r="L10" s="22">
        <f>IF(Payment[[#This Row],[Total ]]="","",Payment[[#This Row],[Total ]]*Payment[[#This Row],[Payment %]])</f>
        <v>4201.75</v>
      </c>
      <c r="M10" s="47"/>
      <c r="N10" s="48"/>
      <c r="O10" s="52">
        <v>44669</v>
      </c>
      <c r="P10" s="74">
        <f>IF(Payment[[#This Row],[Date of deposit]]="","",Payment[[#This Row],[Amount paid]])</f>
        <v>4201.75</v>
      </c>
    </row>
    <row r="11" spans="1:17" hidden="1">
      <c r="A11" s="54" t="s">
        <v>541</v>
      </c>
      <c r="B11" s="15">
        <f>IF(IF(Payment[[#This Row],[ID'#]]="","",VLOOKUP(Payment[[#This Row],[ID'#]],OrderTable[],2,FALSE))=0,"",IF(Payment[[#This Row],[ID'#]]="","",VLOOKUP(Payment[[#This Row],[ID'#]],OrderTable[],2,FALSE)))</f>
        <v>2</v>
      </c>
      <c r="C11" s="15" t="str">
        <f>IF(IF(Payment[[#This Row],[ID'#]]="","",VLOOKUP(Payment[[#This Row],[ID'#]],OrderTable[],3,FALSE))=0,"",IF(Payment[[#This Row],[ID'#]]="","",VLOOKUP(Payment[[#This Row],[ID'#]],OrderTable[],3,FALSE)))</f>
        <v/>
      </c>
      <c r="D11" s="16" t="str">
        <f>IF(IF(Payment[[#This Row],[ID'#]]="","",VLOOKUP(Payment[[#This Row],[ID'#]],OrderTable[],5,FALSE))=0,"",IF(Payment[[#This Row],[ID'#]]="","",VLOOKUP(Payment[[#This Row],[ID'#]],OrderTable[],5,FALSE)))</f>
        <v/>
      </c>
      <c r="E11" s="17" t="str">
        <f>IF(IF(Payment[[#This Row],[ID'#]]="","",VLOOKUP(Payment[[#This Row],[ID'#]],OrderTable[],6,FALSE))=0,"",IF(Payment[[#This Row],[ID'#]]="","",VLOOKUP(Payment[[#This Row],[ID'#]],OrderTable[],6,FALSE)))</f>
        <v>Shippping</v>
      </c>
      <c r="F11" s="17">
        <f>IF(IF(Payment[[#This Row],[ID'#]]="","",VLOOKUP(Payment[[#This Row],[ID'#]],OrderTable[],7,FALSE))=0,0,IF(Payment[[#This Row],[ID'#]]="","",VLOOKUP(Payment[[#This Row],[ID'#]],OrderTable[],7,FALSE)))</f>
        <v>1</v>
      </c>
      <c r="G11" s="17" t="str">
        <f>IF(IF(Payment[[#This Row],[ID'#]]="","",VLOOKUP(Payment[[#This Row],[ID'#]],OrderTable[],8,FALSE))=0,"",IF(Payment[[#This Row],[ID'#]]="","",VLOOKUP(Payment[[#This Row],[ID'#]],OrderTable[],8,FALSE)))</f>
        <v>set</v>
      </c>
      <c r="H11" s="21">
        <f>IF(IF(Payment[[#This Row],[ID'#]]="","",VLOOKUP(Payment[[#This Row],[ID'#]],OrderTable[],9,FALSE))=0,0,IF(Payment[[#This Row],[ID'#]]="","",VLOOKUP(Payment[[#This Row],[ID'#]],OrderTable[],9,FALSE)))</f>
        <v>5434.05</v>
      </c>
      <c r="I11" s="21">
        <f>IF(IF(Payment[[#This Row],[ID'#]]="","",VLOOKUP(Payment[[#This Row],[ID'#]],OrderTable[],10,FALSE))=0,0,IF(Payment[[#This Row],[ID'#]]="","",VLOOKUP(Payment[[#This Row],[ID'#]],OrderTable[],10,FALSE)))</f>
        <v>5434.05</v>
      </c>
      <c r="J11" s="55">
        <v>1233</v>
      </c>
      <c r="K11" s="57">
        <v>1</v>
      </c>
      <c r="L11" s="22">
        <f>IF(Payment[[#This Row],[Total ]]="","",Payment[[#This Row],[Total ]]*Payment[[#This Row],[Payment %]])</f>
        <v>5434.05</v>
      </c>
      <c r="M11" s="47"/>
      <c r="N11" s="48"/>
      <c r="O11" s="52">
        <v>44669</v>
      </c>
      <c r="P11" s="74">
        <f>IF(Payment[[#This Row],[Date of deposit]]="","",Payment[[#This Row],[Amount paid]])</f>
        <v>5434.05</v>
      </c>
    </row>
    <row r="12" spans="1:17" hidden="1">
      <c r="A12" s="54" t="s">
        <v>542</v>
      </c>
      <c r="B12" s="15">
        <f>IF(IF(Payment[[#This Row],[ID'#]]="","",VLOOKUP(Payment[[#This Row],[ID'#]],OrderTable[],2,FALSE))=0,"",IF(Payment[[#This Row],[ID'#]]="","",VLOOKUP(Payment[[#This Row],[ID'#]],OrderTable[],2,FALSE)))</f>
        <v>3</v>
      </c>
      <c r="C12" s="15">
        <f>IF(IF(Payment[[#This Row],[ID'#]]="","",VLOOKUP(Payment[[#This Row],[ID'#]],OrderTable[],3,FALSE))=0,"",IF(Payment[[#This Row],[ID'#]]="","",VLOOKUP(Payment[[#This Row],[ID'#]],OrderTable[],3,FALSE)))</f>
        <v>1153</v>
      </c>
      <c r="D12" s="16" t="str">
        <f>IF(IF(Payment[[#This Row],[ID'#]]="","",VLOOKUP(Payment[[#This Row],[ID'#]],OrderTable[],5,FALSE))=0,"",IF(Payment[[#This Row],[ID'#]]="","",VLOOKUP(Payment[[#This Row],[ID'#]],OrderTable[],5,FALSE)))</f>
        <v/>
      </c>
      <c r="E12" s="17" t="str">
        <f>IF(IF(Payment[[#This Row],[ID'#]]="","",VLOOKUP(Payment[[#This Row],[ID'#]],OrderTable[],6,FALSE))=0,"",IF(Payment[[#This Row],[ID'#]]="","",VLOOKUP(Payment[[#This Row],[ID'#]],OrderTable[],6,FALSE)))</f>
        <v>Pure 20k BSO line Control design phase</v>
      </c>
      <c r="F12" s="17">
        <f>IF(IF(Payment[[#This Row],[ID'#]]="","",VLOOKUP(Payment[[#This Row],[ID'#]],OrderTable[],7,FALSE))=0,0,IF(Payment[[#This Row],[ID'#]]="","",VLOOKUP(Payment[[#This Row],[ID'#]],OrderTable[],7,FALSE)))</f>
        <v>1</v>
      </c>
      <c r="G12" s="17" t="str">
        <f>IF(IF(Payment[[#This Row],[ID'#]]="","",VLOOKUP(Payment[[#This Row],[ID'#]],OrderTable[],8,FALSE))=0,"",IF(Payment[[#This Row],[ID'#]]="","",VLOOKUP(Payment[[#This Row],[ID'#]],OrderTable[],8,FALSE)))</f>
        <v>set</v>
      </c>
      <c r="H12" s="21">
        <f>IF(IF(Payment[[#This Row],[ID'#]]="","",VLOOKUP(Payment[[#This Row],[ID'#]],OrderTable[],9,FALSE))=0,0,IF(Payment[[#This Row],[ID'#]]="","",VLOOKUP(Payment[[#This Row],[ID'#]],OrderTable[],9,FALSE)))</f>
        <v>16107</v>
      </c>
      <c r="I12" s="21">
        <f>IF(IF(Payment[[#This Row],[ID'#]]="","",VLOOKUP(Payment[[#This Row],[ID'#]],OrderTable[],10,FALSE))=0,0,IF(Payment[[#This Row],[ID'#]]="","",VLOOKUP(Payment[[#This Row],[ID'#]],OrderTable[],10,FALSE)))</f>
        <v>16107</v>
      </c>
      <c r="J12" s="55">
        <v>1244</v>
      </c>
      <c r="K12" s="57">
        <v>0.7</v>
      </c>
      <c r="L12" s="22">
        <f>IF(Payment[[#This Row],[Total ]]="","",Payment[[#This Row],[Total ]]*Payment[[#This Row],[Payment %]])</f>
        <v>11274.9</v>
      </c>
      <c r="M12" s="47">
        <v>44712</v>
      </c>
      <c r="N12" s="48"/>
      <c r="O12" s="52">
        <v>44683</v>
      </c>
      <c r="P12" s="74">
        <f>IF(Payment[[#This Row],[Date of deposit]]="","",Payment[[#This Row],[Amount paid]])</f>
        <v>11274.9</v>
      </c>
    </row>
    <row r="13" spans="1:17" hidden="1">
      <c r="A13" s="54" t="s">
        <v>543</v>
      </c>
      <c r="B13" s="15">
        <f>IF(IF(Payment[[#This Row],[ID'#]]="","",VLOOKUP(Payment[[#This Row],[ID'#]],OrderTable[],2,FALSE))=0,"",IF(Payment[[#This Row],[ID'#]]="","",VLOOKUP(Payment[[#This Row],[ID'#]],OrderTable[],2,FALSE)))</f>
        <v>3</v>
      </c>
      <c r="C13" s="15">
        <f>IF(IF(Payment[[#This Row],[ID'#]]="","",VLOOKUP(Payment[[#This Row],[ID'#]],OrderTable[],3,FALSE))=0,"",IF(Payment[[#This Row],[ID'#]]="","",VLOOKUP(Payment[[#This Row],[ID'#]],OrderTable[],3,FALSE)))</f>
        <v>1153</v>
      </c>
      <c r="D13" s="16" t="str">
        <f>IF(IF(Payment[[#This Row],[ID'#]]="","",VLOOKUP(Payment[[#This Row],[ID'#]],OrderTable[],5,FALSE))=0,"",IF(Payment[[#This Row],[ID'#]]="","",VLOOKUP(Payment[[#This Row],[ID'#]],OrderTable[],5,FALSE)))</f>
        <v/>
      </c>
      <c r="E13" s="17" t="str">
        <f>IF(IF(Payment[[#This Row],[ID'#]]="","",VLOOKUP(Payment[[#This Row],[ID'#]],OrderTable[],6,FALSE))=0,"",IF(Payment[[#This Row],[ID'#]]="","",VLOOKUP(Payment[[#This Row],[ID'#]],OrderTable[],6,FALSE)))</f>
        <v>Pure 20k FRM line Control design phase</v>
      </c>
      <c r="F13" s="17">
        <f>IF(IF(Payment[[#This Row],[ID'#]]="","",VLOOKUP(Payment[[#This Row],[ID'#]],OrderTable[],7,FALSE))=0,0,IF(Payment[[#This Row],[ID'#]]="","",VLOOKUP(Payment[[#This Row],[ID'#]],OrderTable[],7,FALSE)))</f>
        <v>1</v>
      </c>
      <c r="G13" s="17" t="str">
        <f>IF(IF(Payment[[#This Row],[ID'#]]="","",VLOOKUP(Payment[[#This Row],[ID'#]],OrderTable[],8,FALSE))=0,"",IF(Payment[[#This Row],[ID'#]]="","",VLOOKUP(Payment[[#This Row],[ID'#]],OrderTable[],8,FALSE)))</f>
        <v>set</v>
      </c>
      <c r="H13" s="21">
        <f>IF(IF(Payment[[#This Row],[ID'#]]="","",VLOOKUP(Payment[[#This Row],[ID'#]],OrderTable[],9,FALSE))=0,0,IF(Payment[[#This Row],[ID'#]]="","",VLOOKUP(Payment[[#This Row],[ID'#]],OrderTable[],9,FALSE)))</f>
        <v>33988.5</v>
      </c>
      <c r="I13" s="21">
        <f>IF(IF(Payment[[#This Row],[ID'#]]="","",VLOOKUP(Payment[[#This Row],[ID'#]],OrderTable[],10,FALSE))=0,0,IF(Payment[[#This Row],[ID'#]]="","",VLOOKUP(Payment[[#This Row],[ID'#]],OrderTable[],10,FALSE)))</f>
        <v>33988.5</v>
      </c>
      <c r="J13" s="55">
        <v>1244</v>
      </c>
      <c r="K13" s="57">
        <v>0.7</v>
      </c>
      <c r="L13" s="22">
        <f>IF(Payment[[#This Row],[Total ]]="","",Payment[[#This Row],[Total ]]*Payment[[#This Row],[Payment %]])</f>
        <v>23791.949999999997</v>
      </c>
      <c r="M13" s="47">
        <v>44712</v>
      </c>
      <c r="N13" s="48"/>
      <c r="O13" s="52">
        <v>44683</v>
      </c>
      <c r="P13" s="74">
        <f>IF(Payment[[#This Row],[Date of deposit]]="","",Payment[[#This Row],[Amount paid]])</f>
        <v>23791.949999999997</v>
      </c>
    </row>
    <row r="14" spans="1:17" hidden="1">
      <c r="A14" s="54" t="s">
        <v>56</v>
      </c>
      <c r="B14" s="15">
        <f>IF(IF(Payment[[#This Row],[ID'#]]="","",VLOOKUP(Payment[[#This Row],[ID'#]],OrderTable[],2,FALSE))=0,"",IF(Payment[[#This Row],[ID'#]]="","",VLOOKUP(Payment[[#This Row],[ID'#]],OrderTable[],2,FALSE)))</f>
        <v>4</v>
      </c>
      <c r="C14" s="15">
        <f>IF(IF(Payment[[#This Row],[ID'#]]="","",VLOOKUP(Payment[[#This Row],[ID'#]],OrderTable[],3,FALSE))=0,"",IF(Payment[[#This Row],[ID'#]]="","",VLOOKUP(Payment[[#This Row],[ID'#]],OrderTable[],3,FALSE)))</f>
        <v>1145</v>
      </c>
      <c r="D14" s="16" t="str">
        <f>IF(IF(Payment[[#This Row],[ID'#]]="","",VLOOKUP(Payment[[#This Row],[ID'#]],OrderTable[],5,FALSE))=0,"",IF(Payment[[#This Row],[ID'#]]="","",VLOOKUP(Payment[[#This Row],[ID'#]],OrderTable[],5,FALSE)))</f>
        <v>JP PE A - HOKUTO - JP [1190041]</v>
      </c>
      <c r="E14" s="17" t="str">
        <f>IF(IF(Payment[[#This Row],[ID'#]]="","",VLOOKUP(Payment[[#This Row],[ID'#]],OrderTable[],6,FALSE))=0,"",IF(Payment[[#This Row],[ID'#]]="","",VLOOKUP(Payment[[#This Row],[ID'#]],OrderTable[],6,FALSE)))</f>
        <v>8p Terminal Box(120x122x91mm) with 2xCable Grand (M20 cable dia.6~12mm): OSSD Box</v>
      </c>
      <c r="F14" s="17">
        <f>IF(IF(Payment[[#This Row],[ID'#]]="","",VLOOKUP(Payment[[#This Row],[ID'#]],OrderTable[],7,FALSE))=0,0,IF(Payment[[#This Row],[ID'#]]="","",VLOOKUP(Payment[[#This Row],[ID'#]],OrderTable[],7,FALSE)))</f>
        <v>4</v>
      </c>
      <c r="G14" s="17" t="str">
        <f>IF(IF(Payment[[#This Row],[ID'#]]="","",VLOOKUP(Payment[[#This Row],[ID'#]],OrderTable[],8,FALSE))=0,"",IF(Payment[[#This Row],[ID'#]]="","",VLOOKUP(Payment[[#This Row],[ID'#]],OrderTable[],8,FALSE)))</f>
        <v>pc</v>
      </c>
      <c r="H14" s="23">
        <f>IF(IF(Payment[[#This Row],[ID'#]]="","",VLOOKUP(Payment[[#This Row],[ID'#]],OrderTable[],9,FALSE))=0,0,IF(Payment[[#This Row],[ID'#]]="","",VLOOKUP(Payment[[#This Row],[ID'#]],OrderTable[],9,FALSE)))</f>
        <v>293.79000000000002</v>
      </c>
      <c r="I14" s="23">
        <f>IF(IF(Payment[[#This Row],[ID'#]]="","",VLOOKUP(Payment[[#This Row],[ID'#]],OrderTable[],10,FALSE))=0,0,IF(Payment[[#This Row],[ID'#]]="","",VLOOKUP(Payment[[#This Row],[ID'#]],OrderTable[],10,FALSE)))</f>
        <v>1175.1600000000001</v>
      </c>
      <c r="J14" s="55">
        <v>1242</v>
      </c>
      <c r="K14" s="57">
        <v>0.5</v>
      </c>
      <c r="L14" s="22">
        <f>IF(Payment[[#This Row],[Total ]]="","",Payment[[#This Row],[Total ]]*Payment[[#This Row],[Payment %]])</f>
        <v>587.58000000000004</v>
      </c>
      <c r="M14" s="47">
        <v>44700</v>
      </c>
      <c r="N14" s="48"/>
      <c r="O14" s="52">
        <v>44720</v>
      </c>
      <c r="P14" s="74">
        <f>IF(Payment[[#This Row],[Date of deposit]]="","",Payment[[#This Row],[Amount paid]])</f>
        <v>587.58000000000004</v>
      </c>
    </row>
    <row r="15" spans="1:17" hidden="1">
      <c r="A15" s="54" t="s">
        <v>60</v>
      </c>
      <c r="B15" s="15">
        <f>IF(IF(Payment[[#This Row],[ID'#]]="","",VLOOKUP(Payment[[#This Row],[ID'#]],OrderTable[],2,FALSE))=0,"",IF(Payment[[#This Row],[ID'#]]="","",VLOOKUP(Payment[[#This Row],[ID'#]],OrderTable[],2,FALSE)))</f>
        <v>4</v>
      </c>
      <c r="C15" s="15">
        <f>IF(IF(Payment[[#This Row],[ID'#]]="","",VLOOKUP(Payment[[#This Row],[ID'#]],OrderTable[],3,FALSE))=0,"",IF(Payment[[#This Row],[ID'#]]="","",VLOOKUP(Payment[[#This Row],[ID'#]],OrderTable[],3,FALSE)))</f>
        <v>1145</v>
      </c>
      <c r="D15" s="16" t="str">
        <f>IF(IF(Payment[[#This Row],[ID'#]]="","",VLOOKUP(Payment[[#This Row],[ID'#]],OrderTable[],5,FALSE))=0,"",IF(Payment[[#This Row],[ID'#]]="","",VLOOKUP(Payment[[#This Row],[ID'#]],OrderTable[],5,FALSE)))</f>
        <v>TBEN-L4-16DXP</v>
      </c>
      <c r="E15" s="17" t="str">
        <f>IF(IF(Payment[[#This Row],[ID'#]]="","",VLOOKUP(Payment[[#This Row],[ID'#]],OrderTable[],6,FALSE))=0,"",IF(Payment[[#This Row],[ID'#]]="","",VLOOKUP(Payment[[#This Row],[ID'#]],OrderTable[],6,FALSE)))</f>
        <v>IP67 EIP 16 point configable module</v>
      </c>
      <c r="F15" s="17">
        <f>IF(IF(Payment[[#This Row],[ID'#]]="","",VLOOKUP(Payment[[#This Row],[ID'#]],OrderTable[],7,FALSE))=0,0,IF(Payment[[#This Row],[ID'#]]="","",VLOOKUP(Payment[[#This Row],[ID'#]],OrderTable[],7,FALSE)))</f>
        <v>10</v>
      </c>
      <c r="G15" s="17" t="str">
        <f>IF(IF(Payment[[#This Row],[ID'#]]="","",VLOOKUP(Payment[[#This Row],[ID'#]],OrderTable[],8,FALSE))=0,"",IF(Payment[[#This Row],[ID'#]]="","",VLOOKUP(Payment[[#This Row],[ID'#]],OrderTable[],8,FALSE)))</f>
        <v>pc</v>
      </c>
      <c r="H15" s="23">
        <f>IF(IF(Payment[[#This Row],[ID'#]]="","",VLOOKUP(Payment[[#This Row],[ID'#]],OrderTable[],9,FALSE))=0,0,IF(Payment[[#This Row],[ID'#]]="","",VLOOKUP(Payment[[#This Row],[ID'#]],OrderTable[],9,FALSE)))</f>
        <v>280.10000000000002</v>
      </c>
      <c r="I15" s="23">
        <f>IF(IF(Payment[[#This Row],[ID'#]]="","",VLOOKUP(Payment[[#This Row],[ID'#]],OrderTable[],10,FALSE))=0,0,IF(Payment[[#This Row],[ID'#]]="","",VLOOKUP(Payment[[#This Row],[ID'#]],OrderTable[],10,FALSE)))</f>
        <v>2801</v>
      </c>
      <c r="J15" s="55">
        <v>1242</v>
      </c>
      <c r="K15" s="57">
        <v>0.5</v>
      </c>
      <c r="L15" s="22">
        <f>IF(Payment[[#This Row],[Total ]]="","",Payment[[#This Row],[Total ]]*Payment[[#This Row],[Payment %]])</f>
        <v>1400.5</v>
      </c>
      <c r="M15" s="47">
        <v>44700</v>
      </c>
      <c r="N15" s="48"/>
      <c r="O15" s="52">
        <v>44720</v>
      </c>
      <c r="P15" s="74">
        <f>IF(Payment[[#This Row],[Date of deposit]]="","",Payment[[#This Row],[Amount paid]])</f>
        <v>1400.5</v>
      </c>
    </row>
    <row r="16" spans="1:17" hidden="1">
      <c r="A16" s="54" t="s">
        <v>63</v>
      </c>
      <c r="B16" s="15">
        <f>IF(IF(Payment[[#This Row],[ID'#]]="","",VLOOKUP(Payment[[#This Row],[ID'#]],OrderTable[],2,FALSE))=0,"",IF(Payment[[#This Row],[ID'#]]="","",VLOOKUP(Payment[[#This Row],[ID'#]],OrderTable[],2,FALSE)))</f>
        <v>4</v>
      </c>
      <c r="C16" s="15">
        <f>IF(IF(Payment[[#This Row],[ID'#]]="","",VLOOKUP(Payment[[#This Row],[ID'#]],OrderTable[],3,FALSE))=0,"",IF(Payment[[#This Row],[ID'#]]="","",VLOOKUP(Payment[[#This Row],[ID'#]],OrderTable[],3,FALSE)))</f>
        <v>1145</v>
      </c>
      <c r="D16" s="16" t="str">
        <f>IF(IF(Payment[[#This Row],[ID'#]]="","",VLOOKUP(Payment[[#This Row],[ID'#]],OrderTable[],5,FALSE))=0,"",IF(Payment[[#This Row],[ID'#]]="","",VLOOKUP(Payment[[#This Row],[ID'#]],OrderTable[],5,FALSE)))</f>
        <v>BNI EIP-508-105-Z015</v>
      </c>
      <c r="E16" s="17" t="str">
        <f>IF(IF(Payment[[#This Row],[ID'#]]="","",VLOOKUP(Payment[[#This Row],[ID'#]],OrderTable[],6,FALSE))=0,"",IF(Payment[[#This Row],[ID'#]]="","",VLOOKUP(Payment[[#This Row],[ID'#]],OrderTable[],6,FALSE)))</f>
        <v>EIP 8ports IO-Link master (8 IO-Link)</v>
      </c>
      <c r="F16" s="17">
        <f>IF(IF(Payment[[#This Row],[ID'#]]="","",VLOOKUP(Payment[[#This Row],[ID'#]],OrderTable[],7,FALSE))=0,0,IF(Payment[[#This Row],[ID'#]]="","",VLOOKUP(Payment[[#This Row],[ID'#]],OrderTable[],7,FALSE)))</f>
        <v>5</v>
      </c>
      <c r="G16" s="17" t="str">
        <f>IF(IF(Payment[[#This Row],[ID'#]]="","",VLOOKUP(Payment[[#This Row],[ID'#]],OrderTable[],8,FALSE))=0,"",IF(Payment[[#This Row],[ID'#]]="","",VLOOKUP(Payment[[#This Row],[ID'#]],OrderTable[],8,FALSE)))</f>
        <v>pc</v>
      </c>
      <c r="H16" s="23">
        <f>IF(IF(Payment[[#This Row],[ID'#]]="","",VLOOKUP(Payment[[#This Row],[ID'#]],OrderTable[],9,FALSE))=0,0,IF(Payment[[#This Row],[ID'#]]="","",VLOOKUP(Payment[[#This Row],[ID'#]],OrderTable[],9,FALSE)))</f>
        <v>900.87</v>
      </c>
      <c r="I16" s="23">
        <f>IF(IF(Payment[[#This Row],[ID'#]]="","",VLOOKUP(Payment[[#This Row],[ID'#]],OrderTable[],10,FALSE))=0,0,IF(Payment[[#This Row],[ID'#]]="","",VLOOKUP(Payment[[#This Row],[ID'#]],OrderTable[],10,FALSE)))</f>
        <v>4504.3500000000004</v>
      </c>
      <c r="J16" s="55">
        <v>1242</v>
      </c>
      <c r="K16" s="57">
        <v>0.5</v>
      </c>
      <c r="L16" s="22">
        <f>IF(Payment[[#This Row],[Total ]]="","",Payment[[#This Row],[Total ]]*Payment[[#This Row],[Payment %]])</f>
        <v>2252.1750000000002</v>
      </c>
      <c r="M16" s="47">
        <v>44700</v>
      </c>
      <c r="N16" s="48"/>
      <c r="O16" s="52">
        <v>44720</v>
      </c>
      <c r="P16" s="74">
        <f>IF(Payment[[#This Row],[Date of deposit]]="","",Payment[[#This Row],[Amount paid]])</f>
        <v>2252.1750000000002</v>
      </c>
    </row>
    <row r="17" spans="1:16" hidden="1">
      <c r="A17" s="54" t="s">
        <v>66</v>
      </c>
      <c r="B17" s="15">
        <f>IF(IF(Payment[[#This Row],[ID'#]]="","",VLOOKUP(Payment[[#This Row],[ID'#]],OrderTable[],2,FALSE))=0,"",IF(Payment[[#This Row],[ID'#]]="","",VLOOKUP(Payment[[#This Row],[ID'#]],OrderTable[],2,FALSE)))</f>
        <v>4</v>
      </c>
      <c r="C17" s="15">
        <f>IF(IF(Payment[[#This Row],[ID'#]]="","",VLOOKUP(Payment[[#This Row],[ID'#]],OrderTable[],3,FALSE))=0,"",IF(Payment[[#This Row],[ID'#]]="","",VLOOKUP(Payment[[#This Row],[ID'#]],OrderTable[],3,FALSE)))</f>
        <v>1145</v>
      </c>
      <c r="D17" s="16" t="str">
        <f>IF(IF(Payment[[#This Row],[ID'#]]="","",VLOOKUP(Payment[[#This Row],[ID'#]],OrderTable[],5,FALSE))=0,"",IF(Payment[[#This Row],[ID'#]]="","",VLOOKUP(Payment[[#This Row],[ID'#]],OrderTable[],5,FALSE)))</f>
        <v>BNI EIP-507-005-Z040</v>
      </c>
      <c r="E17" s="17" t="str">
        <f>IF(IF(Payment[[#This Row],[ID'#]]="","",VLOOKUP(Payment[[#This Row],[ID'#]],OrderTable[],6,FALSE))=0,"",IF(Payment[[#This Row],[ID'#]]="","",VLOOKUP(Payment[[#This Row],[ID'#]],OrderTable[],6,FALSE)))</f>
        <v>EIP 4ports IO-Link master (4 IO-Link) Slim</v>
      </c>
      <c r="F17" s="17">
        <f>IF(IF(Payment[[#This Row],[ID'#]]="","",VLOOKUP(Payment[[#This Row],[ID'#]],OrderTable[],7,FALSE))=0,0,IF(Payment[[#This Row],[ID'#]]="","",VLOOKUP(Payment[[#This Row],[ID'#]],OrderTable[],7,FALSE)))</f>
        <v>10</v>
      </c>
      <c r="G17" s="17" t="str">
        <f>IF(IF(Payment[[#This Row],[ID'#]]="","",VLOOKUP(Payment[[#This Row],[ID'#]],OrderTable[],8,FALSE))=0,"",IF(Payment[[#This Row],[ID'#]]="","",VLOOKUP(Payment[[#This Row],[ID'#]],OrderTable[],8,FALSE)))</f>
        <v>pc</v>
      </c>
      <c r="H17" s="23">
        <f>IF(IF(Payment[[#This Row],[ID'#]]="","",VLOOKUP(Payment[[#This Row],[ID'#]],OrderTable[],9,FALSE))=0,0,IF(Payment[[#This Row],[ID'#]]="","",VLOOKUP(Payment[[#This Row],[ID'#]],OrderTable[],9,FALSE)))</f>
        <v>594.1</v>
      </c>
      <c r="I17" s="23">
        <f>IF(IF(Payment[[#This Row],[ID'#]]="","",VLOOKUP(Payment[[#This Row],[ID'#]],OrderTable[],10,FALSE))=0,0,IF(Payment[[#This Row],[ID'#]]="","",VLOOKUP(Payment[[#This Row],[ID'#]],OrderTable[],10,FALSE)))</f>
        <v>5941</v>
      </c>
      <c r="J17" s="55">
        <v>1242</v>
      </c>
      <c r="K17" s="57">
        <v>0.5</v>
      </c>
      <c r="L17" s="22">
        <f>IF(Payment[[#This Row],[Total ]]="","",Payment[[#This Row],[Total ]]*Payment[[#This Row],[Payment %]])</f>
        <v>2970.5</v>
      </c>
      <c r="M17" s="47">
        <v>44700</v>
      </c>
      <c r="N17" s="48"/>
      <c r="O17" s="52">
        <v>44720</v>
      </c>
      <c r="P17" s="74">
        <f>IF(Payment[[#This Row],[Date of deposit]]="","",Payment[[#This Row],[Amount paid]])</f>
        <v>2970.5</v>
      </c>
    </row>
    <row r="18" spans="1:16" hidden="1">
      <c r="A18" s="54" t="s">
        <v>69</v>
      </c>
      <c r="B18" s="15">
        <f>IF(IF(Payment[[#This Row],[ID'#]]="","",VLOOKUP(Payment[[#This Row],[ID'#]],OrderTable[],2,FALSE))=0,"",IF(Payment[[#This Row],[ID'#]]="","",VLOOKUP(Payment[[#This Row],[ID'#]],OrderTable[],2,FALSE)))</f>
        <v>4</v>
      </c>
      <c r="C18" s="15">
        <f>IF(IF(Payment[[#This Row],[ID'#]]="","",VLOOKUP(Payment[[#This Row],[ID'#]],OrderTable[],3,FALSE))=0,"",IF(Payment[[#This Row],[ID'#]]="","",VLOOKUP(Payment[[#This Row],[ID'#]],OrderTable[],3,FALSE)))</f>
        <v>1145</v>
      </c>
      <c r="D18" s="16" t="str">
        <f>IF(IF(Payment[[#This Row],[ID'#]]="","",VLOOKUP(Payment[[#This Row],[ID'#]],OrderTable[],5,FALSE))=0,"",IF(Payment[[#This Row],[ID'#]]="","",VLOOKUP(Payment[[#This Row],[ID'#]],OrderTable[],5,FALSE)))</f>
        <v>K50LBXXPPB2Q</v>
      </c>
      <c r="E18" s="17" t="str">
        <f>IF(IF(Payment[[#This Row],[ID'#]]="","",VLOOKUP(Payment[[#This Row],[ID'#]],OrderTable[],6,FALSE))=0,"",IF(Payment[[#This Row],[ID'#]]="","",VLOOKUP(Payment[[#This Row],[ID'#]],OrderTable[],6,FALSE)))</f>
        <v>EZ-LIGHT: 1-Color lamp &amp; P.B; Blue</v>
      </c>
      <c r="F18" s="17">
        <f>IF(IF(Payment[[#This Row],[ID'#]]="","",VLOOKUP(Payment[[#This Row],[ID'#]],OrderTable[],7,FALSE))=0,0,IF(Payment[[#This Row],[ID'#]]="","",VLOOKUP(Payment[[#This Row],[ID'#]],OrderTable[],7,FALSE)))</f>
        <v>2</v>
      </c>
      <c r="G18" s="17" t="str">
        <f>IF(IF(Payment[[#This Row],[ID'#]]="","",VLOOKUP(Payment[[#This Row],[ID'#]],OrderTable[],8,FALSE))=0,"",IF(Payment[[#This Row],[ID'#]]="","",VLOOKUP(Payment[[#This Row],[ID'#]],OrderTable[],8,FALSE)))</f>
        <v>pc</v>
      </c>
      <c r="H18" s="23">
        <f>IF(IF(Payment[[#This Row],[ID'#]]="","",VLOOKUP(Payment[[#This Row],[ID'#]],OrderTable[],9,FALSE))=0,0,IF(Payment[[#This Row],[ID'#]]="","",VLOOKUP(Payment[[#This Row],[ID'#]],OrderTable[],9,FALSE)))</f>
        <v>130.71</v>
      </c>
      <c r="I18" s="23">
        <f>IF(IF(Payment[[#This Row],[ID'#]]="","",VLOOKUP(Payment[[#This Row],[ID'#]],OrderTable[],10,FALSE))=0,0,IF(Payment[[#This Row],[ID'#]]="","",VLOOKUP(Payment[[#This Row],[ID'#]],OrderTable[],10,FALSE)))</f>
        <v>261.42</v>
      </c>
      <c r="J18" s="55">
        <v>1242</v>
      </c>
      <c r="K18" s="57">
        <v>0.5</v>
      </c>
      <c r="L18" s="22">
        <f>IF(Payment[[#This Row],[Total ]]="","",Payment[[#This Row],[Total ]]*Payment[[#This Row],[Payment %]])</f>
        <v>130.71</v>
      </c>
      <c r="M18" s="47">
        <v>44700</v>
      </c>
      <c r="N18" s="48"/>
      <c r="O18" s="52">
        <v>44720</v>
      </c>
      <c r="P18" s="74">
        <f>IF(Payment[[#This Row],[Date of deposit]]="","",Payment[[#This Row],[Amount paid]])</f>
        <v>130.71</v>
      </c>
    </row>
    <row r="19" spans="1:16" hidden="1">
      <c r="A19" s="54" t="s">
        <v>72</v>
      </c>
      <c r="B19" s="15">
        <f>IF(IF(Payment[[#This Row],[ID'#]]="","",VLOOKUP(Payment[[#This Row],[ID'#]],OrderTable[],2,FALSE))=0,"",IF(Payment[[#This Row],[ID'#]]="","",VLOOKUP(Payment[[#This Row],[ID'#]],OrderTable[],2,FALSE)))</f>
        <v>4</v>
      </c>
      <c r="C19" s="15">
        <f>IF(IF(Payment[[#This Row],[ID'#]]="","",VLOOKUP(Payment[[#This Row],[ID'#]],OrderTable[],3,FALSE))=0,"",IF(Payment[[#This Row],[ID'#]]="","",VLOOKUP(Payment[[#This Row],[ID'#]],OrderTable[],3,FALSE)))</f>
        <v>1145</v>
      </c>
      <c r="D19" s="16" t="str">
        <f>IF(IF(Payment[[#This Row],[ID'#]]="","",VLOOKUP(Payment[[#This Row],[ID'#]],OrderTable[],5,FALSE))=0,"",IF(Payment[[#This Row],[ID'#]]="","",VLOOKUP(Payment[[#This Row],[ID'#]],OrderTable[],5,FALSE)))</f>
        <v>K50LGBY6PQ</v>
      </c>
      <c r="E19" s="17" t="str">
        <f>IF(IF(Payment[[#This Row],[ID'#]]="","",VLOOKUP(Payment[[#This Row],[ID'#]],OrderTable[],6,FALSE))=0,"",IF(Payment[[#This Row],[ID'#]]="","",VLOOKUP(Payment[[#This Row],[ID'#]],OrderTable[],6,FALSE)))</f>
        <v>EZ-LIGHT Base mount Indicators 3-colors Green/Blue/Yellow</v>
      </c>
      <c r="F19" s="17">
        <f>IF(IF(Payment[[#This Row],[ID'#]]="","",VLOOKUP(Payment[[#This Row],[ID'#]],OrderTable[],7,FALSE))=0,0,IF(Payment[[#This Row],[ID'#]]="","",VLOOKUP(Payment[[#This Row],[ID'#]],OrderTable[],7,FALSE)))</f>
        <v>2</v>
      </c>
      <c r="G19" s="17" t="str">
        <f>IF(IF(Payment[[#This Row],[ID'#]]="","",VLOOKUP(Payment[[#This Row],[ID'#]],OrderTable[],8,FALSE))=0,"",IF(Payment[[#This Row],[ID'#]]="","",VLOOKUP(Payment[[#This Row],[ID'#]],OrderTable[],8,FALSE)))</f>
        <v>pc</v>
      </c>
      <c r="H19" s="23">
        <f>IF(IF(Payment[[#This Row],[ID'#]]="","",VLOOKUP(Payment[[#This Row],[ID'#]],OrderTable[],9,FALSE))=0,0,IF(Payment[[#This Row],[ID'#]]="","",VLOOKUP(Payment[[#This Row],[ID'#]],OrderTable[],9,FALSE)))</f>
        <v>94.3</v>
      </c>
      <c r="I19" s="23">
        <f>IF(IF(Payment[[#This Row],[ID'#]]="","",VLOOKUP(Payment[[#This Row],[ID'#]],OrderTable[],10,FALSE))=0,0,IF(Payment[[#This Row],[ID'#]]="","",VLOOKUP(Payment[[#This Row],[ID'#]],OrderTable[],10,FALSE)))</f>
        <v>188.6</v>
      </c>
      <c r="J19" s="55">
        <v>1242</v>
      </c>
      <c r="K19" s="57">
        <v>0.5</v>
      </c>
      <c r="L19" s="22">
        <f>IF(Payment[[#This Row],[Total ]]="","",Payment[[#This Row],[Total ]]*Payment[[#This Row],[Payment %]])</f>
        <v>94.3</v>
      </c>
      <c r="M19" s="47">
        <v>44700</v>
      </c>
      <c r="N19" s="48"/>
      <c r="O19" s="52">
        <v>44720</v>
      </c>
      <c r="P19" s="74">
        <f>IF(Payment[[#This Row],[Date of deposit]]="","",Payment[[#This Row],[Amount paid]])</f>
        <v>94.3</v>
      </c>
    </row>
    <row r="20" spans="1:16" hidden="1">
      <c r="A20" s="54" t="s">
        <v>75</v>
      </c>
      <c r="B20" s="15">
        <f>IF(IF(Payment[[#This Row],[ID'#]]="","",VLOOKUP(Payment[[#This Row],[ID'#]],OrderTable[],2,FALSE))=0,"",IF(Payment[[#This Row],[ID'#]]="","",VLOOKUP(Payment[[#This Row],[ID'#]],OrderTable[],2,FALSE)))</f>
        <v>4</v>
      </c>
      <c r="C20" s="15">
        <f>IF(IF(Payment[[#This Row],[ID'#]]="","",VLOOKUP(Payment[[#This Row],[ID'#]],OrderTable[],3,FALSE))=0,"",IF(Payment[[#This Row],[ID'#]]="","",VLOOKUP(Payment[[#This Row],[ID'#]],OrderTable[],3,FALSE)))</f>
        <v>1145</v>
      </c>
      <c r="D20" s="16" t="str">
        <f>IF(IF(Payment[[#This Row],[ID'#]]="","",VLOOKUP(Payment[[#This Row],[ID'#]],OrderTable[],5,FALSE))=0,"",IF(Payment[[#This Row],[ID'#]]="","",VLOOKUP(Payment[[#This Row],[ID'#]],OrderTable[],5,FALSE)))</f>
        <v>SMB30A</v>
      </c>
      <c r="E20" s="17" t="str">
        <f>IF(IF(Payment[[#This Row],[ID'#]]="","",VLOOKUP(Payment[[#This Row],[ID'#]],OrderTable[],6,FALSE))=0,"",IF(Payment[[#This Row],[ID'#]]="","",VLOOKUP(Payment[[#This Row],[ID'#]],OrderTable[],6,FALSE)))</f>
        <v>EZ-LIGHT Base mount Indicators Bracket for K50L</v>
      </c>
      <c r="F20" s="17">
        <f>IF(IF(Payment[[#This Row],[ID'#]]="","",VLOOKUP(Payment[[#This Row],[ID'#]],OrderTable[],7,FALSE))=0,0,IF(Payment[[#This Row],[ID'#]]="","",VLOOKUP(Payment[[#This Row],[ID'#]],OrderTable[],7,FALSE)))</f>
        <v>6</v>
      </c>
      <c r="G20" s="17" t="str">
        <f>IF(IF(Payment[[#This Row],[ID'#]]="","",VLOOKUP(Payment[[#This Row],[ID'#]],OrderTable[],8,FALSE))=0,"",IF(Payment[[#This Row],[ID'#]]="","",VLOOKUP(Payment[[#This Row],[ID'#]],OrderTable[],8,FALSE)))</f>
        <v>pc</v>
      </c>
      <c r="H20" s="23">
        <f>IF(IF(Payment[[#This Row],[ID'#]]="","",VLOOKUP(Payment[[#This Row],[ID'#]],OrderTable[],9,FALSE))=0,0,IF(Payment[[#This Row],[ID'#]]="","",VLOOKUP(Payment[[#This Row],[ID'#]],OrderTable[],9,FALSE)))</f>
        <v>9.34</v>
      </c>
      <c r="I20" s="23">
        <f>IF(IF(Payment[[#This Row],[ID'#]]="","",VLOOKUP(Payment[[#This Row],[ID'#]],OrderTable[],10,FALSE))=0,0,IF(Payment[[#This Row],[ID'#]]="","",VLOOKUP(Payment[[#This Row],[ID'#]],OrderTable[],10,FALSE)))</f>
        <v>56.04</v>
      </c>
      <c r="J20" s="55">
        <v>1242</v>
      </c>
      <c r="K20" s="57">
        <v>0.5</v>
      </c>
      <c r="L20" s="22">
        <f>IF(Payment[[#This Row],[Total ]]="","",Payment[[#This Row],[Total ]]*Payment[[#This Row],[Payment %]])</f>
        <v>28.02</v>
      </c>
      <c r="M20" s="47">
        <v>44700</v>
      </c>
      <c r="N20" s="48"/>
      <c r="O20" s="52">
        <v>44720</v>
      </c>
      <c r="P20" s="74">
        <f>IF(Payment[[#This Row],[Date of deposit]]="","",Payment[[#This Row],[Amount paid]])</f>
        <v>28.02</v>
      </c>
    </row>
    <row r="21" spans="1:16" hidden="1">
      <c r="A21" s="54" t="s">
        <v>78</v>
      </c>
      <c r="B21" s="15">
        <f>IF(IF(Payment[[#This Row],[ID'#]]="","",VLOOKUP(Payment[[#This Row],[ID'#]],OrderTable[],2,FALSE))=0,"",IF(Payment[[#This Row],[ID'#]]="","",VLOOKUP(Payment[[#This Row],[ID'#]],OrderTable[],2,FALSE)))</f>
        <v>4</v>
      </c>
      <c r="C21" s="15">
        <f>IF(IF(Payment[[#This Row],[ID'#]]="","",VLOOKUP(Payment[[#This Row],[ID'#]],OrderTable[],3,FALSE))=0,"",IF(Payment[[#This Row],[ID'#]]="","",VLOOKUP(Payment[[#This Row],[ID'#]],OrderTable[],3,FALSE)))</f>
        <v>1145</v>
      </c>
      <c r="D21" s="16" t="str">
        <f>IF(IF(Payment[[#This Row],[ID'#]]="","",VLOOKUP(Payment[[#This Row],[ID'#]],OrderTable[],5,FALSE))=0,"",IF(Payment[[#This Row],[ID'#]]="","",VLOOKUP(Payment[[#This Row],[ID'#]],OrderTable[],5,FALSE)))</f>
        <v>OTBVP6QDH</v>
      </c>
      <c r="E21" s="17" t="str">
        <f>IF(IF(Payment[[#This Row],[ID'#]]="","",VLOOKUP(Payment[[#This Row],[ID'#]],OrderTable[],6,FALSE))=0,"",IF(Payment[[#This Row],[ID'#]]="","",VLOOKUP(Payment[[#This Row],[ID'#]],OrderTable[],6,FALSE)))</f>
        <v>Optical Touch Button for Cycle start</v>
      </c>
      <c r="F21" s="17">
        <f>IF(IF(Payment[[#This Row],[ID'#]]="","",VLOOKUP(Payment[[#This Row],[ID'#]],OrderTable[],7,FALSE))=0,0,IF(Payment[[#This Row],[ID'#]]="","",VLOOKUP(Payment[[#This Row],[ID'#]],OrderTable[],7,FALSE)))</f>
        <v>2</v>
      </c>
      <c r="G21" s="17" t="str">
        <f>IF(IF(Payment[[#This Row],[ID'#]]="","",VLOOKUP(Payment[[#This Row],[ID'#]],OrderTable[],8,FALSE))=0,"",IF(Payment[[#This Row],[ID'#]]="","",VLOOKUP(Payment[[#This Row],[ID'#]],OrderTable[],8,FALSE)))</f>
        <v>pc</v>
      </c>
      <c r="H21" s="23">
        <f>IF(IF(Payment[[#This Row],[ID'#]]="","",VLOOKUP(Payment[[#This Row],[ID'#]],OrderTable[],9,FALSE))=0,0,IF(Payment[[#This Row],[ID'#]]="","",VLOOKUP(Payment[[#This Row],[ID'#]],OrderTable[],9,FALSE)))</f>
        <v>125.11</v>
      </c>
      <c r="I21" s="23">
        <f>IF(IF(Payment[[#This Row],[ID'#]]="","",VLOOKUP(Payment[[#This Row],[ID'#]],OrderTable[],10,FALSE))=0,0,IF(Payment[[#This Row],[ID'#]]="","",VLOOKUP(Payment[[#This Row],[ID'#]],OrderTable[],10,FALSE)))</f>
        <v>250.22</v>
      </c>
      <c r="J21" s="55">
        <v>1242</v>
      </c>
      <c r="K21" s="57">
        <v>0.5</v>
      </c>
      <c r="L21" s="22">
        <f>IF(Payment[[#This Row],[Total ]]="","",Payment[[#This Row],[Total ]]*Payment[[#This Row],[Payment %]])</f>
        <v>125.11</v>
      </c>
      <c r="M21" s="47">
        <v>44700</v>
      </c>
      <c r="N21" s="48"/>
      <c r="O21" s="52">
        <v>44720</v>
      </c>
      <c r="P21" s="74">
        <f>IF(Payment[[#This Row],[Date of deposit]]="","",Payment[[#This Row],[Amount paid]])</f>
        <v>125.11</v>
      </c>
    </row>
    <row r="22" spans="1:16" hidden="1">
      <c r="A22" s="54" t="s">
        <v>81</v>
      </c>
      <c r="B22" s="15">
        <f>IF(IF(Payment[[#This Row],[ID'#]]="","",VLOOKUP(Payment[[#This Row],[ID'#]],OrderTable[],2,FALSE))=0,"",IF(Payment[[#This Row],[ID'#]]="","",VLOOKUP(Payment[[#This Row],[ID'#]],OrderTable[],2,FALSE)))</f>
        <v>4</v>
      </c>
      <c r="C22" s="15">
        <f>IF(IF(Payment[[#This Row],[ID'#]]="","",VLOOKUP(Payment[[#This Row],[ID'#]],OrderTable[],3,FALSE))=0,"",IF(Payment[[#This Row],[ID'#]]="","",VLOOKUP(Payment[[#This Row],[ID'#]],OrderTable[],3,FALSE)))</f>
        <v>1145</v>
      </c>
      <c r="D22" s="16" t="str">
        <f>IF(IF(Payment[[#This Row],[ID'#]]="","",VLOOKUP(Payment[[#This Row],[ID'#]],OrderTable[],5,FALSE))=0,"",IF(Payment[[#This Row],[ID'#]]="","",VLOOKUP(Payment[[#This Row],[ID'#]],OrderTable[],5,FALSE)))</f>
        <v>TL50GYRKQ</v>
      </c>
      <c r="E22" s="17" t="str">
        <f>IF(IF(Payment[[#This Row],[ID'#]]="","",VLOOKUP(Payment[[#This Row],[ID'#]],OrderTable[],6,FALSE))=0,"",IF(Payment[[#This Row],[ID'#]]="","",VLOOKUP(Payment[[#This Row],[ID'#]],OrderTable[],6,FALSE)))</f>
        <v>EZ-LIGHT Tower Light with IO-LINK dia.50mm 3color-Green/Yellow/Red LED</v>
      </c>
      <c r="F22" s="17">
        <f>IF(IF(Payment[[#This Row],[ID'#]]="","",VLOOKUP(Payment[[#This Row],[ID'#]],OrderTable[],7,FALSE))=0,0,IF(Payment[[#This Row],[ID'#]]="","",VLOOKUP(Payment[[#This Row],[ID'#]],OrderTable[],7,FALSE)))</f>
        <v>2</v>
      </c>
      <c r="G22" s="17" t="str">
        <f>IF(IF(Payment[[#This Row],[ID'#]]="","",VLOOKUP(Payment[[#This Row],[ID'#]],OrderTable[],8,FALSE))=0,"",IF(Payment[[#This Row],[ID'#]]="","",VLOOKUP(Payment[[#This Row],[ID'#]],OrderTable[],8,FALSE)))</f>
        <v>pc</v>
      </c>
      <c r="H22" s="23">
        <f>IF(IF(Payment[[#This Row],[ID'#]]="","",VLOOKUP(Payment[[#This Row],[ID'#]],OrderTable[],9,FALSE))=0,0,IF(Payment[[#This Row],[ID'#]]="","",VLOOKUP(Payment[[#This Row],[ID'#]],OrderTable[],9,FALSE)))</f>
        <v>323.08999999999997</v>
      </c>
      <c r="I22" s="23">
        <f>IF(IF(Payment[[#This Row],[ID'#]]="","",VLOOKUP(Payment[[#This Row],[ID'#]],OrderTable[],10,FALSE))=0,0,IF(Payment[[#This Row],[ID'#]]="","",VLOOKUP(Payment[[#This Row],[ID'#]],OrderTable[],10,FALSE)))</f>
        <v>646.17999999999995</v>
      </c>
      <c r="J22" s="55">
        <v>1242</v>
      </c>
      <c r="K22" s="57">
        <v>0.5</v>
      </c>
      <c r="L22" s="22">
        <f>IF(Payment[[#This Row],[Total ]]="","",Payment[[#This Row],[Total ]]*Payment[[#This Row],[Payment %]])</f>
        <v>323.08999999999997</v>
      </c>
      <c r="M22" s="47">
        <v>44700</v>
      </c>
      <c r="N22" s="48"/>
      <c r="O22" s="52">
        <v>44720</v>
      </c>
      <c r="P22" s="74">
        <f>IF(Payment[[#This Row],[Date of deposit]]="","",Payment[[#This Row],[Amount paid]])</f>
        <v>323.08999999999997</v>
      </c>
    </row>
    <row r="23" spans="1:16" hidden="1">
      <c r="A23" s="54" t="s">
        <v>84</v>
      </c>
      <c r="B23" s="15">
        <f>IF(IF(Payment[[#This Row],[ID'#]]="","",VLOOKUP(Payment[[#This Row],[ID'#]],OrderTable[],2,FALSE))=0,"",IF(Payment[[#This Row],[ID'#]]="","",VLOOKUP(Payment[[#This Row],[ID'#]],OrderTable[],2,FALSE)))</f>
        <v>4</v>
      </c>
      <c r="C23" s="15">
        <f>IF(IF(Payment[[#This Row],[ID'#]]="","",VLOOKUP(Payment[[#This Row],[ID'#]],OrderTable[],3,FALSE))=0,"",IF(Payment[[#This Row],[ID'#]]="","",VLOOKUP(Payment[[#This Row],[ID'#]],OrderTable[],3,FALSE)))</f>
        <v>1145</v>
      </c>
      <c r="D23" s="16" t="str">
        <f>IF(IF(Payment[[#This Row],[ID'#]]="","",VLOOKUP(Payment[[#This Row],[ID'#]],OrderTable[],5,FALSE))=0,"",IF(Payment[[#This Row],[ID'#]]="","",VLOOKUP(Payment[[#This Row],[ID'#]],OrderTable[],5,FALSE)))</f>
        <v>SSA-EB1PLXR-02ECQ5A</v>
      </c>
      <c r="E23" s="17" t="str">
        <f>IF(IF(Payment[[#This Row],[ID'#]]="","",VLOOKUP(Payment[[#This Row],[ID'#]],OrderTable[],6,FALSE))=0,"",IF(Payment[[#This Row],[ID'#]]="","",VLOOKUP(Payment[[#This Row],[ID'#]],OrderTable[],6,FALSE)))</f>
        <v>E-Stop box with Red flash illuminated 3 HOLES</v>
      </c>
      <c r="F23" s="17">
        <f>IF(IF(Payment[[#This Row],[ID'#]]="","",VLOOKUP(Payment[[#This Row],[ID'#]],OrderTable[],7,FALSE))=0,0,IF(Payment[[#This Row],[ID'#]]="","",VLOOKUP(Payment[[#This Row],[ID'#]],OrderTable[],7,FALSE)))</f>
        <v>2</v>
      </c>
      <c r="G23" s="17" t="str">
        <f>IF(IF(Payment[[#This Row],[ID'#]]="","",VLOOKUP(Payment[[#This Row],[ID'#]],OrderTable[],8,FALSE))=0,"",IF(Payment[[#This Row],[ID'#]]="","",VLOOKUP(Payment[[#This Row],[ID'#]],OrderTable[],8,FALSE)))</f>
        <v>pc</v>
      </c>
      <c r="H23" s="23">
        <f>IF(IF(Payment[[#This Row],[ID'#]]="","",VLOOKUP(Payment[[#This Row],[ID'#]],OrderTable[],9,FALSE))=0,0,IF(Payment[[#This Row],[ID'#]]="","",VLOOKUP(Payment[[#This Row],[ID'#]],OrderTable[],9,FALSE)))</f>
        <v>185.8</v>
      </c>
      <c r="I23" s="23">
        <f>IF(IF(Payment[[#This Row],[ID'#]]="","",VLOOKUP(Payment[[#This Row],[ID'#]],OrderTable[],10,FALSE))=0,0,IF(Payment[[#This Row],[ID'#]]="","",VLOOKUP(Payment[[#This Row],[ID'#]],OrderTable[],10,FALSE)))</f>
        <v>371.6</v>
      </c>
      <c r="J23" s="55">
        <v>1242</v>
      </c>
      <c r="K23" s="57">
        <v>0.5</v>
      </c>
      <c r="L23" s="22">
        <f>IF(Payment[[#This Row],[Total ]]="","",Payment[[#This Row],[Total ]]*Payment[[#This Row],[Payment %]])</f>
        <v>185.8</v>
      </c>
      <c r="M23" s="47">
        <v>44700</v>
      </c>
      <c r="N23" s="48"/>
      <c r="O23" s="52">
        <v>44720</v>
      </c>
      <c r="P23" s="74">
        <f>IF(Payment[[#This Row],[Date of deposit]]="","",Payment[[#This Row],[Amount paid]])</f>
        <v>185.8</v>
      </c>
    </row>
    <row r="24" spans="1:16" hidden="1">
      <c r="A24" s="54" t="s">
        <v>87</v>
      </c>
      <c r="B24" s="15">
        <f>IF(IF(Payment[[#This Row],[ID'#]]="","",VLOOKUP(Payment[[#This Row],[ID'#]],OrderTable[],2,FALSE))=0,"",IF(Payment[[#This Row],[ID'#]]="","",VLOOKUP(Payment[[#This Row],[ID'#]],OrderTable[],2,FALSE)))</f>
        <v>4</v>
      </c>
      <c r="C24" s="15">
        <f>IF(IF(Payment[[#This Row],[ID'#]]="","",VLOOKUP(Payment[[#This Row],[ID'#]],OrderTable[],3,FALSE))=0,"",IF(Payment[[#This Row],[ID'#]]="","",VLOOKUP(Payment[[#This Row],[ID'#]],OrderTable[],3,FALSE)))</f>
        <v>1145</v>
      </c>
      <c r="D24" s="16" t="str">
        <f>IF(IF(Payment[[#This Row],[ID'#]]="","",VLOOKUP(Payment[[#This Row],[ID'#]],OrderTable[],5,FALSE))=0,"",IF(Payment[[#This Row],[ID'#]]="","",VLOOKUP(Payment[[#This Row],[ID'#]],OrderTable[],5,FALSE)))</f>
        <v>SSA-MBK-EEC3</v>
      </c>
      <c r="E24" s="17" t="str">
        <f>IF(IF(Payment[[#This Row],[ID'#]]="","",VLOOKUP(Payment[[#This Row],[ID'#]],OrderTable[],6,FALSE))=0,"",IF(Payment[[#This Row],[ID'#]]="","",VLOOKUP(Payment[[#This Row],[ID'#]],OrderTable[],6,FALSE)))</f>
        <v>E-STOP 30mm MOUNTING HUB BRACKET RIGHT ANGLE 3 HOLES</v>
      </c>
      <c r="F24" s="17">
        <f>IF(IF(Payment[[#This Row],[ID'#]]="","",VLOOKUP(Payment[[#This Row],[ID'#]],OrderTable[],7,FALSE))=0,0,IF(Payment[[#This Row],[ID'#]]="","",VLOOKUP(Payment[[#This Row],[ID'#]],OrderTable[],7,FALSE)))</f>
        <v>2</v>
      </c>
      <c r="G24" s="17" t="str">
        <f>IF(IF(Payment[[#This Row],[ID'#]]="","",VLOOKUP(Payment[[#This Row],[ID'#]],OrderTable[],8,FALSE))=0,"",IF(Payment[[#This Row],[ID'#]]="","",VLOOKUP(Payment[[#This Row],[ID'#]],OrderTable[],8,FALSE)))</f>
        <v>pc</v>
      </c>
      <c r="H24" s="23">
        <f>IF(IF(Payment[[#This Row],[ID'#]]="","",VLOOKUP(Payment[[#This Row],[ID'#]],OrderTable[],9,FALSE))=0,0,IF(Payment[[#This Row],[ID'#]]="","",VLOOKUP(Payment[[#This Row],[ID'#]],OrderTable[],9,FALSE)))</f>
        <v>48.55</v>
      </c>
      <c r="I24" s="23">
        <f>IF(IF(Payment[[#This Row],[ID'#]]="","",VLOOKUP(Payment[[#This Row],[ID'#]],OrderTable[],10,FALSE))=0,0,IF(Payment[[#This Row],[ID'#]]="","",VLOOKUP(Payment[[#This Row],[ID'#]],OrderTable[],10,FALSE)))</f>
        <v>97.1</v>
      </c>
      <c r="J24" s="55">
        <v>1242</v>
      </c>
      <c r="K24" s="57">
        <v>0.5</v>
      </c>
      <c r="L24" s="22">
        <f>IF(Payment[[#This Row],[Total ]]="","",Payment[[#This Row],[Total ]]*Payment[[#This Row],[Payment %]])</f>
        <v>48.55</v>
      </c>
      <c r="M24" s="47">
        <v>44700</v>
      </c>
      <c r="N24" s="48"/>
      <c r="O24" s="52">
        <v>44720</v>
      </c>
      <c r="P24" s="74">
        <f>IF(Payment[[#This Row],[Date of deposit]]="","",Payment[[#This Row],[Amount paid]])</f>
        <v>48.55</v>
      </c>
    </row>
    <row r="25" spans="1:16" hidden="1">
      <c r="A25" s="54" t="s">
        <v>90</v>
      </c>
      <c r="B25" s="15">
        <f>IF(IF(Payment[[#This Row],[ID'#]]="","",VLOOKUP(Payment[[#This Row],[ID'#]],OrderTable[],2,FALSE))=0,"",IF(Payment[[#This Row],[ID'#]]="","",VLOOKUP(Payment[[#This Row],[ID'#]],OrderTable[],2,FALSE)))</f>
        <v>4</v>
      </c>
      <c r="C25" s="15">
        <f>IF(IF(Payment[[#This Row],[ID'#]]="","",VLOOKUP(Payment[[#This Row],[ID'#]],OrderTable[],3,FALSE))=0,"",IF(Payment[[#This Row],[ID'#]]="","",VLOOKUP(Payment[[#This Row],[ID'#]],OrderTable[],3,FALSE)))</f>
        <v>1145</v>
      </c>
      <c r="D25" s="16" t="str">
        <f>IF(IF(Payment[[#This Row],[ID'#]]="","",VLOOKUP(Payment[[#This Row],[ID'#]],OrderTable[],5,FALSE))=0,"",IF(Payment[[#This Row],[ID'#]]="","",VLOOKUP(Payment[[#This Row],[ID'#]],OrderTable[],5,FALSE)))</f>
        <v>1732ES-IB12XOBV2</v>
      </c>
      <c r="E25" s="17" t="str">
        <f>IF(IF(Payment[[#This Row],[ID'#]]="","",VLOOKUP(Payment[[#This Row],[ID'#]],OrderTable[],6,FALSE))=0,"",IF(Payment[[#This Row],[ID'#]]="","",VLOOKUP(Payment[[#This Row],[ID'#]],OrderTable[],6,FALSE)))</f>
        <v>EltherNet/IP Safety ArmorBlock IO Module, 12-IN / 2-Bipolar OUT</v>
      </c>
      <c r="F25" s="17">
        <f>IF(IF(Payment[[#This Row],[ID'#]]="","",VLOOKUP(Payment[[#This Row],[ID'#]],OrderTable[],7,FALSE))=0,0,IF(Payment[[#This Row],[ID'#]]="","",VLOOKUP(Payment[[#This Row],[ID'#]],OrderTable[],7,FALSE)))</f>
        <v>5</v>
      </c>
      <c r="G25" s="17" t="str">
        <f>IF(IF(Payment[[#This Row],[ID'#]]="","",VLOOKUP(Payment[[#This Row],[ID'#]],OrderTable[],8,FALSE))=0,"",IF(Payment[[#This Row],[ID'#]]="","",VLOOKUP(Payment[[#This Row],[ID'#]],OrderTable[],8,FALSE)))</f>
        <v>pc</v>
      </c>
      <c r="H25" s="23">
        <f>IF(IF(Payment[[#This Row],[ID'#]]="","",VLOOKUP(Payment[[#This Row],[ID'#]],OrderTable[],9,FALSE))=0,0,IF(Payment[[#This Row],[ID'#]]="","",VLOOKUP(Payment[[#This Row],[ID'#]],OrderTable[],9,FALSE)))</f>
        <v>1941.51</v>
      </c>
      <c r="I25" s="23">
        <f>IF(IF(Payment[[#This Row],[ID'#]]="","",VLOOKUP(Payment[[#This Row],[ID'#]],OrderTable[],10,FALSE))=0,0,IF(Payment[[#This Row],[ID'#]]="","",VLOOKUP(Payment[[#This Row],[ID'#]],OrderTable[],10,FALSE)))</f>
        <v>9707.5499999999993</v>
      </c>
      <c r="J25" s="55">
        <v>1242</v>
      </c>
      <c r="K25" s="57">
        <v>0.5</v>
      </c>
      <c r="L25" s="22">
        <f>IF(Payment[[#This Row],[Total ]]="","",Payment[[#This Row],[Total ]]*Payment[[#This Row],[Payment %]])</f>
        <v>4853.7749999999996</v>
      </c>
      <c r="M25" s="47">
        <v>44700</v>
      </c>
      <c r="N25" s="48"/>
      <c r="O25" s="52">
        <v>44720</v>
      </c>
      <c r="P25" s="74">
        <f>IF(Payment[[#This Row],[Date of deposit]]="","",Payment[[#This Row],[Amount paid]])</f>
        <v>4853.7749999999996</v>
      </c>
    </row>
    <row r="26" spans="1:16" hidden="1">
      <c r="A26" s="54" t="s">
        <v>93</v>
      </c>
      <c r="B26" s="15">
        <f>IF(IF(Payment[[#This Row],[ID'#]]="","",VLOOKUP(Payment[[#This Row],[ID'#]],OrderTable[],2,FALSE))=0,"",IF(Payment[[#This Row],[ID'#]]="","",VLOOKUP(Payment[[#This Row],[ID'#]],OrderTable[],2,FALSE)))</f>
        <v>4</v>
      </c>
      <c r="C26" s="15">
        <f>IF(IF(Payment[[#This Row],[ID'#]]="","",VLOOKUP(Payment[[#This Row],[ID'#]],OrderTable[],3,FALSE))=0,"",IF(Payment[[#This Row],[ID'#]]="","",VLOOKUP(Payment[[#This Row],[ID'#]],OrderTable[],3,FALSE)))</f>
        <v>1145</v>
      </c>
      <c r="D26" s="16">
        <f>IF(IF(Payment[[#This Row],[ID'#]]="","",VLOOKUP(Payment[[#This Row],[ID'#]],OrderTable[],5,FALSE))=0,"",IF(Payment[[#This Row],[ID'#]]="","",VLOOKUP(Payment[[#This Row],[ID'#]],OrderTable[],5,FALSE)))</f>
        <v>1300350085</v>
      </c>
      <c r="E26" s="17" t="str">
        <f>IF(IF(Payment[[#This Row],[ID'#]]="","",VLOOKUP(Payment[[#This Row],[ID'#]],OrderTable[],6,FALSE))=0,"",IF(Payment[[#This Row],[ID'#]]="","",VLOOKUP(Payment[[#This Row],[ID'#]],OrderTable[],6,FALSE)))</f>
        <v>Cable, Auxiliary Power, Tee, Yellow, 4 Pin Male-In-Line/Fem/Fem, 8A, 600V</v>
      </c>
      <c r="F26" s="17">
        <f>IF(IF(Payment[[#This Row],[ID'#]]="","",VLOOKUP(Payment[[#This Row],[ID'#]],OrderTable[],7,FALSE))=0,0,IF(Payment[[#This Row],[ID'#]]="","",VLOOKUP(Payment[[#This Row],[ID'#]],OrderTable[],7,FALSE)))</f>
        <v>0</v>
      </c>
      <c r="G26" s="17" t="str">
        <f>IF(IF(Payment[[#This Row],[ID'#]]="","",VLOOKUP(Payment[[#This Row],[ID'#]],OrderTable[],8,FALSE))=0,"",IF(Payment[[#This Row],[ID'#]]="","",VLOOKUP(Payment[[#This Row],[ID'#]],OrderTable[],8,FALSE)))</f>
        <v>pc</v>
      </c>
      <c r="H26" s="23">
        <f>IF(IF(Payment[[#This Row],[ID'#]]="","",VLOOKUP(Payment[[#This Row],[ID'#]],OrderTable[],9,FALSE))=0,0,IF(Payment[[#This Row],[ID'#]]="","",VLOOKUP(Payment[[#This Row],[ID'#]],OrderTable[],9,FALSE)))</f>
        <v>51.91</v>
      </c>
      <c r="I26" s="23">
        <f>IF(IF(Payment[[#This Row],[ID'#]]="","",VLOOKUP(Payment[[#This Row],[ID'#]],OrderTable[],10,FALSE))=0,0,IF(Payment[[#This Row],[ID'#]]="","",VLOOKUP(Payment[[#This Row],[ID'#]],OrderTable[],10,FALSE)))</f>
        <v>0</v>
      </c>
      <c r="J26" s="55">
        <v>1242</v>
      </c>
      <c r="K26" s="57">
        <v>0</v>
      </c>
      <c r="L26" s="22">
        <f>IF(Payment[[#This Row],[Total ]]="","",Payment[[#This Row],[Total ]]*Payment[[#This Row],[Payment %]])</f>
        <v>0</v>
      </c>
      <c r="M26" s="47">
        <v>44700</v>
      </c>
      <c r="N26" s="48"/>
      <c r="O26" s="52">
        <v>44720</v>
      </c>
      <c r="P26" s="74">
        <f>IF(Payment[[#This Row],[Date of deposit]]="","",Payment[[#This Row],[Amount paid]])</f>
        <v>0</v>
      </c>
    </row>
    <row r="27" spans="1:16" hidden="1">
      <c r="A27" s="54" t="s">
        <v>95</v>
      </c>
      <c r="B27" s="15">
        <f>IF(IF(Payment[[#This Row],[ID'#]]="","",VLOOKUP(Payment[[#This Row],[ID'#]],OrderTable[],2,FALSE))=0,"",IF(Payment[[#This Row],[ID'#]]="","",VLOOKUP(Payment[[#This Row],[ID'#]],OrderTable[],2,FALSE)))</f>
        <v>4</v>
      </c>
      <c r="C27" s="15">
        <f>IF(IF(Payment[[#This Row],[ID'#]]="","",VLOOKUP(Payment[[#This Row],[ID'#]],OrderTable[],3,FALSE))=0,"",IF(Payment[[#This Row],[ID'#]]="","",VLOOKUP(Payment[[#This Row],[ID'#]],OrderTable[],3,FALSE)))</f>
        <v>1145</v>
      </c>
      <c r="D27" s="16" t="str">
        <f>IF(IF(Payment[[#This Row],[ID'#]]="","",VLOOKUP(Payment[[#This Row],[ID'#]],OrderTable[],5,FALSE))=0,"",IF(Payment[[#This Row],[ID'#]]="","",VLOOKUP(Payment[[#This Row],[ID'#]],OrderTable[],5,FALSE)))</f>
        <v>114030K12M010Y</v>
      </c>
      <c r="E27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1m</v>
      </c>
      <c r="F27" s="17">
        <f>IF(IF(Payment[[#This Row],[ID'#]]="","",VLOOKUP(Payment[[#This Row],[ID'#]],OrderTable[],7,FALSE))=0,0,IF(Payment[[#This Row],[ID'#]]="","",VLOOKUP(Payment[[#This Row],[ID'#]],OrderTable[],7,FALSE)))</f>
        <v>10</v>
      </c>
      <c r="G27" s="17" t="str">
        <f>IF(IF(Payment[[#This Row],[ID'#]]="","",VLOOKUP(Payment[[#This Row],[ID'#]],OrderTable[],8,FALSE))=0,"",IF(Payment[[#This Row],[ID'#]]="","",VLOOKUP(Payment[[#This Row],[ID'#]],OrderTable[],8,FALSE)))</f>
        <v>pc</v>
      </c>
      <c r="H27" s="23">
        <f>IF(IF(Payment[[#This Row],[ID'#]]="","",VLOOKUP(Payment[[#This Row],[ID'#]],OrderTable[],9,FALSE))=0,0,IF(Payment[[#This Row],[ID'#]]="","",VLOOKUP(Payment[[#This Row],[ID'#]],OrderTable[],9,FALSE)))</f>
        <v>57.65</v>
      </c>
      <c r="I27" s="23">
        <f>IF(IF(Payment[[#This Row],[ID'#]]="","",VLOOKUP(Payment[[#This Row],[ID'#]],OrderTable[],10,FALSE))=0,0,IF(Payment[[#This Row],[ID'#]]="","",VLOOKUP(Payment[[#This Row],[ID'#]],OrderTable[],10,FALSE)))</f>
        <v>576.5</v>
      </c>
      <c r="J27" s="55">
        <v>1242</v>
      </c>
      <c r="K27" s="57">
        <v>0.5</v>
      </c>
      <c r="L27" s="22">
        <f>IF(Payment[[#This Row],[Total ]]="","",Payment[[#This Row],[Total ]]*Payment[[#This Row],[Payment %]])</f>
        <v>288.25</v>
      </c>
      <c r="M27" s="47">
        <v>44700</v>
      </c>
      <c r="N27" s="48"/>
      <c r="O27" s="52">
        <v>44720</v>
      </c>
      <c r="P27" s="74">
        <f>IF(Payment[[#This Row],[Date of deposit]]="","",Payment[[#This Row],[Amount paid]])</f>
        <v>288.25</v>
      </c>
    </row>
    <row r="28" spans="1:16" hidden="1">
      <c r="A28" s="54" t="s">
        <v>98</v>
      </c>
      <c r="B28" s="15">
        <f>IF(IF(Payment[[#This Row],[ID'#]]="","",VLOOKUP(Payment[[#This Row],[ID'#]],OrderTable[],2,FALSE))=0,"",IF(Payment[[#This Row],[ID'#]]="","",VLOOKUP(Payment[[#This Row],[ID'#]],OrderTable[],2,FALSE)))</f>
        <v>4</v>
      </c>
      <c r="C28" s="15">
        <f>IF(IF(Payment[[#This Row],[ID'#]]="","",VLOOKUP(Payment[[#This Row],[ID'#]],OrderTable[],3,FALSE))=0,"",IF(Payment[[#This Row],[ID'#]]="","",VLOOKUP(Payment[[#This Row],[ID'#]],OrderTable[],3,FALSE)))</f>
        <v>1145</v>
      </c>
      <c r="D28" s="16" t="str">
        <f>IF(IF(Payment[[#This Row],[ID'#]]="","",VLOOKUP(Payment[[#This Row],[ID'#]],OrderTable[],5,FALSE))=0,"",IF(Payment[[#This Row],[ID'#]]="","",VLOOKUP(Payment[[#This Row],[ID'#]],OrderTable[],5,FALSE)))</f>
        <v>114030K12M020Y</v>
      </c>
      <c r="E28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2m</v>
      </c>
      <c r="F28" s="17">
        <f>IF(IF(Payment[[#This Row],[ID'#]]="","",VLOOKUP(Payment[[#This Row],[ID'#]],OrderTable[],7,FALSE))=0,0,IF(Payment[[#This Row],[ID'#]]="","",VLOOKUP(Payment[[#This Row],[ID'#]],OrderTable[],7,FALSE)))</f>
        <v>10</v>
      </c>
      <c r="G28" s="17" t="str">
        <f>IF(IF(Payment[[#This Row],[ID'#]]="","",VLOOKUP(Payment[[#This Row],[ID'#]],OrderTable[],8,FALSE))=0,"",IF(Payment[[#This Row],[ID'#]]="","",VLOOKUP(Payment[[#This Row],[ID'#]],OrderTable[],8,FALSE)))</f>
        <v>pc</v>
      </c>
      <c r="H28" s="23">
        <f>IF(IF(Payment[[#This Row],[ID'#]]="","",VLOOKUP(Payment[[#This Row],[ID'#]],OrderTable[],9,FALSE))=0,0,IF(Payment[[#This Row],[ID'#]]="","",VLOOKUP(Payment[[#This Row],[ID'#]],OrderTable[],9,FALSE)))</f>
        <v>64.75</v>
      </c>
      <c r="I28" s="23">
        <f>IF(IF(Payment[[#This Row],[ID'#]]="","",VLOOKUP(Payment[[#This Row],[ID'#]],OrderTable[],10,FALSE))=0,0,IF(Payment[[#This Row],[ID'#]]="","",VLOOKUP(Payment[[#This Row],[ID'#]],OrderTable[],10,FALSE)))</f>
        <v>647.5</v>
      </c>
      <c r="J28" s="55">
        <v>1242</v>
      </c>
      <c r="K28" s="57">
        <v>0.5</v>
      </c>
      <c r="L28" s="22">
        <f>IF(Payment[[#This Row],[Total ]]="","",Payment[[#This Row],[Total ]]*Payment[[#This Row],[Payment %]])</f>
        <v>323.75</v>
      </c>
      <c r="M28" s="47">
        <v>44700</v>
      </c>
      <c r="N28" s="48"/>
      <c r="O28" s="52">
        <v>44720</v>
      </c>
      <c r="P28" s="74">
        <f>IF(Payment[[#This Row],[Date of deposit]]="","",Payment[[#This Row],[Amount paid]])</f>
        <v>323.75</v>
      </c>
    </row>
    <row r="29" spans="1:16" hidden="1">
      <c r="A29" s="54" t="s">
        <v>101</v>
      </c>
      <c r="B29" s="15">
        <f>IF(IF(Payment[[#This Row],[ID'#]]="","",VLOOKUP(Payment[[#This Row],[ID'#]],OrderTable[],2,FALSE))=0,"",IF(Payment[[#This Row],[ID'#]]="","",VLOOKUP(Payment[[#This Row],[ID'#]],OrderTable[],2,FALSE)))</f>
        <v>4</v>
      </c>
      <c r="C29" s="15">
        <f>IF(IF(Payment[[#This Row],[ID'#]]="","",VLOOKUP(Payment[[#This Row],[ID'#]],OrderTable[],3,FALSE))=0,"",IF(Payment[[#This Row],[ID'#]]="","",VLOOKUP(Payment[[#This Row],[ID'#]],OrderTable[],3,FALSE)))</f>
        <v>1145</v>
      </c>
      <c r="D29" s="16" t="str">
        <f>IF(IF(Payment[[#This Row],[ID'#]]="","",VLOOKUP(Payment[[#This Row],[ID'#]],OrderTable[],5,FALSE))=0,"",IF(Payment[[#This Row],[ID'#]]="","",VLOOKUP(Payment[[#This Row],[ID'#]],OrderTable[],5,FALSE)))</f>
        <v>114030K12M050Y</v>
      </c>
      <c r="E29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5m</v>
      </c>
      <c r="F29" s="17">
        <f>IF(IF(Payment[[#This Row],[ID'#]]="","",VLOOKUP(Payment[[#This Row],[ID'#]],OrderTable[],7,FALSE))=0,0,IF(Payment[[#This Row],[ID'#]]="","",VLOOKUP(Payment[[#This Row],[ID'#]],OrderTable[],7,FALSE)))</f>
        <v>10</v>
      </c>
      <c r="G29" s="17" t="str">
        <f>IF(IF(Payment[[#This Row],[ID'#]]="","",VLOOKUP(Payment[[#This Row],[ID'#]],OrderTable[],8,FALSE))=0,"",IF(Payment[[#This Row],[ID'#]]="","",VLOOKUP(Payment[[#This Row],[ID'#]],OrderTable[],8,FALSE)))</f>
        <v>pc</v>
      </c>
      <c r="H29" s="23">
        <f>IF(IF(Payment[[#This Row],[ID'#]]="","",VLOOKUP(Payment[[#This Row],[ID'#]],OrderTable[],9,FALSE))=0,0,IF(Payment[[#This Row],[ID'#]]="","",VLOOKUP(Payment[[#This Row],[ID'#]],OrderTable[],9,FALSE)))</f>
        <v>93.58</v>
      </c>
      <c r="I29" s="23">
        <f>IF(IF(Payment[[#This Row],[ID'#]]="","",VLOOKUP(Payment[[#This Row],[ID'#]],OrderTable[],10,FALSE))=0,0,IF(Payment[[#This Row],[ID'#]]="","",VLOOKUP(Payment[[#This Row],[ID'#]],OrderTable[],10,FALSE)))</f>
        <v>935.8</v>
      </c>
      <c r="J29" s="55">
        <v>1242</v>
      </c>
      <c r="K29" s="57">
        <v>0.5</v>
      </c>
      <c r="L29" s="22">
        <f>IF(Payment[[#This Row],[Total ]]="","",Payment[[#This Row],[Total ]]*Payment[[#This Row],[Payment %]])</f>
        <v>467.9</v>
      </c>
      <c r="M29" s="47">
        <v>44700</v>
      </c>
      <c r="N29" s="48"/>
      <c r="O29" s="52">
        <v>44720</v>
      </c>
      <c r="P29" s="74">
        <f>IF(Payment[[#This Row],[Date of deposit]]="","",Payment[[#This Row],[Amount paid]])</f>
        <v>467.9</v>
      </c>
    </row>
    <row r="30" spans="1:16" hidden="1">
      <c r="A30" s="54" t="s">
        <v>104</v>
      </c>
      <c r="B30" s="15">
        <f>IF(IF(Payment[[#This Row],[ID'#]]="","",VLOOKUP(Payment[[#This Row],[ID'#]],OrderTable[],2,FALSE))=0,"",IF(Payment[[#This Row],[ID'#]]="","",VLOOKUP(Payment[[#This Row],[ID'#]],OrderTable[],2,FALSE)))</f>
        <v>4</v>
      </c>
      <c r="C30" s="15">
        <f>IF(IF(Payment[[#This Row],[ID'#]]="","",VLOOKUP(Payment[[#This Row],[ID'#]],OrderTable[],3,FALSE))=0,"",IF(Payment[[#This Row],[ID'#]]="","",VLOOKUP(Payment[[#This Row],[ID'#]],OrderTable[],3,FALSE)))</f>
        <v>1145</v>
      </c>
      <c r="D30" s="16" t="str">
        <f>IF(IF(Payment[[#This Row],[ID'#]]="","",VLOOKUP(Payment[[#This Row],[ID'#]],OrderTable[],5,FALSE))=0,"",IF(Payment[[#This Row],[ID'#]]="","",VLOOKUP(Payment[[#This Row],[ID'#]],OrderTable[],5,FALSE)))</f>
        <v>114030K12M070Y</v>
      </c>
      <c r="E30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7m</v>
      </c>
      <c r="F30" s="17">
        <f>IF(IF(Payment[[#This Row],[ID'#]]="","",VLOOKUP(Payment[[#This Row],[ID'#]],OrderTable[],7,FALSE))=0,0,IF(Payment[[#This Row],[ID'#]]="","",VLOOKUP(Payment[[#This Row],[ID'#]],OrderTable[],7,FALSE)))</f>
        <v>10</v>
      </c>
      <c r="G30" s="17" t="str">
        <f>IF(IF(Payment[[#This Row],[ID'#]]="","",VLOOKUP(Payment[[#This Row],[ID'#]],OrderTable[],8,FALSE))=0,"",IF(Payment[[#This Row],[ID'#]]="","",VLOOKUP(Payment[[#This Row],[ID'#]],OrderTable[],8,FALSE)))</f>
        <v>pc</v>
      </c>
      <c r="H30" s="23">
        <f>IF(IF(Payment[[#This Row],[ID'#]]="","",VLOOKUP(Payment[[#This Row],[ID'#]],OrderTable[],9,FALSE))=0,0,IF(Payment[[#This Row],[ID'#]]="","",VLOOKUP(Payment[[#This Row],[ID'#]],OrderTable[],9,FALSE)))</f>
        <v>59.64</v>
      </c>
      <c r="I30" s="23">
        <f>IF(IF(Payment[[#This Row],[ID'#]]="","",VLOOKUP(Payment[[#This Row],[ID'#]],OrderTable[],10,FALSE))=0,0,IF(Payment[[#This Row],[ID'#]]="","",VLOOKUP(Payment[[#This Row],[ID'#]],OrderTable[],10,FALSE)))</f>
        <v>596.4</v>
      </c>
      <c r="J30" s="55">
        <v>1242</v>
      </c>
      <c r="K30" s="57">
        <v>0.5</v>
      </c>
      <c r="L30" s="22">
        <f>IF(Payment[[#This Row],[Total ]]="","",Payment[[#This Row],[Total ]]*Payment[[#This Row],[Payment %]])</f>
        <v>298.2</v>
      </c>
      <c r="M30" s="47">
        <v>44700</v>
      </c>
      <c r="N30" s="48"/>
      <c r="O30" s="52">
        <v>44720</v>
      </c>
      <c r="P30" s="74">
        <f>IF(Payment[[#This Row],[Date of deposit]]="","",Payment[[#This Row],[Amount paid]])</f>
        <v>298.2</v>
      </c>
    </row>
    <row r="31" spans="1:16" hidden="1">
      <c r="A31" s="54" t="s">
        <v>107</v>
      </c>
      <c r="B31" s="15">
        <f>IF(IF(Payment[[#This Row],[ID'#]]="","",VLOOKUP(Payment[[#This Row],[ID'#]],OrderTable[],2,FALSE))=0,"",IF(Payment[[#This Row],[ID'#]]="","",VLOOKUP(Payment[[#This Row],[ID'#]],OrderTable[],2,FALSE)))</f>
        <v>4</v>
      </c>
      <c r="C31" s="15">
        <f>IF(IF(Payment[[#This Row],[ID'#]]="","",VLOOKUP(Payment[[#This Row],[ID'#]],OrderTable[],3,FALSE))=0,"",IF(Payment[[#This Row],[ID'#]]="","",VLOOKUP(Payment[[#This Row],[ID'#]],OrderTable[],3,FALSE)))</f>
        <v>1145</v>
      </c>
      <c r="D31" s="16" t="str">
        <f>IF(IF(Payment[[#This Row],[ID'#]]="","",VLOOKUP(Payment[[#This Row],[ID'#]],OrderTable[],5,FALSE))=0,"",IF(Payment[[#This Row],[ID'#]]="","",VLOOKUP(Payment[[#This Row],[ID'#]],OrderTable[],5,FALSE)))</f>
        <v>114030K12M100Y</v>
      </c>
      <c r="E31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10m</v>
      </c>
      <c r="F31" s="17">
        <f>IF(IF(Payment[[#This Row],[ID'#]]="","",VLOOKUP(Payment[[#This Row],[ID'#]],OrderTable[],7,FALSE))=0,0,IF(Payment[[#This Row],[ID'#]]="","",VLOOKUP(Payment[[#This Row],[ID'#]],OrderTable[],7,FALSE)))</f>
        <v>0</v>
      </c>
      <c r="G31" s="17" t="str">
        <f>IF(IF(Payment[[#This Row],[ID'#]]="","",VLOOKUP(Payment[[#This Row],[ID'#]],OrderTable[],8,FALSE))=0,"",IF(Payment[[#This Row],[ID'#]]="","",VLOOKUP(Payment[[#This Row],[ID'#]],OrderTable[],8,FALSE)))</f>
        <v>pc</v>
      </c>
      <c r="H31" s="23">
        <f>IF(IF(Payment[[#This Row],[ID'#]]="","",VLOOKUP(Payment[[#This Row],[ID'#]],OrderTable[],9,FALSE))=0,0,IF(Payment[[#This Row],[ID'#]]="","",VLOOKUP(Payment[[#This Row],[ID'#]],OrderTable[],9,FALSE)))</f>
        <v>124.14</v>
      </c>
      <c r="I31" s="23">
        <f>IF(IF(Payment[[#This Row],[ID'#]]="","",VLOOKUP(Payment[[#This Row],[ID'#]],OrderTable[],10,FALSE))=0,0,IF(Payment[[#This Row],[ID'#]]="","",VLOOKUP(Payment[[#This Row],[ID'#]],OrderTable[],10,FALSE)))</f>
        <v>0</v>
      </c>
      <c r="J31" s="55">
        <v>1242</v>
      </c>
      <c r="K31" s="57">
        <v>0.5</v>
      </c>
      <c r="L31" s="22">
        <f>IF(Payment[[#This Row],[Total ]]="","",Payment[[#This Row],[Total ]]*Payment[[#This Row],[Payment %]])</f>
        <v>0</v>
      </c>
      <c r="M31" s="47">
        <v>44700</v>
      </c>
      <c r="N31" s="48"/>
      <c r="O31" s="52">
        <v>44720</v>
      </c>
      <c r="P31" s="74">
        <f>IF(Payment[[#This Row],[Date of deposit]]="","",Payment[[#This Row],[Amount paid]])</f>
        <v>0</v>
      </c>
    </row>
    <row r="32" spans="1:16" hidden="1">
      <c r="A32" s="54" t="s">
        <v>110</v>
      </c>
      <c r="B32" s="15">
        <f>IF(IF(Payment[[#This Row],[ID'#]]="","",VLOOKUP(Payment[[#This Row],[ID'#]],OrderTable[],2,FALSE))=0,"",IF(Payment[[#This Row],[ID'#]]="","",VLOOKUP(Payment[[#This Row],[ID'#]],OrderTable[],2,FALSE)))</f>
        <v>4</v>
      </c>
      <c r="C32" s="15">
        <f>IF(IF(Payment[[#This Row],[ID'#]]="","",VLOOKUP(Payment[[#This Row],[ID'#]],OrderTable[],3,FALSE))=0,"",IF(Payment[[#This Row],[ID'#]]="","",VLOOKUP(Payment[[#This Row],[ID'#]],OrderTable[],3,FALSE)))</f>
        <v>1145</v>
      </c>
      <c r="D32" s="16" t="str">
        <f>IF(IF(Payment[[#This Row],[ID'#]]="","",VLOOKUP(Payment[[#This Row],[ID'#]],OrderTable[],5,FALSE))=0,"",IF(Payment[[#This Row],[ID'#]]="","",VLOOKUP(Payment[[#This Row],[ID'#]],OrderTable[],5,FALSE)))</f>
        <v>114030K12M150Y</v>
      </c>
      <c r="E32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15m</v>
      </c>
      <c r="F32" s="17">
        <f>IF(IF(Payment[[#This Row],[ID'#]]="","",VLOOKUP(Payment[[#This Row],[ID'#]],OrderTable[],7,FALSE))=0,0,IF(Payment[[#This Row],[ID'#]]="","",VLOOKUP(Payment[[#This Row],[ID'#]],OrderTable[],7,FALSE)))</f>
        <v>20</v>
      </c>
      <c r="G32" s="17" t="str">
        <f>IF(IF(Payment[[#This Row],[ID'#]]="","",VLOOKUP(Payment[[#This Row],[ID'#]],OrderTable[],8,FALSE))=0,"",IF(Payment[[#This Row],[ID'#]]="","",VLOOKUP(Payment[[#This Row],[ID'#]],OrderTable[],8,FALSE)))</f>
        <v>pc</v>
      </c>
      <c r="H32" s="23">
        <f>IF(IF(Payment[[#This Row],[ID'#]]="","",VLOOKUP(Payment[[#This Row],[ID'#]],OrderTable[],9,FALSE))=0,0,IF(Payment[[#This Row],[ID'#]]="","",VLOOKUP(Payment[[#This Row],[ID'#]],OrderTable[],9,FALSE)))</f>
        <v>164.58</v>
      </c>
      <c r="I32" s="23">
        <f>IF(IF(Payment[[#This Row],[ID'#]]="","",VLOOKUP(Payment[[#This Row],[ID'#]],OrderTable[],10,FALSE))=0,0,IF(Payment[[#This Row],[ID'#]]="","",VLOOKUP(Payment[[#This Row],[ID'#]],OrderTable[],10,FALSE)))</f>
        <v>3291.6000000000004</v>
      </c>
      <c r="J32" s="55">
        <v>1242</v>
      </c>
      <c r="K32" s="57">
        <v>0.5</v>
      </c>
      <c r="L32" s="22">
        <f>IF(Payment[[#This Row],[Total ]]="","",Payment[[#This Row],[Total ]]*Payment[[#This Row],[Payment %]])</f>
        <v>1645.8000000000002</v>
      </c>
      <c r="M32" s="47">
        <v>44700</v>
      </c>
      <c r="N32" s="48"/>
      <c r="O32" s="52">
        <v>44720</v>
      </c>
      <c r="P32" s="74">
        <f>IF(Payment[[#This Row],[Date of deposit]]="","",Payment[[#This Row],[Amount paid]])</f>
        <v>1645.8000000000002</v>
      </c>
    </row>
    <row r="33" spans="1:16" hidden="1">
      <c r="A33" s="54" t="s">
        <v>113</v>
      </c>
      <c r="B33" s="15">
        <f>IF(IF(Payment[[#This Row],[ID'#]]="","",VLOOKUP(Payment[[#This Row],[ID'#]],OrderTable[],2,FALSE))=0,"",IF(Payment[[#This Row],[ID'#]]="","",VLOOKUP(Payment[[#This Row],[ID'#]],OrderTable[],2,FALSE)))</f>
        <v>4</v>
      </c>
      <c r="C33" s="15">
        <f>IF(IF(Payment[[#This Row],[ID'#]]="","",VLOOKUP(Payment[[#This Row],[ID'#]],OrderTable[],3,FALSE))=0,"",IF(Payment[[#This Row],[ID'#]]="","",VLOOKUP(Payment[[#This Row],[ID'#]],OrderTable[],3,FALSE)))</f>
        <v>1145</v>
      </c>
      <c r="D33" s="16" t="str">
        <f>IF(IF(Payment[[#This Row],[ID'#]]="","",VLOOKUP(Payment[[#This Row],[ID'#]],OrderTable[],5,FALSE))=0,"",IF(Payment[[#This Row],[ID'#]]="","",VLOOKUP(Payment[[#This Row],[ID'#]],OrderTable[],5,FALSE)))</f>
        <v>114030K12M200Y</v>
      </c>
      <c r="E33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20m</v>
      </c>
      <c r="F33" s="17">
        <f>IF(IF(Payment[[#This Row],[ID'#]]="","",VLOOKUP(Payment[[#This Row],[ID'#]],OrderTable[],7,FALSE))=0,0,IF(Payment[[#This Row],[ID'#]]="","",VLOOKUP(Payment[[#This Row],[ID'#]],OrderTable[],7,FALSE)))</f>
        <v>10</v>
      </c>
      <c r="G33" s="17" t="str">
        <f>IF(IF(Payment[[#This Row],[ID'#]]="","",VLOOKUP(Payment[[#This Row],[ID'#]],OrderTable[],8,FALSE))=0,"",IF(Payment[[#This Row],[ID'#]]="","",VLOOKUP(Payment[[#This Row],[ID'#]],OrderTable[],8,FALSE)))</f>
        <v>pc</v>
      </c>
      <c r="H33" s="23">
        <f>IF(IF(Payment[[#This Row],[ID'#]]="","",VLOOKUP(Payment[[#This Row],[ID'#]],OrderTable[],9,FALSE))=0,0,IF(Payment[[#This Row],[ID'#]]="","",VLOOKUP(Payment[[#This Row],[ID'#]],OrderTable[],9,FALSE)))</f>
        <v>268.52</v>
      </c>
      <c r="I33" s="23">
        <f>IF(IF(Payment[[#This Row],[ID'#]]="","",VLOOKUP(Payment[[#This Row],[ID'#]],OrderTable[],10,FALSE))=0,0,IF(Payment[[#This Row],[ID'#]]="","",VLOOKUP(Payment[[#This Row],[ID'#]],OrderTable[],10,FALSE)))</f>
        <v>2685.2</v>
      </c>
      <c r="J33" s="55">
        <v>1242</v>
      </c>
      <c r="K33" s="57">
        <v>0.5</v>
      </c>
      <c r="L33" s="22">
        <f>IF(Payment[[#This Row],[Total ]]="","",Payment[[#This Row],[Total ]]*Payment[[#This Row],[Payment %]])</f>
        <v>1342.6</v>
      </c>
      <c r="M33" s="47">
        <v>44700</v>
      </c>
      <c r="N33" s="48"/>
      <c r="O33" s="52">
        <v>44720</v>
      </c>
      <c r="P33" s="74">
        <f>IF(Payment[[#This Row],[Date of deposit]]="","",Payment[[#This Row],[Amount paid]])</f>
        <v>1342.6</v>
      </c>
    </row>
    <row r="34" spans="1:16" hidden="1">
      <c r="A34" s="54" t="s">
        <v>116</v>
      </c>
      <c r="B34" s="15">
        <f>IF(IF(Payment[[#This Row],[ID'#]]="","",VLOOKUP(Payment[[#This Row],[ID'#]],OrderTable[],2,FALSE))=0,"",IF(Payment[[#This Row],[ID'#]]="","",VLOOKUP(Payment[[#This Row],[ID'#]],OrderTable[],2,FALSE)))</f>
        <v>4</v>
      </c>
      <c r="C34" s="15">
        <f>IF(IF(Payment[[#This Row],[ID'#]]="","",VLOOKUP(Payment[[#This Row],[ID'#]],OrderTable[],3,FALSE))=0,"",IF(Payment[[#This Row],[ID'#]]="","",VLOOKUP(Payment[[#This Row],[ID'#]],OrderTable[],3,FALSE)))</f>
        <v>1145</v>
      </c>
      <c r="D34" s="16" t="str">
        <f>IF(IF(Payment[[#This Row],[ID'#]]="","",VLOOKUP(Payment[[#This Row],[ID'#]],OrderTable[],5,FALSE))=0,"",IF(Payment[[#This Row],[ID'#]]="","",VLOOKUP(Payment[[#This Row],[ID'#]],OrderTable[],5,FALSE)))</f>
        <v>114030K12M250Y</v>
      </c>
      <c r="E34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25m</v>
      </c>
      <c r="F34" s="17">
        <f>IF(IF(Payment[[#This Row],[ID'#]]="","",VLOOKUP(Payment[[#This Row],[ID'#]],OrderTable[],7,FALSE))=0,0,IF(Payment[[#This Row],[ID'#]]="","",VLOOKUP(Payment[[#This Row],[ID'#]],OrderTable[],7,FALSE)))</f>
        <v>5</v>
      </c>
      <c r="G34" s="17" t="str">
        <f>IF(IF(Payment[[#This Row],[ID'#]]="","",VLOOKUP(Payment[[#This Row],[ID'#]],OrderTable[],8,FALSE))=0,"",IF(Payment[[#This Row],[ID'#]]="","",VLOOKUP(Payment[[#This Row],[ID'#]],OrderTable[],8,FALSE)))</f>
        <v>pc</v>
      </c>
      <c r="H34" s="23">
        <f>IF(IF(Payment[[#This Row],[ID'#]]="","",VLOOKUP(Payment[[#This Row],[ID'#]],OrderTable[],9,FALSE))=0,0,IF(Payment[[#This Row],[ID'#]]="","",VLOOKUP(Payment[[#This Row],[ID'#]],OrderTable[],9,FALSE)))</f>
        <v>124.15</v>
      </c>
      <c r="I34" s="23">
        <f>IF(IF(Payment[[#This Row],[ID'#]]="","",VLOOKUP(Payment[[#This Row],[ID'#]],OrderTable[],10,FALSE))=0,0,IF(Payment[[#This Row],[ID'#]]="","",VLOOKUP(Payment[[#This Row],[ID'#]],OrderTable[],10,FALSE)))</f>
        <v>620.75</v>
      </c>
      <c r="J34" s="55">
        <v>1242</v>
      </c>
      <c r="K34" s="57">
        <v>0.5</v>
      </c>
      <c r="L34" s="22">
        <f>IF(Payment[[#This Row],[Total ]]="","",Payment[[#This Row],[Total ]]*Payment[[#This Row],[Payment %]])</f>
        <v>310.375</v>
      </c>
      <c r="M34" s="47">
        <v>44700</v>
      </c>
      <c r="N34" s="48"/>
      <c r="O34" s="52">
        <v>44720</v>
      </c>
      <c r="P34" s="74">
        <f>IF(Payment[[#This Row],[Date of deposit]]="","",Payment[[#This Row],[Amount paid]])</f>
        <v>310.375</v>
      </c>
    </row>
    <row r="35" spans="1:16" hidden="1">
      <c r="A35" s="54" t="s">
        <v>119</v>
      </c>
      <c r="B35" s="15">
        <f>IF(IF(Payment[[#This Row],[ID'#]]="","",VLOOKUP(Payment[[#This Row],[ID'#]],OrderTable[],2,FALSE))=0,"",IF(Payment[[#This Row],[ID'#]]="","",VLOOKUP(Payment[[#This Row],[ID'#]],OrderTable[],2,FALSE)))</f>
        <v>4</v>
      </c>
      <c r="C35" s="15">
        <f>IF(IF(Payment[[#This Row],[ID'#]]="","",VLOOKUP(Payment[[#This Row],[ID'#]],OrderTable[],3,FALSE))=0,"",IF(Payment[[#This Row],[ID'#]]="","",VLOOKUP(Payment[[#This Row],[ID'#]],OrderTable[],3,FALSE)))</f>
        <v>1145</v>
      </c>
      <c r="D35" s="16" t="str">
        <f>IF(IF(Payment[[#This Row],[ID'#]]="","",VLOOKUP(Payment[[#This Row],[ID'#]],OrderTable[],5,FALSE))=0,"",IF(Payment[[#This Row],[ID'#]]="","",VLOOKUP(Payment[[#This Row],[ID'#]],OrderTable[],5,FALSE)))</f>
        <v>114030K12M300Y</v>
      </c>
      <c r="E35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30m</v>
      </c>
      <c r="F35" s="17">
        <f>IF(IF(Payment[[#This Row],[ID'#]]="","",VLOOKUP(Payment[[#This Row],[ID'#]],OrderTable[],7,FALSE))=0,0,IF(Payment[[#This Row],[ID'#]]="","",VLOOKUP(Payment[[#This Row],[ID'#]],OrderTable[],7,FALSE)))</f>
        <v>5</v>
      </c>
      <c r="G35" s="17" t="str">
        <f>IF(IF(Payment[[#This Row],[ID'#]]="","",VLOOKUP(Payment[[#This Row],[ID'#]],OrderTable[],8,FALSE))=0,"",IF(Payment[[#This Row],[ID'#]]="","",VLOOKUP(Payment[[#This Row],[ID'#]],OrderTable[],8,FALSE)))</f>
        <v>pc</v>
      </c>
      <c r="H35" s="23">
        <f>IF(IF(Payment[[#This Row],[ID'#]]="","",VLOOKUP(Payment[[#This Row],[ID'#]],OrderTable[],9,FALSE))=0,0,IF(Payment[[#This Row],[ID'#]]="","",VLOOKUP(Payment[[#This Row],[ID'#]],OrderTable[],9,FALSE)))</f>
        <v>210.55</v>
      </c>
      <c r="I35" s="23">
        <f>IF(IF(Payment[[#This Row],[ID'#]]="","",VLOOKUP(Payment[[#This Row],[ID'#]],OrderTable[],10,FALSE))=0,0,IF(Payment[[#This Row],[ID'#]]="","",VLOOKUP(Payment[[#This Row],[ID'#]],OrderTable[],10,FALSE)))</f>
        <v>1052.75</v>
      </c>
      <c r="J35" s="55">
        <v>1242</v>
      </c>
      <c r="K35" s="57">
        <v>0.5</v>
      </c>
      <c r="L35" s="22">
        <f>IF(Payment[[#This Row],[Total ]]="","",Payment[[#This Row],[Total ]]*Payment[[#This Row],[Payment %]])</f>
        <v>526.375</v>
      </c>
      <c r="M35" s="47">
        <v>44700</v>
      </c>
      <c r="N35" s="48"/>
      <c r="O35" s="52">
        <v>44720</v>
      </c>
      <c r="P35" s="74">
        <f>IF(Payment[[#This Row],[Date of deposit]]="","",Payment[[#This Row],[Amount paid]])</f>
        <v>526.375</v>
      </c>
    </row>
    <row r="36" spans="1:16" hidden="1">
      <c r="A36" s="54" t="s">
        <v>122</v>
      </c>
      <c r="B36" s="15">
        <f>IF(IF(Payment[[#This Row],[ID'#]]="","",VLOOKUP(Payment[[#This Row],[ID'#]],OrderTable[],2,FALSE))=0,"",IF(Payment[[#This Row],[ID'#]]="","",VLOOKUP(Payment[[#This Row],[ID'#]],OrderTable[],2,FALSE)))</f>
        <v>4</v>
      </c>
      <c r="C36" s="15">
        <f>IF(IF(Payment[[#This Row],[ID'#]]="","",VLOOKUP(Payment[[#This Row],[ID'#]],OrderTable[],3,FALSE))=0,"",IF(Payment[[#This Row],[ID'#]]="","",VLOOKUP(Payment[[#This Row],[ID'#]],OrderTable[],3,FALSE)))</f>
        <v>1145</v>
      </c>
      <c r="D36" s="16" t="str">
        <f>IF(IF(Payment[[#This Row],[ID'#]]="","",VLOOKUP(Payment[[#This Row],[ID'#]],OrderTable[],5,FALSE))=0,"",IF(Payment[[#This Row],[ID'#]]="","",VLOOKUP(Payment[[#This Row],[ID'#]],OrderTable[],5,FALSE)))</f>
        <v>RSM 49-FK 4.4</v>
      </c>
      <c r="E36" s="17" t="str">
        <f>IF(IF(Payment[[#This Row],[ID'#]]="","",VLOOKUP(Payment[[#This Row],[ID'#]],OrderTable[],6,FALSE))=0,"",IF(Payment[[#This Row],[ID'#]]="","",VLOOKUP(Payment[[#This Row],[ID'#]],OrderTable[],6,FALSE)))</f>
        <v>7/8' Male 4p to M12 Female 4p Adapter Plug</v>
      </c>
      <c r="F36" s="17">
        <f>IF(IF(Payment[[#This Row],[ID'#]]="","",VLOOKUP(Payment[[#This Row],[ID'#]],OrderTable[],7,FALSE))=0,0,IF(Payment[[#This Row],[ID'#]]="","",VLOOKUP(Payment[[#This Row],[ID'#]],OrderTable[],7,FALSE)))</f>
        <v>5</v>
      </c>
      <c r="G36" s="17" t="str">
        <f>IF(IF(Payment[[#This Row],[ID'#]]="","",VLOOKUP(Payment[[#This Row],[ID'#]],OrderTable[],8,FALSE))=0,"",IF(Payment[[#This Row],[ID'#]]="","",VLOOKUP(Payment[[#This Row],[ID'#]],OrderTable[],8,FALSE)))</f>
        <v>pc</v>
      </c>
      <c r="H36" s="23">
        <f>IF(IF(Payment[[#This Row],[ID'#]]="","",VLOOKUP(Payment[[#This Row],[ID'#]],OrderTable[],9,FALSE))=0,0,IF(Payment[[#This Row],[ID'#]]="","",VLOOKUP(Payment[[#This Row],[ID'#]],OrderTable[],9,FALSE)))</f>
        <v>54.77</v>
      </c>
      <c r="I36" s="23">
        <f>IF(IF(Payment[[#This Row],[ID'#]]="","",VLOOKUP(Payment[[#This Row],[ID'#]],OrderTable[],10,FALSE))=0,0,IF(Payment[[#This Row],[ID'#]]="","",VLOOKUP(Payment[[#This Row],[ID'#]],OrderTable[],10,FALSE)))</f>
        <v>273.85000000000002</v>
      </c>
      <c r="J36" s="55">
        <v>1242</v>
      </c>
      <c r="K36" s="57">
        <v>0.5</v>
      </c>
      <c r="L36" s="22">
        <f>IF(Payment[[#This Row],[Total ]]="","",Payment[[#This Row],[Total ]]*Payment[[#This Row],[Payment %]])</f>
        <v>136.92500000000001</v>
      </c>
      <c r="M36" s="47">
        <v>44700</v>
      </c>
      <c r="N36" s="48"/>
      <c r="O36" s="52">
        <v>44720</v>
      </c>
      <c r="P36" s="74">
        <f>IF(Payment[[#This Row],[Date of deposit]]="","",Payment[[#This Row],[Amount paid]])</f>
        <v>136.92500000000001</v>
      </c>
    </row>
    <row r="37" spans="1:16" hidden="1">
      <c r="A37" s="54" t="s">
        <v>125</v>
      </c>
      <c r="B37" s="15">
        <f>IF(IF(Payment[[#This Row],[ID'#]]="","",VLOOKUP(Payment[[#This Row],[ID'#]],OrderTable[],2,FALSE))=0,"",IF(Payment[[#This Row],[ID'#]]="","",VLOOKUP(Payment[[#This Row],[ID'#]],OrderTable[],2,FALSE)))</f>
        <v>4</v>
      </c>
      <c r="C37" s="15">
        <f>IF(IF(Payment[[#This Row],[ID'#]]="","",VLOOKUP(Payment[[#This Row],[ID'#]],OrderTable[],3,FALSE))=0,"",IF(Payment[[#This Row],[ID'#]]="","",VLOOKUP(Payment[[#This Row],[ID'#]],OrderTable[],3,FALSE)))</f>
        <v>1145</v>
      </c>
      <c r="D37" s="16" t="str">
        <f>IF(IF(Payment[[#This Row],[ID'#]]="","",VLOOKUP(Payment[[#This Row],[ID'#]],OrderTable[],5,FALSE))=0,"",IF(Payment[[#This Row],[ID'#]]="","",VLOOKUP(Payment[[#This Row],[ID'#]],OrderTable[],5,FALSE)))</f>
        <v>E11A06016M010</v>
      </c>
      <c r="E37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1m</v>
      </c>
      <c r="F37" s="17">
        <f>IF(IF(Payment[[#This Row],[ID'#]]="","",VLOOKUP(Payment[[#This Row],[ID'#]],OrderTable[],7,FALSE))=0,0,IF(Payment[[#This Row],[ID'#]]="","",VLOOKUP(Payment[[#This Row],[ID'#]],OrderTable[],7,FALSE)))</f>
        <v>10</v>
      </c>
      <c r="G37" s="17" t="str">
        <f>IF(IF(Payment[[#This Row],[ID'#]]="","",VLOOKUP(Payment[[#This Row],[ID'#]],OrderTable[],8,FALSE))=0,"",IF(Payment[[#This Row],[ID'#]]="","",VLOOKUP(Payment[[#This Row],[ID'#]],OrderTable[],8,FALSE)))</f>
        <v>pc</v>
      </c>
      <c r="H37" s="23">
        <f>IF(IF(Payment[[#This Row],[ID'#]]="","",VLOOKUP(Payment[[#This Row],[ID'#]],OrderTable[],9,FALSE))=0,0,IF(Payment[[#This Row],[ID'#]]="","",VLOOKUP(Payment[[#This Row],[ID'#]],OrderTable[],9,FALSE)))</f>
        <v>19.78</v>
      </c>
      <c r="I37" s="23">
        <f>IF(IF(Payment[[#This Row],[ID'#]]="","",VLOOKUP(Payment[[#This Row],[ID'#]],OrderTable[],10,FALSE))=0,0,IF(Payment[[#This Row],[ID'#]]="","",VLOOKUP(Payment[[#This Row],[ID'#]],OrderTable[],10,FALSE)))</f>
        <v>197.8</v>
      </c>
      <c r="J37" s="55">
        <v>1242</v>
      </c>
      <c r="K37" s="57">
        <v>0.5</v>
      </c>
      <c r="L37" s="22">
        <f>IF(Payment[[#This Row],[Total ]]="","",Payment[[#This Row],[Total ]]*Payment[[#This Row],[Payment %]])</f>
        <v>98.9</v>
      </c>
      <c r="M37" s="47">
        <v>44700</v>
      </c>
      <c r="N37" s="48"/>
      <c r="O37" s="52">
        <v>44720</v>
      </c>
      <c r="P37" s="74">
        <f>IF(Payment[[#This Row],[Date of deposit]]="","",Payment[[#This Row],[Amount paid]])</f>
        <v>98.9</v>
      </c>
    </row>
    <row r="38" spans="1:16" hidden="1">
      <c r="A38" s="54" t="s">
        <v>128</v>
      </c>
      <c r="B38" s="15">
        <f>IF(IF(Payment[[#This Row],[ID'#]]="","",VLOOKUP(Payment[[#This Row],[ID'#]],OrderTable[],2,FALSE))=0,"",IF(Payment[[#This Row],[ID'#]]="","",VLOOKUP(Payment[[#This Row],[ID'#]],OrderTable[],2,FALSE)))</f>
        <v>4</v>
      </c>
      <c r="C38" s="15">
        <f>IF(IF(Payment[[#This Row],[ID'#]]="","",VLOOKUP(Payment[[#This Row],[ID'#]],OrderTable[],3,FALSE))=0,"",IF(Payment[[#This Row],[ID'#]]="","",VLOOKUP(Payment[[#This Row],[ID'#]],OrderTable[],3,FALSE)))</f>
        <v>1145</v>
      </c>
      <c r="D38" s="16" t="str">
        <f>IF(IF(Payment[[#This Row],[ID'#]]="","",VLOOKUP(Payment[[#This Row],[ID'#]],OrderTable[],5,FALSE))=0,"",IF(Payment[[#This Row],[ID'#]]="","",VLOOKUP(Payment[[#This Row],[ID'#]],OrderTable[],5,FALSE)))</f>
        <v>E11A06016M015</v>
      </c>
      <c r="E38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1.5m</v>
      </c>
      <c r="F38" s="17">
        <f>IF(IF(Payment[[#This Row],[ID'#]]="","",VLOOKUP(Payment[[#This Row],[ID'#]],OrderTable[],7,FALSE))=0,0,IF(Payment[[#This Row],[ID'#]]="","",VLOOKUP(Payment[[#This Row],[ID'#]],OrderTable[],7,FALSE)))</f>
        <v>0</v>
      </c>
      <c r="G38" s="17" t="str">
        <f>IF(IF(Payment[[#This Row],[ID'#]]="","",VLOOKUP(Payment[[#This Row],[ID'#]],OrderTable[],8,FALSE))=0,"",IF(Payment[[#This Row],[ID'#]]="","",VLOOKUP(Payment[[#This Row],[ID'#]],OrderTable[],8,FALSE)))</f>
        <v>pc</v>
      </c>
      <c r="H38" s="23">
        <f>IF(IF(Payment[[#This Row],[ID'#]]="","",VLOOKUP(Payment[[#This Row],[ID'#]],OrderTable[],9,FALSE))=0,0,IF(Payment[[#This Row],[ID'#]]="","",VLOOKUP(Payment[[#This Row],[ID'#]],OrderTable[],9,FALSE)))</f>
        <v>0</v>
      </c>
      <c r="I38" s="23">
        <f>IF(IF(Payment[[#This Row],[ID'#]]="","",VLOOKUP(Payment[[#This Row],[ID'#]],OrderTable[],10,FALSE))=0,0,IF(Payment[[#This Row],[ID'#]]="","",VLOOKUP(Payment[[#This Row],[ID'#]],OrderTable[],10,FALSE)))</f>
        <v>0</v>
      </c>
      <c r="J38" s="55">
        <v>1242</v>
      </c>
      <c r="K38" s="57">
        <v>0</v>
      </c>
      <c r="L38" s="22">
        <f>IF(Payment[[#This Row],[Total ]]="","",Payment[[#This Row],[Total ]]*Payment[[#This Row],[Payment %]])</f>
        <v>0</v>
      </c>
      <c r="M38" s="47">
        <v>44700</v>
      </c>
      <c r="N38" s="48"/>
      <c r="O38" s="52">
        <v>44720</v>
      </c>
      <c r="P38" s="74">
        <f>IF(Payment[[#This Row],[Date of deposit]]="","",Payment[[#This Row],[Amount paid]])</f>
        <v>0</v>
      </c>
    </row>
    <row r="39" spans="1:16" hidden="1">
      <c r="A39" s="54" t="s">
        <v>131</v>
      </c>
      <c r="B39" s="15">
        <f>IF(IF(Payment[[#This Row],[ID'#]]="","",VLOOKUP(Payment[[#This Row],[ID'#]],OrderTable[],2,FALSE))=0,"",IF(Payment[[#This Row],[ID'#]]="","",VLOOKUP(Payment[[#This Row],[ID'#]],OrderTable[],2,FALSE)))</f>
        <v>4</v>
      </c>
      <c r="C39" s="15">
        <f>IF(IF(Payment[[#This Row],[ID'#]]="","",VLOOKUP(Payment[[#This Row],[ID'#]],OrderTable[],3,FALSE))=0,"",IF(Payment[[#This Row],[ID'#]]="","",VLOOKUP(Payment[[#This Row],[ID'#]],OrderTable[],3,FALSE)))</f>
        <v>1145</v>
      </c>
      <c r="D39" s="16" t="str">
        <f>IF(IF(Payment[[#This Row],[ID'#]]="","",VLOOKUP(Payment[[#This Row],[ID'#]],OrderTable[],5,FALSE))=0,"",IF(Payment[[#This Row],[ID'#]]="","",VLOOKUP(Payment[[#This Row],[ID'#]],OrderTable[],5,FALSE)))</f>
        <v>E11A06016M020</v>
      </c>
      <c r="E39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2m</v>
      </c>
      <c r="F39" s="17">
        <f>IF(IF(Payment[[#This Row],[ID'#]]="","",VLOOKUP(Payment[[#This Row],[ID'#]],OrderTable[],7,FALSE))=0,0,IF(Payment[[#This Row],[ID'#]]="","",VLOOKUP(Payment[[#This Row],[ID'#]],OrderTable[],7,FALSE)))</f>
        <v>20</v>
      </c>
      <c r="G39" s="17" t="str">
        <f>IF(IF(Payment[[#This Row],[ID'#]]="","",VLOOKUP(Payment[[#This Row],[ID'#]],OrderTable[],8,FALSE))=0,"",IF(Payment[[#This Row],[ID'#]]="","",VLOOKUP(Payment[[#This Row],[ID'#]],OrderTable[],8,FALSE)))</f>
        <v>pc</v>
      </c>
      <c r="H39" s="23">
        <f>IF(IF(Payment[[#This Row],[ID'#]]="","",VLOOKUP(Payment[[#This Row],[ID'#]],OrderTable[],9,FALSE))=0,0,IF(Payment[[#This Row],[ID'#]]="","",VLOOKUP(Payment[[#This Row],[ID'#]],OrderTable[],9,FALSE)))</f>
        <v>79.98</v>
      </c>
      <c r="I39" s="23">
        <f>IF(IF(Payment[[#This Row],[ID'#]]="","",VLOOKUP(Payment[[#This Row],[ID'#]],OrderTable[],10,FALSE))=0,0,IF(Payment[[#This Row],[ID'#]]="","",VLOOKUP(Payment[[#This Row],[ID'#]],OrderTable[],10,FALSE)))</f>
        <v>1599.6000000000001</v>
      </c>
      <c r="J39" s="55">
        <v>1242</v>
      </c>
      <c r="K39" s="57">
        <v>0.5</v>
      </c>
      <c r="L39" s="22">
        <f>IF(Payment[[#This Row],[Total ]]="","",Payment[[#This Row],[Total ]]*Payment[[#This Row],[Payment %]])</f>
        <v>799.80000000000007</v>
      </c>
      <c r="M39" s="47">
        <v>44700</v>
      </c>
      <c r="N39" s="48"/>
      <c r="O39" s="52">
        <v>44720</v>
      </c>
      <c r="P39" s="74">
        <f>IF(Payment[[#This Row],[Date of deposit]]="","",Payment[[#This Row],[Amount paid]])</f>
        <v>799.80000000000007</v>
      </c>
    </row>
    <row r="40" spans="1:16" hidden="1">
      <c r="A40" s="54" t="s">
        <v>134</v>
      </c>
      <c r="B40" s="15">
        <f>IF(IF(Payment[[#This Row],[ID'#]]="","",VLOOKUP(Payment[[#This Row],[ID'#]],OrderTable[],2,FALSE))=0,"",IF(Payment[[#This Row],[ID'#]]="","",VLOOKUP(Payment[[#This Row],[ID'#]],OrderTable[],2,FALSE)))</f>
        <v>4</v>
      </c>
      <c r="C40" s="15">
        <f>IF(IF(Payment[[#This Row],[ID'#]]="","",VLOOKUP(Payment[[#This Row],[ID'#]],OrderTable[],3,FALSE))=0,"",IF(Payment[[#This Row],[ID'#]]="","",VLOOKUP(Payment[[#This Row],[ID'#]],OrderTable[],3,FALSE)))</f>
        <v>1145</v>
      </c>
      <c r="D40" s="16" t="str">
        <f>IF(IF(Payment[[#This Row],[ID'#]]="","",VLOOKUP(Payment[[#This Row],[ID'#]],OrderTable[],5,FALSE))=0,"",IF(Payment[[#This Row],[ID'#]]="","",VLOOKUP(Payment[[#This Row],[ID'#]],OrderTable[],5,FALSE)))</f>
        <v>E11A06016M030</v>
      </c>
      <c r="E40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3m</v>
      </c>
      <c r="F40" s="17">
        <f>IF(IF(Payment[[#This Row],[ID'#]]="","",VLOOKUP(Payment[[#This Row],[ID'#]],OrderTable[],7,FALSE))=0,0,IF(Payment[[#This Row],[ID'#]]="","",VLOOKUP(Payment[[#This Row],[ID'#]],OrderTable[],7,FALSE)))</f>
        <v>10</v>
      </c>
      <c r="G40" s="17" t="str">
        <f>IF(IF(Payment[[#This Row],[ID'#]]="","",VLOOKUP(Payment[[#This Row],[ID'#]],OrderTable[],8,FALSE))=0,"",IF(Payment[[#This Row],[ID'#]]="","",VLOOKUP(Payment[[#This Row],[ID'#]],OrderTable[],8,FALSE)))</f>
        <v>pc</v>
      </c>
      <c r="H40" s="23">
        <f>IF(IF(Payment[[#This Row],[ID'#]]="","",VLOOKUP(Payment[[#This Row],[ID'#]],OrderTable[],9,FALSE))=0,0,IF(Payment[[#This Row],[ID'#]]="","",VLOOKUP(Payment[[#This Row],[ID'#]],OrderTable[],9,FALSE)))</f>
        <v>85.31</v>
      </c>
      <c r="I40" s="23">
        <f>IF(IF(Payment[[#This Row],[ID'#]]="","",VLOOKUP(Payment[[#This Row],[ID'#]],OrderTable[],10,FALSE))=0,0,IF(Payment[[#This Row],[ID'#]]="","",VLOOKUP(Payment[[#This Row],[ID'#]],OrderTable[],10,FALSE)))</f>
        <v>853.1</v>
      </c>
      <c r="J40" s="55">
        <v>1242</v>
      </c>
      <c r="K40" s="57">
        <v>0.5</v>
      </c>
      <c r="L40" s="22">
        <f>IF(Payment[[#This Row],[Total ]]="","",Payment[[#This Row],[Total ]]*Payment[[#This Row],[Payment %]])</f>
        <v>426.55</v>
      </c>
      <c r="M40" s="47">
        <v>44700</v>
      </c>
      <c r="N40" s="48"/>
      <c r="O40" s="52">
        <v>44720</v>
      </c>
      <c r="P40" s="74">
        <f>IF(Payment[[#This Row],[Date of deposit]]="","",Payment[[#This Row],[Amount paid]])</f>
        <v>426.55</v>
      </c>
    </row>
    <row r="41" spans="1:16" hidden="1">
      <c r="A41" s="54" t="s">
        <v>137</v>
      </c>
      <c r="B41" s="15">
        <f>IF(IF(Payment[[#This Row],[ID'#]]="","",VLOOKUP(Payment[[#This Row],[ID'#]],OrderTable[],2,FALSE))=0,"",IF(Payment[[#This Row],[ID'#]]="","",VLOOKUP(Payment[[#This Row],[ID'#]],OrderTable[],2,FALSE)))</f>
        <v>4</v>
      </c>
      <c r="C41" s="15">
        <f>IF(IF(Payment[[#This Row],[ID'#]]="","",VLOOKUP(Payment[[#This Row],[ID'#]],OrderTable[],3,FALSE))=0,"",IF(Payment[[#This Row],[ID'#]]="","",VLOOKUP(Payment[[#This Row],[ID'#]],OrderTable[],3,FALSE)))</f>
        <v>1145</v>
      </c>
      <c r="D41" s="16" t="str">
        <f>IF(IF(Payment[[#This Row],[ID'#]]="","",VLOOKUP(Payment[[#This Row],[ID'#]],OrderTable[],5,FALSE))=0,"",IF(Payment[[#This Row],[ID'#]]="","",VLOOKUP(Payment[[#This Row],[ID'#]],OrderTable[],5,FALSE)))</f>
        <v>E11A06016M050</v>
      </c>
      <c r="E41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5m</v>
      </c>
      <c r="F41" s="17">
        <f>IF(IF(Payment[[#This Row],[ID'#]]="","",VLOOKUP(Payment[[#This Row],[ID'#]],OrderTable[],7,FALSE))=0,0,IF(Payment[[#This Row],[ID'#]]="","",VLOOKUP(Payment[[#This Row],[ID'#]],OrderTable[],7,FALSE)))</f>
        <v>10</v>
      </c>
      <c r="G41" s="17" t="str">
        <f>IF(IF(Payment[[#This Row],[ID'#]]="","",VLOOKUP(Payment[[#This Row],[ID'#]],OrderTable[],8,FALSE))=0,"",IF(Payment[[#This Row],[ID'#]]="","",VLOOKUP(Payment[[#This Row],[ID'#]],OrderTable[],8,FALSE)))</f>
        <v>pc</v>
      </c>
      <c r="H41" s="23">
        <f>IF(IF(Payment[[#This Row],[ID'#]]="","",VLOOKUP(Payment[[#This Row],[ID'#]],OrderTable[],9,FALSE))=0,0,IF(Payment[[#This Row],[ID'#]]="","",VLOOKUP(Payment[[#This Row],[ID'#]],OrderTable[],9,FALSE)))</f>
        <v>96.02</v>
      </c>
      <c r="I41" s="23">
        <f>IF(IF(Payment[[#This Row],[ID'#]]="","",VLOOKUP(Payment[[#This Row],[ID'#]],OrderTable[],10,FALSE))=0,0,IF(Payment[[#This Row],[ID'#]]="","",VLOOKUP(Payment[[#This Row],[ID'#]],OrderTable[],10,FALSE)))</f>
        <v>960.19999999999993</v>
      </c>
      <c r="J41" s="55">
        <v>1242</v>
      </c>
      <c r="K41" s="57">
        <v>0.5</v>
      </c>
      <c r="L41" s="22">
        <f>IF(Payment[[#This Row],[Total ]]="","",Payment[[#This Row],[Total ]]*Payment[[#This Row],[Payment %]])</f>
        <v>480.09999999999997</v>
      </c>
      <c r="M41" s="47">
        <v>44700</v>
      </c>
      <c r="N41" s="48"/>
      <c r="O41" s="52">
        <v>44720</v>
      </c>
      <c r="P41" s="74">
        <f>IF(Payment[[#This Row],[Date of deposit]]="","",Payment[[#This Row],[Amount paid]])</f>
        <v>480.09999999999997</v>
      </c>
    </row>
    <row r="42" spans="1:16" hidden="1">
      <c r="A42" s="54" t="s">
        <v>140</v>
      </c>
      <c r="B42" s="15">
        <f>IF(IF(Payment[[#This Row],[ID'#]]="","",VLOOKUP(Payment[[#This Row],[ID'#]],OrderTable[],2,FALSE))=0,"",IF(Payment[[#This Row],[ID'#]]="","",VLOOKUP(Payment[[#This Row],[ID'#]],OrderTable[],2,FALSE)))</f>
        <v>4</v>
      </c>
      <c r="C42" s="15">
        <f>IF(IF(Payment[[#This Row],[ID'#]]="","",VLOOKUP(Payment[[#This Row],[ID'#]],OrderTable[],3,FALSE))=0,"",IF(Payment[[#This Row],[ID'#]]="","",VLOOKUP(Payment[[#This Row],[ID'#]],OrderTable[],3,FALSE)))</f>
        <v>1145</v>
      </c>
      <c r="D42" s="16" t="str">
        <f>IF(IF(Payment[[#This Row],[ID'#]]="","",VLOOKUP(Payment[[#This Row],[ID'#]],OrderTable[],5,FALSE))=0,"",IF(Payment[[#This Row],[ID'#]]="","",VLOOKUP(Payment[[#This Row],[ID'#]],OrderTable[],5,FALSE)))</f>
        <v>E11A06016M070</v>
      </c>
      <c r="E42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7m</v>
      </c>
      <c r="F42" s="17">
        <f>IF(IF(Payment[[#This Row],[ID'#]]="","",VLOOKUP(Payment[[#This Row],[ID'#]],OrderTable[],7,FALSE))=0,0,IF(Payment[[#This Row],[ID'#]]="","",VLOOKUP(Payment[[#This Row],[ID'#]],OrderTable[],7,FALSE)))</f>
        <v>5</v>
      </c>
      <c r="G42" s="17" t="str">
        <f>IF(IF(Payment[[#This Row],[ID'#]]="","",VLOOKUP(Payment[[#This Row],[ID'#]],OrderTable[],8,FALSE))=0,"",IF(Payment[[#This Row],[ID'#]]="","",VLOOKUP(Payment[[#This Row],[ID'#]],OrderTable[],8,FALSE)))</f>
        <v>pc</v>
      </c>
      <c r="H42" s="23">
        <f>IF(IF(Payment[[#This Row],[ID'#]]="","",VLOOKUP(Payment[[#This Row],[ID'#]],OrderTable[],9,FALSE))=0,0,IF(Payment[[#This Row],[ID'#]]="","",VLOOKUP(Payment[[#This Row],[ID'#]],OrderTable[],9,FALSE)))</f>
        <v>129.54</v>
      </c>
      <c r="I42" s="23">
        <f>IF(IF(Payment[[#This Row],[ID'#]]="","",VLOOKUP(Payment[[#This Row],[ID'#]],OrderTable[],10,FALSE))=0,0,IF(Payment[[#This Row],[ID'#]]="","",VLOOKUP(Payment[[#This Row],[ID'#]],OrderTable[],10,FALSE)))</f>
        <v>647.69999999999993</v>
      </c>
      <c r="J42" s="55">
        <v>1242</v>
      </c>
      <c r="K42" s="57">
        <v>0.5</v>
      </c>
      <c r="L42" s="22">
        <f>IF(Payment[[#This Row],[Total ]]="","",Payment[[#This Row],[Total ]]*Payment[[#This Row],[Payment %]])</f>
        <v>323.84999999999997</v>
      </c>
      <c r="M42" s="47">
        <v>44700</v>
      </c>
      <c r="N42" s="48"/>
      <c r="O42" s="52">
        <v>44720</v>
      </c>
      <c r="P42" s="74">
        <f>IF(Payment[[#This Row],[Date of deposit]]="","",Payment[[#This Row],[Amount paid]])</f>
        <v>323.84999999999997</v>
      </c>
    </row>
    <row r="43" spans="1:16" hidden="1">
      <c r="A43" s="54" t="s">
        <v>143</v>
      </c>
      <c r="B43" s="15">
        <f>IF(IF(Payment[[#This Row],[ID'#]]="","",VLOOKUP(Payment[[#This Row],[ID'#]],OrderTable[],2,FALSE))=0,"",IF(Payment[[#This Row],[ID'#]]="","",VLOOKUP(Payment[[#This Row],[ID'#]],OrderTable[],2,FALSE)))</f>
        <v>4</v>
      </c>
      <c r="C43" s="15">
        <f>IF(IF(Payment[[#This Row],[ID'#]]="","",VLOOKUP(Payment[[#This Row],[ID'#]],OrderTable[],3,FALSE))=0,"",IF(Payment[[#This Row],[ID'#]]="","",VLOOKUP(Payment[[#This Row],[ID'#]],OrderTable[],3,FALSE)))</f>
        <v>1145</v>
      </c>
      <c r="D43" s="16" t="str">
        <f>IF(IF(Payment[[#This Row],[ID'#]]="","",VLOOKUP(Payment[[#This Row],[ID'#]],OrderTable[],5,FALSE))=0,"",IF(Payment[[#This Row],[ID'#]]="","",VLOOKUP(Payment[[#This Row],[ID'#]],OrderTable[],5,FALSE)))</f>
        <v>E11A06016M100</v>
      </c>
      <c r="E43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10m</v>
      </c>
      <c r="F43" s="17">
        <f>IF(IF(Payment[[#This Row],[ID'#]]="","",VLOOKUP(Payment[[#This Row],[ID'#]],OrderTable[],7,FALSE))=0,0,IF(Payment[[#This Row],[ID'#]]="","",VLOOKUP(Payment[[#This Row],[ID'#]],OrderTable[],7,FALSE)))</f>
        <v>5</v>
      </c>
      <c r="G43" s="17" t="str">
        <f>IF(IF(Payment[[#This Row],[ID'#]]="","",VLOOKUP(Payment[[#This Row],[ID'#]],OrderTable[],8,FALSE))=0,"",IF(Payment[[#This Row],[ID'#]]="","",VLOOKUP(Payment[[#This Row],[ID'#]],OrderTable[],8,FALSE)))</f>
        <v>pc</v>
      </c>
      <c r="H43" s="23">
        <f>IF(IF(Payment[[#This Row],[ID'#]]="","",VLOOKUP(Payment[[#This Row],[ID'#]],OrderTable[],9,FALSE))=0,0,IF(Payment[[#This Row],[ID'#]]="","",VLOOKUP(Payment[[#This Row],[ID'#]],OrderTable[],9,FALSE)))</f>
        <v>122.78</v>
      </c>
      <c r="I43" s="23">
        <f>IF(IF(Payment[[#This Row],[ID'#]]="","",VLOOKUP(Payment[[#This Row],[ID'#]],OrderTable[],10,FALSE))=0,0,IF(Payment[[#This Row],[ID'#]]="","",VLOOKUP(Payment[[#This Row],[ID'#]],OrderTable[],10,FALSE)))</f>
        <v>613.9</v>
      </c>
      <c r="J43" s="55">
        <v>1242</v>
      </c>
      <c r="K43" s="57">
        <v>0.5</v>
      </c>
      <c r="L43" s="22">
        <f>IF(Payment[[#This Row],[Total ]]="","",Payment[[#This Row],[Total ]]*Payment[[#This Row],[Payment %]])</f>
        <v>306.95</v>
      </c>
      <c r="M43" s="47">
        <v>44700</v>
      </c>
      <c r="N43" s="48"/>
      <c r="O43" s="52">
        <v>44720</v>
      </c>
      <c r="P43" s="74">
        <f>IF(Payment[[#This Row],[Date of deposit]]="","",Payment[[#This Row],[Amount paid]])</f>
        <v>306.95</v>
      </c>
    </row>
    <row r="44" spans="1:16" hidden="1">
      <c r="A44" s="54" t="s">
        <v>146</v>
      </c>
      <c r="B44" s="15">
        <f>IF(IF(Payment[[#This Row],[ID'#]]="","",VLOOKUP(Payment[[#This Row],[ID'#]],OrderTable[],2,FALSE))=0,"",IF(Payment[[#This Row],[ID'#]]="","",VLOOKUP(Payment[[#This Row],[ID'#]],OrderTable[],2,FALSE)))</f>
        <v>4</v>
      </c>
      <c r="C44" s="15">
        <f>IF(IF(Payment[[#This Row],[ID'#]]="","",VLOOKUP(Payment[[#This Row],[ID'#]],OrderTable[],3,FALSE))=0,"",IF(Payment[[#This Row],[ID'#]]="","",VLOOKUP(Payment[[#This Row],[ID'#]],OrderTable[],3,FALSE)))</f>
        <v>1145</v>
      </c>
      <c r="D44" s="16" t="str">
        <f>IF(IF(Payment[[#This Row],[ID'#]]="","",VLOOKUP(Payment[[#This Row],[ID'#]],OrderTable[],5,FALSE))=0,"",IF(Payment[[#This Row],[ID'#]]="","",VLOOKUP(Payment[[#This Row],[ID'#]],OrderTable[],5,FALSE)))</f>
        <v>E11A06016M150</v>
      </c>
      <c r="E44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15m</v>
      </c>
      <c r="F44" s="17">
        <f>IF(IF(Payment[[#This Row],[ID'#]]="","",VLOOKUP(Payment[[#This Row],[ID'#]],OrderTable[],7,FALSE))=0,0,IF(Payment[[#This Row],[ID'#]]="","",VLOOKUP(Payment[[#This Row],[ID'#]],OrderTable[],7,FALSE)))</f>
        <v>5</v>
      </c>
      <c r="G44" s="17" t="str">
        <f>IF(IF(Payment[[#This Row],[ID'#]]="","",VLOOKUP(Payment[[#This Row],[ID'#]],OrderTable[],8,FALSE))=0,"",IF(Payment[[#This Row],[ID'#]]="","",VLOOKUP(Payment[[#This Row],[ID'#]],OrderTable[],8,FALSE)))</f>
        <v>pc</v>
      </c>
      <c r="H44" s="23">
        <f>IF(IF(Payment[[#This Row],[ID'#]]="","",VLOOKUP(Payment[[#This Row],[ID'#]],OrderTable[],9,FALSE))=0,0,IF(Payment[[#This Row],[ID'#]]="","",VLOOKUP(Payment[[#This Row],[ID'#]],OrderTable[],9,FALSE)))</f>
        <v>130.84</v>
      </c>
      <c r="I44" s="23">
        <f>IF(IF(Payment[[#This Row],[ID'#]]="","",VLOOKUP(Payment[[#This Row],[ID'#]],OrderTable[],10,FALSE))=0,0,IF(Payment[[#This Row],[ID'#]]="","",VLOOKUP(Payment[[#This Row],[ID'#]],OrderTable[],10,FALSE)))</f>
        <v>654.20000000000005</v>
      </c>
      <c r="J44" s="55">
        <v>1242</v>
      </c>
      <c r="K44" s="57">
        <v>0.5</v>
      </c>
      <c r="L44" s="22">
        <f>IF(Payment[[#This Row],[Total ]]="","",Payment[[#This Row],[Total ]]*Payment[[#This Row],[Payment %]])</f>
        <v>327.10000000000002</v>
      </c>
      <c r="M44" s="47">
        <v>44700</v>
      </c>
      <c r="N44" s="48"/>
      <c r="O44" s="52">
        <v>44720</v>
      </c>
      <c r="P44" s="74">
        <f>IF(Payment[[#This Row],[Date of deposit]]="","",Payment[[#This Row],[Amount paid]])</f>
        <v>327.10000000000002</v>
      </c>
    </row>
    <row r="45" spans="1:16" hidden="1">
      <c r="A45" s="54" t="s">
        <v>149</v>
      </c>
      <c r="B45" s="15">
        <f>IF(IF(Payment[[#This Row],[ID'#]]="","",VLOOKUP(Payment[[#This Row],[ID'#]],OrderTable[],2,FALSE))=0,"",IF(Payment[[#This Row],[ID'#]]="","",VLOOKUP(Payment[[#This Row],[ID'#]],OrderTable[],2,FALSE)))</f>
        <v>4</v>
      </c>
      <c r="C45" s="15">
        <f>IF(IF(Payment[[#This Row],[ID'#]]="","",VLOOKUP(Payment[[#This Row],[ID'#]],OrderTable[],3,FALSE))=0,"",IF(Payment[[#This Row],[ID'#]]="","",VLOOKUP(Payment[[#This Row],[ID'#]],OrderTable[],3,FALSE)))</f>
        <v>1145</v>
      </c>
      <c r="D45" s="16" t="str">
        <f>IF(IF(Payment[[#This Row],[ID'#]]="","",VLOOKUP(Payment[[#This Row],[ID'#]],OrderTable[],5,FALSE))=0,"",IF(Payment[[#This Row],[ID'#]]="","",VLOOKUP(Payment[[#This Row],[ID'#]],OrderTable[],5,FALSE)))</f>
        <v>E11A06016M200</v>
      </c>
      <c r="E45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20m</v>
      </c>
      <c r="F45" s="17">
        <f>IF(IF(Payment[[#This Row],[ID'#]]="","",VLOOKUP(Payment[[#This Row],[ID'#]],OrderTable[],7,FALSE))=0,0,IF(Payment[[#This Row],[ID'#]]="","",VLOOKUP(Payment[[#This Row],[ID'#]],OrderTable[],7,FALSE)))</f>
        <v>5</v>
      </c>
      <c r="G45" s="17" t="str">
        <f>IF(IF(Payment[[#This Row],[ID'#]]="","",VLOOKUP(Payment[[#This Row],[ID'#]],OrderTable[],8,FALSE))=0,"",IF(Payment[[#This Row],[ID'#]]="","",VLOOKUP(Payment[[#This Row],[ID'#]],OrderTable[],8,FALSE)))</f>
        <v>pc</v>
      </c>
      <c r="H45" s="23">
        <f>IF(IF(Payment[[#This Row],[ID'#]]="","",VLOOKUP(Payment[[#This Row],[ID'#]],OrderTable[],9,FALSE))=0,0,IF(Payment[[#This Row],[ID'#]]="","",VLOOKUP(Payment[[#This Row],[ID'#]],OrderTable[],9,FALSE)))</f>
        <v>160.81</v>
      </c>
      <c r="I45" s="23">
        <f>IF(IF(Payment[[#This Row],[ID'#]]="","",VLOOKUP(Payment[[#This Row],[ID'#]],OrderTable[],10,FALSE))=0,0,IF(Payment[[#This Row],[ID'#]]="","",VLOOKUP(Payment[[#This Row],[ID'#]],OrderTable[],10,FALSE)))</f>
        <v>804.05</v>
      </c>
      <c r="J45" s="55">
        <v>1242</v>
      </c>
      <c r="K45" s="57">
        <v>0.5</v>
      </c>
      <c r="L45" s="22">
        <f>IF(Payment[[#This Row],[Total ]]="","",Payment[[#This Row],[Total ]]*Payment[[#This Row],[Payment %]])</f>
        <v>402.02499999999998</v>
      </c>
      <c r="M45" s="47">
        <v>44700</v>
      </c>
      <c r="N45" s="48"/>
      <c r="O45" s="52">
        <v>44720</v>
      </c>
      <c r="P45" s="74">
        <f>IF(Payment[[#This Row],[Date of deposit]]="","",Payment[[#This Row],[Amount paid]])</f>
        <v>402.02499999999998</v>
      </c>
    </row>
    <row r="46" spans="1:16" hidden="1">
      <c r="A46" s="54" t="s">
        <v>152</v>
      </c>
      <c r="B46" s="15">
        <f>IF(IF(Payment[[#This Row],[ID'#]]="","",VLOOKUP(Payment[[#This Row],[ID'#]],OrderTable[],2,FALSE))=0,"",IF(Payment[[#This Row],[ID'#]]="","",VLOOKUP(Payment[[#This Row],[ID'#]],OrderTable[],2,FALSE)))</f>
        <v>4</v>
      </c>
      <c r="C46" s="15">
        <f>IF(IF(Payment[[#This Row],[ID'#]]="","",VLOOKUP(Payment[[#This Row],[ID'#]],OrderTable[],3,FALSE))=0,"",IF(Payment[[#This Row],[ID'#]]="","",VLOOKUP(Payment[[#This Row],[ID'#]],OrderTable[],3,FALSE)))</f>
        <v>1145</v>
      </c>
      <c r="D46" s="16" t="str">
        <f>IF(IF(Payment[[#This Row],[ID'#]]="","",VLOOKUP(Payment[[#This Row],[ID'#]],OrderTable[],5,FALSE))=0,"",IF(Payment[[#This Row],[ID'#]]="","",VLOOKUP(Payment[[#This Row],[ID'#]],OrderTable[],5,FALSE)))</f>
        <v>E11A06016M250</v>
      </c>
      <c r="E46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25m</v>
      </c>
      <c r="F46" s="17">
        <f>IF(IF(Payment[[#This Row],[ID'#]]="","",VLOOKUP(Payment[[#This Row],[ID'#]],OrderTable[],7,FALSE))=0,0,IF(Payment[[#This Row],[ID'#]]="","",VLOOKUP(Payment[[#This Row],[ID'#]],OrderTable[],7,FALSE)))</f>
        <v>5</v>
      </c>
      <c r="G46" s="17" t="str">
        <f>IF(IF(Payment[[#This Row],[ID'#]]="","",VLOOKUP(Payment[[#This Row],[ID'#]],OrderTable[],8,FALSE))=0,"",IF(Payment[[#This Row],[ID'#]]="","",VLOOKUP(Payment[[#This Row],[ID'#]],OrderTable[],8,FALSE)))</f>
        <v>pc</v>
      </c>
      <c r="H46" s="23">
        <f>IF(IF(Payment[[#This Row],[ID'#]]="","",VLOOKUP(Payment[[#This Row],[ID'#]],OrderTable[],9,FALSE))=0,0,IF(Payment[[#This Row],[ID'#]]="","",VLOOKUP(Payment[[#This Row],[ID'#]],OrderTable[],9,FALSE)))</f>
        <v>100.65</v>
      </c>
      <c r="I46" s="23">
        <f>IF(IF(Payment[[#This Row],[ID'#]]="","",VLOOKUP(Payment[[#This Row],[ID'#]],OrderTable[],10,FALSE))=0,0,IF(Payment[[#This Row],[ID'#]]="","",VLOOKUP(Payment[[#This Row],[ID'#]],OrderTable[],10,FALSE)))</f>
        <v>503.25</v>
      </c>
      <c r="J46" s="55">
        <v>1242</v>
      </c>
      <c r="K46" s="57">
        <v>0.5</v>
      </c>
      <c r="L46" s="22">
        <f>IF(Payment[[#This Row],[Total ]]="","",Payment[[#This Row],[Total ]]*Payment[[#This Row],[Payment %]])</f>
        <v>251.625</v>
      </c>
      <c r="M46" s="47">
        <v>44700</v>
      </c>
      <c r="N46" s="48"/>
      <c r="O46" s="52">
        <v>44720</v>
      </c>
      <c r="P46" s="74">
        <f>IF(Payment[[#This Row],[Date of deposit]]="","",Payment[[#This Row],[Amount paid]])</f>
        <v>251.625</v>
      </c>
    </row>
    <row r="47" spans="1:16" hidden="1">
      <c r="A47" s="54" t="s">
        <v>155</v>
      </c>
      <c r="B47" s="15">
        <f>IF(IF(Payment[[#This Row],[ID'#]]="","",VLOOKUP(Payment[[#This Row],[ID'#]],OrderTable[],2,FALSE))=0,"",IF(Payment[[#This Row],[ID'#]]="","",VLOOKUP(Payment[[#This Row],[ID'#]],OrderTable[],2,FALSE)))</f>
        <v>4</v>
      </c>
      <c r="C47" s="15">
        <f>IF(IF(Payment[[#This Row],[ID'#]]="","",VLOOKUP(Payment[[#This Row],[ID'#]],OrderTable[],3,FALSE))=0,"",IF(Payment[[#This Row],[ID'#]]="","",VLOOKUP(Payment[[#This Row],[ID'#]],OrderTable[],3,FALSE)))</f>
        <v>1145</v>
      </c>
      <c r="D47" s="16" t="str">
        <f>IF(IF(Payment[[#This Row],[ID'#]]="","",VLOOKUP(Payment[[#This Row],[ID'#]],OrderTable[],5,FALSE))=0,"",IF(Payment[[#This Row],[ID'#]]="","",VLOOKUP(Payment[[#This Row],[ID'#]],OrderTable[],5,FALSE)))</f>
        <v>BCC M415-M414-3A-304-EX44T2-006</v>
      </c>
      <c r="E47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0.6m</v>
      </c>
      <c r="F47" s="17">
        <f>IF(IF(Payment[[#This Row],[ID'#]]="","",VLOOKUP(Payment[[#This Row],[ID'#]],OrderTable[],7,FALSE))=0,0,IF(Payment[[#This Row],[ID'#]]="","",VLOOKUP(Payment[[#This Row],[ID'#]],OrderTable[],7,FALSE)))</f>
        <v>29</v>
      </c>
      <c r="G47" s="17" t="str">
        <f>IF(IF(Payment[[#This Row],[ID'#]]="","",VLOOKUP(Payment[[#This Row],[ID'#]],OrderTable[],8,FALSE))=0,"",IF(Payment[[#This Row],[ID'#]]="","",VLOOKUP(Payment[[#This Row],[ID'#]],OrderTable[],8,FALSE)))</f>
        <v>pc</v>
      </c>
      <c r="H47" s="23">
        <f>IF(IF(Payment[[#This Row],[ID'#]]="","",VLOOKUP(Payment[[#This Row],[ID'#]],OrderTable[],9,FALSE))=0,0,IF(Payment[[#This Row],[ID'#]]="","",VLOOKUP(Payment[[#This Row],[ID'#]],OrderTable[],9,FALSE)))</f>
        <v>19.97</v>
      </c>
      <c r="I47" s="23">
        <f>IF(IF(Payment[[#This Row],[ID'#]]="","",VLOOKUP(Payment[[#This Row],[ID'#]],OrderTable[],10,FALSE))=0,0,IF(Payment[[#This Row],[ID'#]]="","",VLOOKUP(Payment[[#This Row],[ID'#]],OrderTable[],10,FALSE)))</f>
        <v>579.13</v>
      </c>
      <c r="J47" s="55">
        <v>1242</v>
      </c>
      <c r="K47" s="57">
        <v>0.5</v>
      </c>
      <c r="L47" s="22">
        <f>IF(Payment[[#This Row],[Total ]]="","",Payment[[#This Row],[Total ]]*Payment[[#This Row],[Payment %]])</f>
        <v>289.565</v>
      </c>
      <c r="M47" s="47">
        <v>44700</v>
      </c>
      <c r="N47" s="48"/>
      <c r="O47" s="52">
        <v>44720</v>
      </c>
      <c r="P47" s="74">
        <f>IF(Payment[[#This Row],[Date of deposit]]="","",Payment[[#This Row],[Amount paid]])</f>
        <v>289.565</v>
      </c>
    </row>
    <row r="48" spans="1:16" hidden="1">
      <c r="A48" s="54" t="s">
        <v>158</v>
      </c>
      <c r="B48" s="15">
        <f>IF(IF(Payment[[#This Row],[ID'#]]="","",VLOOKUP(Payment[[#This Row],[ID'#]],OrderTable[],2,FALSE))=0,"",IF(Payment[[#This Row],[ID'#]]="","",VLOOKUP(Payment[[#This Row],[ID'#]],OrderTable[],2,FALSE)))</f>
        <v>4</v>
      </c>
      <c r="C48" s="15">
        <f>IF(IF(Payment[[#This Row],[ID'#]]="","",VLOOKUP(Payment[[#This Row],[ID'#]],OrderTable[],3,FALSE))=0,"",IF(Payment[[#This Row],[ID'#]]="","",VLOOKUP(Payment[[#This Row],[ID'#]],OrderTable[],3,FALSE)))</f>
        <v>1145</v>
      </c>
      <c r="D48" s="16" t="str">
        <f>IF(IF(Payment[[#This Row],[ID'#]]="","",VLOOKUP(Payment[[#This Row],[ID'#]],OrderTable[],5,FALSE))=0,"",IF(Payment[[#This Row],[ID'#]]="","",VLOOKUP(Payment[[#This Row],[ID'#]],OrderTable[],5,FALSE)))</f>
        <v>BCC M415-M414-3A-304-EX44T2-010</v>
      </c>
      <c r="E48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1m</v>
      </c>
      <c r="F48" s="17">
        <f>IF(IF(Payment[[#This Row],[ID'#]]="","",VLOOKUP(Payment[[#This Row],[ID'#]],OrderTable[],7,FALSE))=0,0,IF(Payment[[#This Row],[ID'#]]="","",VLOOKUP(Payment[[#This Row],[ID'#]],OrderTable[],7,FALSE)))</f>
        <v>46</v>
      </c>
      <c r="G48" s="17" t="str">
        <f>IF(IF(Payment[[#This Row],[ID'#]]="","",VLOOKUP(Payment[[#This Row],[ID'#]],OrderTable[],8,FALSE))=0,"",IF(Payment[[#This Row],[ID'#]]="","",VLOOKUP(Payment[[#This Row],[ID'#]],OrderTable[],8,FALSE)))</f>
        <v>pc</v>
      </c>
      <c r="H48" s="23">
        <f>IF(IF(Payment[[#This Row],[ID'#]]="","",VLOOKUP(Payment[[#This Row],[ID'#]],OrderTable[],9,FALSE))=0,0,IF(Payment[[#This Row],[ID'#]]="","",VLOOKUP(Payment[[#This Row],[ID'#]],OrderTable[],9,FALSE)))</f>
        <v>21.56</v>
      </c>
      <c r="I48" s="23">
        <f>IF(IF(Payment[[#This Row],[ID'#]]="","",VLOOKUP(Payment[[#This Row],[ID'#]],OrderTable[],10,FALSE))=0,0,IF(Payment[[#This Row],[ID'#]]="","",VLOOKUP(Payment[[#This Row],[ID'#]],OrderTable[],10,FALSE)))</f>
        <v>991.76</v>
      </c>
      <c r="J48" s="55">
        <v>1242</v>
      </c>
      <c r="K48" s="57">
        <v>0.5</v>
      </c>
      <c r="L48" s="22">
        <f>IF(Payment[[#This Row],[Total ]]="","",Payment[[#This Row],[Total ]]*Payment[[#This Row],[Payment %]])</f>
        <v>495.88</v>
      </c>
      <c r="M48" s="47">
        <v>44700</v>
      </c>
      <c r="N48" s="48"/>
      <c r="O48" s="52">
        <v>44720</v>
      </c>
      <c r="P48" s="74">
        <f>IF(Payment[[#This Row],[Date of deposit]]="","",Payment[[#This Row],[Amount paid]])</f>
        <v>495.88</v>
      </c>
    </row>
    <row r="49" spans="1:16" hidden="1">
      <c r="A49" s="54" t="s">
        <v>161</v>
      </c>
      <c r="B49" s="15">
        <f>IF(IF(Payment[[#This Row],[ID'#]]="","",VLOOKUP(Payment[[#This Row],[ID'#]],OrderTable[],2,FALSE))=0,"",IF(Payment[[#This Row],[ID'#]]="","",VLOOKUP(Payment[[#This Row],[ID'#]],OrderTable[],2,FALSE)))</f>
        <v>4</v>
      </c>
      <c r="C49" s="15">
        <f>IF(IF(Payment[[#This Row],[ID'#]]="","",VLOOKUP(Payment[[#This Row],[ID'#]],OrderTable[],3,FALSE))=0,"",IF(Payment[[#This Row],[ID'#]]="","",VLOOKUP(Payment[[#This Row],[ID'#]],OrderTable[],3,FALSE)))</f>
        <v>1145</v>
      </c>
      <c r="D49" s="16" t="str">
        <f>IF(IF(Payment[[#This Row],[ID'#]]="","",VLOOKUP(Payment[[#This Row],[ID'#]],OrderTable[],5,FALSE))=0,"",IF(Payment[[#This Row],[ID'#]]="","",VLOOKUP(Payment[[#This Row],[ID'#]],OrderTable[],5,FALSE)))</f>
        <v xml:space="preserve">
BCC M415-M414-3A-304-EX44T2-015</v>
      </c>
      <c r="E49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1.5m</v>
      </c>
      <c r="F49" s="17">
        <f>IF(IF(Payment[[#This Row],[ID'#]]="","",VLOOKUP(Payment[[#This Row],[ID'#]],OrderTable[],7,FALSE))=0,0,IF(Payment[[#This Row],[ID'#]]="","",VLOOKUP(Payment[[#This Row],[ID'#]],OrderTable[],7,FALSE)))</f>
        <v>50</v>
      </c>
      <c r="G49" s="17" t="str">
        <f>IF(IF(Payment[[#This Row],[ID'#]]="","",VLOOKUP(Payment[[#This Row],[ID'#]],OrderTable[],8,FALSE))=0,"",IF(Payment[[#This Row],[ID'#]]="","",VLOOKUP(Payment[[#This Row],[ID'#]],OrderTable[],8,FALSE)))</f>
        <v>pc</v>
      </c>
      <c r="H49" s="23">
        <f>IF(IF(Payment[[#This Row],[ID'#]]="","",VLOOKUP(Payment[[#This Row],[ID'#]],OrderTable[],9,FALSE))=0,0,IF(Payment[[#This Row],[ID'#]]="","",VLOOKUP(Payment[[#This Row],[ID'#]],OrderTable[],9,FALSE)))</f>
        <v>22.86</v>
      </c>
      <c r="I49" s="23">
        <f>IF(IF(Payment[[#This Row],[ID'#]]="","",VLOOKUP(Payment[[#This Row],[ID'#]],OrderTable[],10,FALSE))=0,0,IF(Payment[[#This Row],[ID'#]]="","",VLOOKUP(Payment[[#This Row],[ID'#]],OrderTable[],10,FALSE)))</f>
        <v>1143</v>
      </c>
      <c r="J49" s="55">
        <v>1242</v>
      </c>
      <c r="K49" s="57">
        <v>0.5</v>
      </c>
      <c r="L49" s="22">
        <f>IF(Payment[[#This Row],[Total ]]="","",Payment[[#This Row],[Total ]]*Payment[[#This Row],[Payment %]])</f>
        <v>571.5</v>
      </c>
      <c r="M49" s="47">
        <v>44700</v>
      </c>
      <c r="N49" s="48"/>
      <c r="O49" s="52">
        <v>44720</v>
      </c>
      <c r="P49" s="74">
        <f>IF(Payment[[#This Row],[Date of deposit]]="","",Payment[[#This Row],[Amount paid]])</f>
        <v>571.5</v>
      </c>
    </row>
    <row r="50" spans="1:16" hidden="1">
      <c r="A50" s="54" t="s">
        <v>164</v>
      </c>
      <c r="B50" s="15">
        <f>IF(IF(Payment[[#This Row],[ID'#]]="","",VLOOKUP(Payment[[#This Row],[ID'#]],OrderTable[],2,FALSE))=0,"",IF(Payment[[#This Row],[ID'#]]="","",VLOOKUP(Payment[[#This Row],[ID'#]],OrderTable[],2,FALSE)))</f>
        <v>4</v>
      </c>
      <c r="C50" s="15">
        <f>IF(IF(Payment[[#This Row],[ID'#]]="","",VLOOKUP(Payment[[#This Row],[ID'#]],OrderTable[],3,FALSE))=0,"",IF(Payment[[#This Row],[ID'#]]="","",VLOOKUP(Payment[[#This Row],[ID'#]],OrderTable[],3,FALSE)))</f>
        <v>1145</v>
      </c>
      <c r="D50" s="16" t="str">
        <f>IF(IF(Payment[[#This Row],[ID'#]]="","",VLOOKUP(Payment[[#This Row],[ID'#]],OrderTable[],5,FALSE))=0,"",IF(Payment[[#This Row],[ID'#]]="","",VLOOKUP(Payment[[#This Row],[ID'#]],OrderTable[],5,FALSE)))</f>
        <v>BCC M415-M414-3A-304-EX44T2-020</v>
      </c>
      <c r="E50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2m</v>
      </c>
      <c r="F50" s="17">
        <f>IF(IF(Payment[[#This Row],[ID'#]]="","",VLOOKUP(Payment[[#This Row],[ID'#]],OrderTable[],7,FALSE))=0,0,IF(Payment[[#This Row],[ID'#]]="","",VLOOKUP(Payment[[#This Row],[ID'#]],OrderTable[],7,FALSE)))</f>
        <v>51</v>
      </c>
      <c r="G50" s="17" t="str">
        <f>IF(IF(Payment[[#This Row],[ID'#]]="","",VLOOKUP(Payment[[#This Row],[ID'#]],OrderTable[],8,FALSE))=0,"",IF(Payment[[#This Row],[ID'#]]="","",VLOOKUP(Payment[[#This Row],[ID'#]],OrderTable[],8,FALSE)))</f>
        <v>pc</v>
      </c>
      <c r="H50" s="23">
        <f>IF(IF(Payment[[#This Row],[ID'#]]="","",VLOOKUP(Payment[[#This Row],[ID'#]],OrderTable[],9,FALSE))=0,0,IF(Payment[[#This Row],[ID'#]]="","",VLOOKUP(Payment[[#This Row],[ID'#]],OrderTable[],9,FALSE)))</f>
        <v>24.15</v>
      </c>
      <c r="I50" s="23">
        <f>IF(IF(Payment[[#This Row],[ID'#]]="","",VLOOKUP(Payment[[#This Row],[ID'#]],OrderTable[],10,FALSE))=0,0,IF(Payment[[#This Row],[ID'#]]="","",VLOOKUP(Payment[[#This Row],[ID'#]],OrderTable[],10,FALSE)))</f>
        <v>1231.6499999999999</v>
      </c>
      <c r="J50" s="55">
        <v>1242</v>
      </c>
      <c r="K50" s="57">
        <v>0.5</v>
      </c>
      <c r="L50" s="22">
        <f>IF(Payment[[#This Row],[Total ]]="","",Payment[[#This Row],[Total ]]*Payment[[#This Row],[Payment %]])</f>
        <v>615.82499999999993</v>
      </c>
      <c r="M50" s="47">
        <v>44700</v>
      </c>
      <c r="N50" s="48"/>
      <c r="O50" s="52">
        <v>44720</v>
      </c>
      <c r="P50" s="74">
        <f>IF(Payment[[#This Row],[Date of deposit]]="","",Payment[[#This Row],[Amount paid]])</f>
        <v>615.82499999999993</v>
      </c>
    </row>
    <row r="51" spans="1:16" hidden="1">
      <c r="A51" s="54" t="s">
        <v>167</v>
      </c>
      <c r="B51" s="15">
        <f>IF(IF(Payment[[#This Row],[ID'#]]="","",VLOOKUP(Payment[[#This Row],[ID'#]],OrderTable[],2,FALSE))=0,"",IF(Payment[[#This Row],[ID'#]]="","",VLOOKUP(Payment[[#This Row],[ID'#]],OrderTable[],2,FALSE)))</f>
        <v>4</v>
      </c>
      <c r="C51" s="15">
        <f>IF(IF(Payment[[#This Row],[ID'#]]="","",VLOOKUP(Payment[[#This Row],[ID'#]],OrderTable[],3,FALSE))=0,"",IF(Payment[[#This Row],[ID'#]]="","",VLOOKUP(Payment[[#This Row],[ID'#]],OrderTable[],3,FALSE)))</f>
        <v>1145</v>
      </c>
      <c r="D51" s="16" t="str">
        <f>IF(IF(Payment[[#This Row],[ID'#]]="","",VLOOKUP(Payment[[#This Row],[ID'#]],OrderTable[],5,FALSE))=0,"",IF(Payment[[#This Row],[ID'#]]="","",VLOOKUP(Payment[[#This Row],[ID'#]],OrderTable[],5,FALSE)))</f>
        <v xml:space="preserve">
BCC M415-M414-3A-304-EX44T2-030</v>
      </c>
      <c r="E51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3m</v>
      </c>
      <c r="F51" s="17">
        <f>IF(IF(Payment[[#This Row],[ID'#]]="","",VLOOKUP(Payment[[#This Row],[ID'#]],OrderTable[],7,FALSE))=0,0,IF(Payment[[#This Row],[ID'#]]="","",VLOOKUP(Payment[[#This Row],[ID'#]],OrderTable[],7,FALSE)))</f>
        <v>100</v>
      </c>
      <c r="G51" s="17" t="str">
        <f>IF(IF(Payment[[#This Row],[ID'#]]="","",VLOOKUP(Payment[[#This Row],[ID'#]],OrderTable[],8,FALSE))=0,"",IF(Payment[[#This Row],[ID'#]]="","",VLOOKUP(Payment[[#This Row],[ID'#]],OrderTable[],8,FALSE)))</f>
        <v>pc</v>
      </c>
      <c r="H51" s="23">
        <f>IF(IF(Payment[[#This Row],[ID'#]]="","",VLOOKUP(Payment[[#This Row],[ID'#]],OrderTable[],9,FALSE))=0,0,IF(Payment[[#This Row],[ID'#]]="","",VLOOKUP(Payment[[#This Row],[ID'#]],OrderTable[],9,FALSE)))</f>
        <v>26.74</v>
      </c>
      <c r="I51" s="23">
        <f>IF(IF(Payment[[#This Row],[ID'#]]="","",VLOOKUP(Payment[[#This Row],[ID'#]],OrderTable[],10,FALSE))=0,0,IF(Payment[[#This Row],[ID'#]]="","",VLOOKUP(Payment[[#This Row],[ID'#]],OrderTable[],10,FALSE)))</f>
        <v>2674</v>
      </c>
      <c r="J51" s="55">
        <v>1242</v>
      </c>
      <c r="K51" s="57">
        <v>0.5</v>
      </c>
      <c r="L51" s="22">
        <f>IF(Payment[[#This Row],[Total ]]="","",Payment[[#This Row],[Total ]]*Payment[[#This Row],[Payment %]])</f>
        <v>1337</v>
      </c>
      <c r="M51" s="47">
        <v>44700</v>
      </c>
      <c r="N51" s="48"/>
      <c r="O51" s="52">
        <v>44720</v>
      </c>
      <c r="P51" s="74">
        <f>IF(Payment[[#This Row],[Date of deposit]]="","",Payment[[#This Row],[Amount paid]])</f>
        <v>1337</v>
      </c>
    </row>
    <row r="52" spans="1:16" hidden="1">
      <c r="A52" s="54" t="s">
        <v>170</v>
      </c>
      <c r="B52" s="15">
        <f>IF(IF(Payment[[#This Row],[ID'#]]="","",VLOOKUP(Payment[[#This Row],[ID'#]],OrderTable[],2,FALSE))=0,"",IF(Payment[[#This Row],[ID'#]]="","",VLOOKUP(Payment[[#This Row],[ID'#]],OrderTable[],2,FALSE)))</f>
        <v>4</v>
      </c>
      <c r="C52" s="15">
        <f>IF(IF(Payment[[#This Row],[ID'#]]="","",VLOOKUP(Payment[[#This Row],[ID'#]],OrderTable[],3,FALSE))=0,"",IF(Payment[[#This Row],[ID'#]]="","",VLOOKUP(Payment[[#This Row],[ID'#]],OrderTable[],3,FALSE)))</f>
        <v>1145</v>
      </c>
      <c r="D52" s="16" t="str">
        <f>IF(IF(Payment[[#This Row],[ID'#]]="","",VLOOKUP(Payment[[#This Row],[ID'#]],OrderTable[],5,FALSE))=0,"",IF(Payment[[#This Row],[ID'#]]="","",VLOOKUP(Payment[[#This Row],[ID'#]],OrderTable[],5,FALSE)))</f>
        <v xml:space="preserve">
BCC M415-M414-3A-304-EX44T2-050</v>
      </c>
      <c r="E52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5m</v>
      </c>
      <c r="F52" s="17">
        <f>IF(IF(Payment[[#This Row],[ID'#]]="","",VLOOKUP(Payment[[#This Row],[ID'#]],OrderTable[],7,FALSE))=0,0,IF(Payment[[#This Row],[ID'#]]="","",VLOOKUP(Payment[[#This Row],[ID'#]],OrderTable[],7,FALSE)))</f>
        <v>50</v>
      </c>
      <c r="G52" s="17" t="str">
        <f>IF(IF(Payment[[#This Row],[ID'#]]="","",VLOOKUP(Payment[[#This Row],[ID'#]],OrderTable[],8,FALSE))=0,"",IF(Payment[[#This Row],[ID'#]]="","",VLOOKUP(Payment[[#This Row],[ID'#]],OrderTable[],8,FALSE)))</f>
        <v>pc</v>
      </c>
      <c r="H52" s="23">
        <f>IF(IF(Payment[[#This Row],[ID'#]]="","",VLOOKUP(Payment[[#This Row],[ID'#]],OrderTable[],9,FALSE))=0,0,IF(Payment[[#This Row],[ID'#]]="","",VLOOKUP(Payment[[#This Row],[ID'#]],OrderTable[],9,FALSE)))</f>
        <v>39.01</v>
      </c>
      <c r="I52" s="23">
        <f>IF(IF(Payment[[#This Row],[ID'#]]="","",VLOOKUP(Payment[[#This Row],[ID'#]],OrderTable[],10,FALSE))=0,0,IF(Payment[[#This Row],[ID'#]]="","",VLOOKUP(Payment[[#This Row],[ID'#]],OrderTable[],10,FALSE)))</f>
        <v>1950.5</v>
      </c>
      <c r="J52" s="55">
        <v>1242</v>
      </c>
      <c r="K52" s="57">
        <v>0.5</v>
      </c>
      <c r="L52" s="22">
        <f>IF(Payment[[#This Row],[Total ]]="","",Payment[[#This Row],[Total ]]*Payment[[#This Row],[Payment %]])</f>
        <v>975.25</v>
      </c>
      <c r="M52" s="47">
        <v>44700</v>
      </c>
      <c r="N52" s="48"/>
      <c r="O52" s="52">
        <v>44720</v>
      </c>
      <c r="P52" s="74">
        <f>IF(Payment[[#This Row],[Date of deposit]]="","",Payment[[#This Row],[Amount paid]])</f>
        <v>975.25</v>
      </c>
    </row>
    <row r="53" spans="1:16" hidden="1">
      <c r="A53" s="54" t="s">
        <v>173</v>
      </c>
      <c r="B53" s="15">
        <f>IF(IF(Payment[[#This Row],[ID'#]]="","",VLOOKUP(Payment[[#This Row],[ID'#]],OrderTable[],2,FALSE))=0,"",IF(Payment[[#This Row],[ID'#]]="","",VLOOKUP(Payment[[#This Row],[ID'#]],OrderTable[],2,FALSE)))</f>
        <v>4</v>
      </c>
      <c r="C53" s="15">
        <f>IF(IF(Payment[[#This Row],[ID'#]]="","",VLOOKUP(Payment[[#This Row],[ID'#]],OrderTable[],3,FALSE))=0,"",IF(Payment[[#This Row],[ID'#]]="","",VLOOKUP(Payment[[#This Row],[ID'#]],OrderTable[],3,FALSE)))</f>
        <v>1145</v>
      </c>
      <c r="D53" s="16" t="str">
        <f>IF(IF(Payment[[#This Row],[ID'#]]="","",VLOOKUP(Payment[[#This Row],[ID'#]],OrderTable[],5,FALSE))=0,"",IF(Payment[[#This Row],[ID'#]]="","",VLOOKUP(Payment[[#This Row],[ID'#]],OrderTable[],5,FALSE)))</f>
        <v>BCC M415-M414-3A-304-EX44T2-070</v>
      </c>
      <c r="E53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7m</v>
      </c>
      <c r="F53" s="17">
        <f>IF(IF(Payment[[#This Row],[ID'#]]="","",VLOOKUP(Payment[[#This Row],[ID'#]],OrderTable[],7,FALSE))=0,0,IF(Payment[[#This Row],[ID'#]]="","",VLOOKUP(Payment[[#This Row],[ID'#]],OrderTable[],7,FALSE)))</f>
        <v>4</v>
      </c>
      <c r="G53" s="17" t="str">
        <f>IF(IF(Payment[[#This Row],[ID'#]]="","",VLOOKUP(Payment[[#This Row],[ID'#]],OrderTable[],8,FALSE))=0,"",IF(Payment[[#This Row],[ID'#]]="","",VLOOKUP(Payment[[#This Row],[ID'#]],OrderTable[],8,FALSE)))</f>
        <v>pc</v>
      </c>
      <c r="H53" s="23">
        <f>IF(IF(Payment[[#This Row],[ID'#]]="","",VLOOKUP(Payment[[#This Row],[ID'#]],OrderTable[],9,FALSE))=0,0,IF(Payment[[#This Row],[ID'#]]="","",VLOOKUP(Payment[[#This Row],[ID'#]],OrderTable[],9,FALSE)))</f>
        <v>37.1</v>
      </c>
      <c r="I53" s="23">
        <f>IF(IF(Payment[[#This Row],[ID'#]]="","",VLOOKUP(Payment[[#This Row],[ID'#]],OrderTable[],10,FALSE))=0,0,IF(Payment[[#This Row],[ID'#]]="","",VLOOKUP(Payment[[#This Row],[ID'#]],OrderTable[],10,FALSE)))</f>
        <v>148.4</v>
      </c>
      <c r="J53" s="55">
        <v>1242</v>
      </c>
      <c r="K53" s="57">
        <v>0.5</v>
      </c>
      <c r="L53" s="22">
        <f>IF(Payment[[#This Row],[Total ]]="","",Payment[[#This Row],[Total ]]*Payment[[#This Row],[Payment %]])</f>
        <v>74.2</v>
      </c>
      <c r="M53" s="47">
        <v>44700</v>
      </c>
      <c r="N53" s="48"/>
      <c r="O53" s="52">
        <v>44720</v>
      </c>
      <c r="P53" s="74">
        <f>IF(Payment[[#This Row],[Date of deposit]]="","",Payment[[#This Row],[Amount paid]])</f>
        <v>74.2</v>
      </c>
    </row>
    <row r="54" spans="1:16" hidden="1">
      <c r="A54" s="54" t="s">
        <v>176</v>
      </c>
      <c r="B54" s="15">
        <f>IF(IF(Payment[[#This Row],[ID'#]]="","",VLOOKUP(Payment[[#This Row],[ID'#]],OrderTable[],2,FALSE))=0,"",IF(Payment[[#This Row],[ID'#]]="","",VLOOKUP(Payment[[#This Row],[ID'#]],OrderTable[],2,FALSE)))</f>
        <v>4</v>
      </c>
      <c r="C54" s="15">
        <f>IF(IF(Payment[[#This Row],[ID'#]]="","",VLOOKUP(Payment[[#This Row],[ID'#]],OrderTable[],3,FALSE))=0,"",IF(Payment[[#This Row],[ID'#]]="","",VLOOKUP(Payment[[#This Row],[ID'#]],OrderTable[],3,FALSE)))</f>
        <v>1145</v>
      </c>
      <c r="D54" s="16" t="str">
        <f>IF(IF(Payment[[#This Row],[ID'#]]="","",VLOOKUP(Payment[[#This Row],[ID'#]],OrderTable[],5,FALSE))=0,"",IF(Payment[[#This Row],[ID'#]]="","",VLOOKUP(Payment[[#This Row],[ID'#]],OrderTable[],5,FALSE)))</f>
        <v>BCC M415-M414-3A-304-EX44T2-100</v>
      </c>
      <c r="E54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10m</v>
      </c>
      <c r="F54" s="17">
        <f>IF(IF(Payment[[#This Row],[ID'#]]="","",VLOOKUP(Payment[[#This Row],[ID'#]],OrderTable[],7,FALSE))=0,0,IF(Payment[[#This Row],[ID'#]]="","",VLOOKUP(Payment[[#This Row],[ID'#]],OrderTable[],7,FALSE)))</f>
        <v>2</v>
      </c>
      <c r="G54" s="17" t="str">
        <f>IF(IF(Payment[[#This Row],[ID'#]]="","",VLOOKUP(Payment[[#This Row],[ID'#]],OrderTable[],8,FALSE))=0,"",IF(Payment[[#This Row],[ID'#]]="","",VLOOKUP(Payment[[#This Row],[ID'#]],OrderTable[],8,FALSE)))</f>
        <v>pc</v>
      </c>
      <c r="H54" s="23">
        <f>IF(IF(Payment[[#This Row],[ID'#]]="","",VLOOKUP(Payment[[#This Row],[ID'#]],OrderTable[],9,FALSE))=0,0,IF(Payment[[#This Row],[ID'#]]="","",VLOOKUP(Payment[[#This Row],[ID'#]],OrderTable[],9,FALSE)))</f>
        <v>44.43</v>
      </c>
      <c r="I54" s="23">
        <f>IF(IF(Payment[[#This Row],[ID'#]]="","",VLOOKUP(Payment[[#This Row],[ID'#]],OrderTable[],10,FALSE))=0,0,IF(Payment[[#This Row],[ID'#]]="","",VLOOKUP(Payment[[#This Row],[ID'#]],OrderTable[],10,FALSE)))</f>
        <v>88.86</v>
      </c>
      <c r="J54" s="55">
        <v>1242</v>
      </c>
      <c r="K54" s="57">
        <v>0.5</v>
      </c>
      <c r="L54" s="22">
        <f>IF(Payment[[#This Row],[Total ]]="","",Payment[[#This Row],[Total ]]*Payment[[#This Row],[Payment %]])</f>
        <v>44.43</v>
      </c>
      <c r="M54" s="47">
        <v>44700</v>
      </c>
      <c r="N54" s="48"/>
      <c r="O54" s="52">
        <v>44720</v>
      </c>
      <c r="P54" s="74">
        <f>IF(Payment[[#This Row],[Date of deposit]]="","",Payment[[#This Row],[Amount paid]])</f>
        <v>44.43</v>
      </c>
    </row>
    <row r="55" spans="1:16" hidden="1">
      <c r="A55" s="54" t="s">
        <v>179</v>
      </c>
      <c r="B55" s="15">
        <f>IF(IF(Payment[[#This Row],[ID'#]]="","",VLOOKUP(Payment[[#This Row],[ID'#]],OrderTable[],2,FALSE))=0,"",IF(Payment[[#This Row],[ID'#]]="","",VLOOKUP(Payment[[#This Row],[ID'#]],OrderTable[],2,FALSE)))</f>
        <v>4</v>
      </c>
      <c r="C55" s="15">
        <f>IF(IF(Payment[[#This Row],[ID'#]]="","",VLOOKUP(Payment[[#This Row],[ID'#]],OrderTable[],3,FALSE))=0,"",IF(Payment[[#This Row],[ID'#]]="","",VLOOKUP(Payment[[#This Row],[ID'#]],OrderTable[],3,FALSE)))</f>
        <v>1145</v>
      </c>
      <c r="D55" s="16" t="str">
        <f>IF(IF(Payment[[#This Row],[ID'#]]="","",VLOOKUP(Payment[[#This Row],[ID'#]],OrderTable[],5,FALSE))=0,"",IF(Payment[[#This Row],[ID'#]]="","",VLOOKUP(Payment[[#This Row],[ID'#]],OrderTable[],5,FALSE)))</f>
        <v xml:space="preserve">
BCC M425-M414-3A-304-EX44T2-006</v>
      </c>
      <c r="E55" s="17" t="str">
        <f>IF(IF(Payment[[#This Row],[ID'#]]="","",VLOOKUP(Payment[[#This Row],[ID'#]],OrderTable[],6,FALSE))=0,"",IF(Payment[[#This Row],[ID'#]]="","",VLOOKUP(Payment[[#This Row],[ID'#]],OrderTable[],6,FALSE)))</f>
        <v>M12, 90angle Female - Straight Male, TPE, 4core, Yellow, 0.6m</v>
      </c>
      <c r="F55" s="17">
        <f>IF(IF(Payment[[#This Row],[ID'#]]="","",VLOOKUP(Payment[[#This Row],[ID'#]],OrderTable[],7,FALSE))=0,0,IF(Payment[[#This Row],[ID'#]]="","",VLOOKUP(Payment[[#This Row],[ID'#]],OrderTable[],7,FALSE)))</f>
        <v>5</v>
      </c>
      <c r="G55" s="17" t="str">
        <f>IF(IF(Payment[[#This Row],[ID'#]]="","",VLOOKUP(Payment[[#This Row],[ID'#]],OrderTable[],8,FALSE))=0,"",IF(Payment[[#This Row],[ID'#]]="","",VLOOKUP(Payment[[#This Row],[ID'#]],OrderTable[],8,FALSE)))</f>
        <v>pc</v>
      </c>
      <c r="H55" s="23">
        <f>IF(IF(Payment[[#This Row],[ID'#]]="","",VLOOKUP(Payment[[#This Row],[ID'#]],OrderTable[],9,FALSE))=0,0,IF(Payment[[#This Row],[ID'#]]="","",VLOOKUP(Payment[[#This Row],[ID'#]],OrderTable[],9,FALSE)))</f>
        <v>20.53</v>
      </c>
      <c r="I55" s="23">
        <f>IF(IF(Payment[[#This Row],[ID'#]]="","",VLOOKUP(Payment[[#This Row],[ID'#]],OrderTable[],10,FALSE))=0,0,IF(Payment[[#This Row],[ID'#]]="","",VLOOKUP(Payment[[#This Row],[ID'#]],OrderTable[],10,FALSE)))</f>
        <v>102.65</v>
      </c>
      <c r="J55" s="55">
        <v>1242</v>
      </c>
      <c r="K55" s="57">
        <v>0.5</v>
      </c>
      <c r="L55" s="22">
        <f>IF(Payment[[#This Row],[Total ]]="","",Payment[[#This Row],[Total ]]*Payment[[#This Row],[Payment %]])</f>
        <v>51.325000000000003</v>
      </c>
      <c r="M55" s="47">
        <v>44700</v>
      </c>
      <c r="N55" s="48"/>
      <c r="O55" s="52">
        <v>44720</v>
      </c>
      <c r="P55" s="74">
        <f>IF(Payment[[#This Row],[Date of deposit]]="","",Payment[[#This Row],[Amount paid]])</f>
        <v>51.325000000000003</v>
      </c>
    </row>
    <row r="56" spans="1:16" hidden="1">
      <c r="A56" s="54" t="s">
        <v>182</v>
      </c>
      <c r="B56" s="15">
        <f>IF(IF(Payment[[#This Row],[ID'#]]="","",VLOOKUP(Payment[[#This Row],[ID'#]],OrderTable[],2,FALSE))=0,"",IF(Payment[[#This Row],[ID'#]]="","",VLOOKUP(Payment[[#This Row],[ID'#]],OrderTable[],2,FALSE)))</f>
        <v>4</v>
      </c>
      <c r="C56" s="15">
        <f>IF(IF(Payment[[#This Row],[ID'#]]="","",VLOOKUP(Payment[[#This Row],[ID'#]],OrderTable[],3,FALSE))=0,"",IF(Payment[[#This Row],[ID'#]]="","",VLOOKUP(Payment[[#This Row],[ID'#]],OrderTable[],3,FALSE)))</f>
        <v>1145</v>
      </c>
      <c r="D56" s="16" t="str">
        <f>IF(IF(Payment[[#This Row],[ID'#]]="","",VLOOKUP(Payment[[#This Row],[ID'#]],OrderTable[],5,FALSE))=0,"",IF(Payment[[#This Row],[ID'#]]="","",VLOOKUP(Payment[[#This Row],[ID'#]],OrderTable[],5,FALSE)))</f>
        <v xml:space="preserve">
BCC M425-M414-3A-304-EX44T2-010</v>
      </c>
      <c r="E56" s="17" t="str">
        <f>IF(IF(Payment[[#This Row],[ID'#]]="","",VLOOKUP(Payment[[#This Row],[ID'#]],OrderTable[],6,FALSE))=0,"",IF(Payment[[#This Row],[ID'#]]="","",VLOOKUP(Payment[[#This Row],[ID'#]],OrderTable[],6,FALSE)))</f>
        <v>M12, 90angle Female - Straight Male, TPE, 4core, Yellow, 1m</v>
      </c>
      <c r="F56" s="17">
        <f>IF(IF(Payment[[#This Row],[ID'#]]="","",VLOOKUP(Payment[[#This Row],[ID'#]],OrderTable[],7,FALSE))=0,0,IF(Payment[[#This Row],[ID'#]]="","",VLOOKUP(Payment[[#This Row],[ID'#]],OrderTable[],7,FALSE)))</f>
        <v>5</v>
      </c>
      <c r="G56" s="17" t="str">
        <f>IF(IF(Payment[[#This Row],[ID'#]]="","",VLOOKUP(Payment[[#This Row],[ID'#]],OrderTable[],8,FALSE))=0,"",IF(Payment[[#This Row],[ID'#]]="","",VLOOKUP(Payment[[#This Row],[ID'#]],OrderTable[],8,FALSE)))</f>
        <v>pc</v>
      </c>
      <c r="H56" s="23">
        <f>IF(IF(Payment[[#This Row],[ID'#]]="","",VLOOKUP(Payment[[#This Row],[ID'#]],OrderTable[],9,FALSE))=0,0,IF(Payment[[#This Row],[ID'#]]="","",VLOOKUP(Payment[[#This Row],[ID'#]],OrderTable[],9,FALSE)))</f>
        <v>21.56</v>
      </c>
      <c r="I56" s="23">
        <f>IF(IF(Payment[[#This Row],[ID'#]]="","",VLOOKUP(Payment[[#This Row],[ID'#]],OrderTable[],10,FALSE))=0,0,IF(Payment[[#This Row],[ID'#]]="","",VLOOKUP(Payment[[#This Row],[ID'#]],OrderTable[],10,FALSE)))</f>
        <v>107.8</v>
      </c>
      <c r="J56" s="55">
        <v>1242</v>
      </c>
      <c r="K56" s="57">
        <v>0.5</v>
      </c>
      <c r="L56" s="22">
        <f>IF(Payment[[#This Row],[Total ]]="","",Payment[[#This Row],[Total ]]*Payment[[#This Row],[Payment %]])</f>
        <v>53.9</v>
      </c>
      <c r="M56" s="47">
        <v>44700</v>
      </c>
      <c r="N56" s="48"/>
      <c r="O56" s="52">
        <v>44720</v>
      </c>
      <c r="P56" s="74">
        <f>IF(Payment[[#This Row],[Date of deposit]]="","",Payment[[#This Row],[Amount paid]])</f>
        <v>53.9</v>
      </c>
    </row>
    <row r="57" spans="1:16" hidden="1">
      <c r="A57" s="54" t="s">
        <v>185</v>
      </c>
      <c r="B57" s="15">
        <f>IF(IF(Payment[[#This Row],[ID'#]]="","",VLOOKUP(Payment[[#This Row],[ID'#]],OrderTable[],2,FALSE))=0,"",IF(Payment[[#This Row],[ID'#]]="","",VLOOKUP(Payment[[#This Row],[ID'#]],OrderTable[],2,FALSE)))</f>
        <v>4</v>
      </c>
      <c r="C57" s="15">
        <f>IF(IF(Payment[[#This Row],[ID'#]]="","",VLOOKUP(Payment[[#This Row],[ID'#]],OrderTable[],3,FALSE))=0,"",IF(Payment[[#This Row],[ID'#]]="","",VLOOKUP(Payment[[#This Row],[ID'#]],OrderTable[],3,FALSE)))</f>
        <v>1145</v>
      </c>
      <c r="D57" s="16" t="str">
        <f>IF(IF(Payment[[#This Row],[ID'#]]="","",VLOOKUP(Payment[[#This Row],[ID'#]],OrderTable[],5,FALSE))=0,"",IF(Payment[[#This Row],[ID'#]]="","",VLOOKUP(Payment[[#This Row],[ID'#]],OrderTable[],5,FALSE)))</f>
        <v xml:space="preserve">
RKC4.5T-3-RSC4.5T/S1587</v>
      </c>
      <c r="E57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 TPE, 5core, Yellow, 3m</v>
      </c>
      <c r="F57" s="17">
        <f>IF(IF(Payment[[#This Row],[ID'#]]="","",VLOOKUP(Payment[[#This Row],[ID'#]],OrderTable[],7,FALSE))=0,0,IF(Payment[[#This Row],[ID'#]]="","",VLOOKUP(Payment[[#This Row],[ID'#]],OrderTable[],7,FALSE)))</f>
        <v>5</v>
      </c>
      <c r="G57" s="17" t="str">
        <f>IF(IF(Payment[[#This Row],[ID'#]]="","",VLOOKUP(Payment[[#This Row],[ID'#]],OrderTable[],8,FALSE))=0,"",IF(Payment[[#This Row],[ID'#]]="","",VLOOKUP(Payment[[#This Row],[ID'#]],OrderTable[],8,FALSE)))</f>
        <v>pc</v>
      </c>
      <c r="H57" s="23">
        <f>IF(IF(Payment[[#This Row],[ID'#]]="","",VLOOKUP(Payment[[#This Row],[ID'#]],OrderTable[],9,FALSE))=0,0,IF(Payment[[#This Row],[ID'#]]="","",VLOOKUP(Payment[[#This Row],[ID'#]],OrderTable[],9,FALSE)))</f>
        <v>33.090000000000003</v>
      </c>
      <c r="I57" s="23">
        <f>IF(IF(Payment[[#This Row],[ID'#]]="","",VLOOKUP(Payment[[#This Row],[ID'#]],OrderTable[],10,FALSE))=0,0,IF(Payment[[#This Row],[ID'#]]="","",VLOOKUP(Payment[[#This Row],[ID'#]],OrderTable[],10,FALSE)))</f>
        <v>165.45000000000002</v>
      </c>
      <c r="J57" s="55">
        <v>1242</v>
      </c>
      <c r="K57" s="57">
        <v>0.5</v>
      </c>
      <c r="L57" s="22">
        <f>IF(Payment[[#This Row],[Total ]]="","",Payment[[#This Row],[Total ]]*Payment[[#This Row],[Payment %]])</f>
        <v>82.725000000000009</v>
      </c>
      <c r="M57" s="47">
        <v>44700</v>
      </c>
      <c r="N57" s="48"/>
      <c r="O57" s="52">
        <v>44720</v>
      </c>
      <c r="P57" s="74">
        <f>IF(Payment[[#This Row],[Date of deposit]]="","",Payment[[#This Row],[Amount paid]])</f>
        <v>82.725000000000009</v>
      </c>
    </row>
    <row r="58" spans="1:16" hidden="1">
      <c r="A58" s="54" t="s">
        <v>188</v>
      </c>
      <c r="B58" s="15">
        <f>IF(IF(Payment[[#This Row],[ID'#]]="","",VLOOKUP(Payment[[#This Row],[ID'#]],OrderTable[],2,FALSE))=0,"",IF(Payment[[#This Row],[ID'#]]="","",VLOOKUP(Payment[[#This Row],[ID'#]],OrderTable[],2,FALSE)))</f>
        <v>4</v>
      </c>
      <c r="C58" s="15">
        <f>IF(IF(Payment[[#This Row],[ID'#]]="","",VLOOKUP(Payment[[#This Row],[ID'#]],OrderTable[],3,FALSE))=0,"",IF(Payment[[#This Row],[ID'#]]="","",VLOOKUP(Payment[[#This Row],[ID'#]],OrderTable[],3,FALSE)))</f>
        <v>1145</v>
      </c>
      <c r="D58" s="16" t="str">
        <f>IF(IF(Payment[[#This Row],[ID'#]]="","",VLOOKUP(Payment[[#This Row],[ID'#]],OrderTable[],5,FALSE))=0,"",IF(Payment[[#This Row],[ID'#]]="","",VLOOKUP(Payment[[#This Row],[ID'#]],OrderTable[],5,FALSE)))</f>
        <v xml:space="preserve">
RKC4.5T-5-RSC4.5T/S1587</v>
      </c>
      <c r="E58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 TPE, 5core, Yellow, 5m</v>
      </c>
      <c r="F58" s="17">
        <f>IF(IF(Payment[[#This Row],[ID'#]]="","",VLOOKUP(Payment[[#This Row],[ID'#]],OrderTable[],7,FALSE))=0,0,IF(Payment[[#This Row],[ID'#]]="","",VLOOKUP(Payment[[#This Row],[ID'#]],OrderTable[],7,FALSE)))</f>
        <v>5</v>
      </c>
      <c r="G58" s="17" t="str">
        <f>IF(IF(Payment[[#This Row],[ID'#]]="","",VLOOKUP(Payment[[#This Row],[ID'#]],OrderTable[],8,FALSE))=0,"",IF(Payment[[#This Row],[ID'#]]="","",VLOOKUP(Payment[[#This Row],[ID'#]],OrderTable[],8,FALSE)))</f>
        <v>pc</v>
      </c>
      <c r="H58" s="23">
        <f>IF(IF(Payment[[#This Row],[ID'#]]="","",VLOOKUP(Payment[[#This Row],[ID'#]],OrderTable[],9,FALSE))=0,0,IF(Payment[[#This Row],[ID'#]]="","",VLOOKUP(Payment[[#This Row],[ID'#]],OrderTable[],9,FALSE)))</f>
        <v>40.909999999999997</v>
      </c>
      <c r="I58" s="23">
        <f>IF(IF(Payment[[#This Row],[ID'#]]="","",VLOOKUP(Payment[[#This Row],[ID'#]],OrderTable[],10,FALSE))=0,0,IF(Payment[[#This Row],[ID'#]]="","",VLOOKUP(Payment[[#This Row],[ID'#]],OrderTable[],10,FALSE)))</f>
        <v>204.54999999999998</v>
      </c>
      <c r="J58" s="55">
        <v>1242</v>
      </c>
      <c r="K58" s="57">
        <v>0.5</v>
      </c>
      <c r="L58" s="22">
        <f>IF(Payment[[#This Row],[Total ]]="","",Payment[[#This Row],[Total ]]*Payment[[#This Row],[Payment %]])</f>
        <v>102.27499999999999</v>
      </c>
      <c r="M58" s="47">
        <v>44700</v>
      </c>
      <c r="N58" s="48"/>
      <c r="O58" s="52">
        <v>44720</v>
      </c>
      <c r="P58" s="74">
        <f>IF(Payment[[#This Row],[Date of deposit]]="","",Payment[[#This Row],[Amount paid]])</f>
        <v>102.27499999999999</v>
      </c>
    </row>
    <row r="59" spans="1:16" hidden="1">
      <c r="A59" s="54" t="s">
        <v>191</v>
      </c>
      <c r="B59" s="15">
        <f>IF(IF(Payment[[#This Row],[ID'#]]="","",VLOOKUP(Payment[[#This Row],[ID'#]],OrderTable[],2,FALSE))=0,"",IF(Payment[[#This Row],[ID'#]]="","",VLOOKUP(Payment[[#This Row],[ID'#]],OrderTable[],2,FALSE)))</f>
        <v>4</v>
      </c>
      <c r="C59" s="15">
        <f>IF(IF(Payment[[#This Row],[ID'#]]="","",VLOOKUP(Payment[[#This Row],[ID'#]],OrderTable[],3,FALSE))=0,"",IF(Payment[[#This Row],[ID'#]]="","",VLOOKUP(Payment[[#This Row],[ID'#]],OrderTable[],3,FALSE)))</f>
        <v>1145</v>
      </c>
      <c r="D59" s="16" t="str">
        <f>IF(IF(Payment[[#This Row],[ID'#]]="","",VLOOKUP(Payment[[#This Row],[ID'#]],OrderTable[],5,FALSE))=0,"",IF(Payment[[#This Row],[ID'#]]="","",VLOOKUP(Payment[[#This Row],[ID'#]],OrderTable[],5,FALSE)))</f>
        <v xml:space="preserve">
RKC4.5T-7-RSC4.5T/S1587</v>
      </c>
      <c r="E59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 TPE, 5core, Yellow, 7m</v>
      </c>
      <c r="F59" s="17">
        <f>IF(IF(Payment[[#This Row],[ID'#]]="","",VLOOKUP(Payment[[#This Row],[ID'#]],OrderTable[],7,FALSE))=0,0,IF(Payment[[#This Row],[ID'#]]="","",VLOOKUP(Payment[[#This Row],[ID'#]],OrderTable[],7,FALSE)))</f>
        <v>5</v>
      </c>
      <c r="G59" s="17" t="str">
        <f>IF(IF(Payment[[#This Row],[ID'#]]="","",VLOOKUP(Payment[[#This Row],[ID'#]],OrderTable[],8,FALSE))=0,"",IF(Payment[[#This Row],[ID'#]]="","",VLOOKUP(Payment[[#This Row],[ID'#]],OrderTable[],8,FALSE)))</f>
        <v>pc</v>
      </c>
      <c r="H59" s="23">
        <f>IF(IF(Payment[[#This Row],[ID'#]]="","",VLOOKUP(Payment[[#This Row],[ID'#]],OrderTable[],9,FALSE))=0,0,IF(Payment[[#This Row],[ID'#]]="","",VLOOKUP(Payment[[#This Row],[ID'#]],OrderTable[],9,FALSE)))</f>
        <v>48.72</v>
      </c>
      <c r="I59" s="23">
        <f>IF(IF(Payment[[#This Row],[ID'#]]="","",VLOOKUP(Payment[[#This Row],[ID'#]],OrderTable[],10,FALSE))=0,0,IF(Payment[[#This Row],[ID'#]]="","",VLOOKUP(Payment[[#This Row],[ID'#]],OrderTable[],10,FALSE)))</f>
        <v>243.6</v>
      </c>
      <c r="J59" s="55">
        <v>1242</v>
      </c>
      <c r="K59" s="57">
        <v>0.5</v>
      </c>
      <c r="L59" s="22">
        <f>IF(Payment[[#This Row],[Total ]]="","",Payment[[#This Row],[Total ]]*Payment[[#This Row],[Payment %]])</f>
        <v>121.8</v>
      </c>
      <c r="M59" s="47">
        <v>44700</v>
      </c>
      <c r="N59" s="48"/>
      <c r="O59" s="52">
        <v>44720</v>
      </c>
      <c r="P59" s="74">
        <f>IF(Payment[[#This Row],[Date of deposit]]="","",Payment[[#This Row],[Amount paid]])</f>
        <v>121.8</v>
      </c>
    </row>
    <row r="60" spans="1:16" hidden="1">
      <c r="A60" s="54" t="s">
        <v>194</v>
      </c>
      <c r="B60" s="15">
        <f>IF(IF(Payment[[#This Row],[ID'#]]="","",VLOOKUP(Payment[[#This Row],[ID'#]],OrderTable[],2,FALSE))=0,"",IF(Payment[[#This Row],[ID'#]]="","",VLOOKUP(Payment[[#This Row],[ID'#]],OrderTable[],2,FALSE)))</f>
        <v>4</v>
      </c>
      <c r="C60" s="15">
        <f>IF(IF(Payment[[#This Row],[ID'#]]="","",VLOOKUP(Payment[[#This Row],[ID'#]],OrderTable[],3,FALSE))=0,"",IF(Payment[[#This Row],[ID'#]]="","",VLOOKUP(Payment[[#This Row],[ID'#]],OrderTable[],3,FALSE)))</f>
        <v>1145</v>
      </c>
      <c r="D60" s="16" t="str">
        <f>IF(IF(Payment[[#This Row],[ID'#]]="","",VLOOKUP(Payment[[#This Row],[ID'#]],OrderTable[],5,FALSE))=0,"",IF(Payment[[#This Row],[ID'#]]="","",VLOOKUP(Payment[[#This Row],[ID'#]],OrderTable[],5,FALSE)))</f>
        <v xml:space="preserve">
BCC M314-M414-3E-304-VX44T2-003</v>
      </c>
      <c r="E60" s="17" t="str">
        <f>IF(IF(Payment[[#This Row],[ID'#]]="","",VLOOKUP(Payment[[#This Row],[ID'#]],OrderTable[],6,FALSE))=0,"",IF(Payment[[#This Row],[ID'#]]="","",VLOOKUP(Payment[[#This Row],[ID'#]],OrderTable[],6,FALSE)))</f>
        <v>M8(Female)-M12(Male),4pin, PVC L=0.3m, Straight connector cable</v>
      </c>
      <c r="F60" s="17">
        <f>IF(IF(Payment[[#This Row],[ID'#]]="","",VLOOKUP(Payment[[#This Row],[ID'#]],OrderTable[],7,FALSE))=0,0,IF(Payment[[#This Row],[ID'#]]="","",VLOOKUP(Payment[[#This Row],[ID'#]],OrderTable[],7,FALSE)))</f>
        <v>15</v>
      </c>
      <c r="G60" s="17" t="str">
        <f>IF(IF(Payment[[#This Row],[ID'#]]="","",VLOOKUP(Payment[[#This Row],[ID'#]],OrderTable[],8,FALSE))=0,"",IF(Payment[[#This Row],[ID'#]]="","",VLOOKUP(Payment[[#This Row],[ID'#]],OrderTable[],8,FALSE)))</f>
        <v>pc</v>
      </c>
      <c r="H60" s="23">
        <f>IF(IF(Payment[[#This Row],[ID'#]]="","",VLOOKUP(Payment[[#This Row],[ID'#]],OrderTable[],9,FALSE))=0,0,IF(Payment[[#This Row],[ID'#]]="","",VLOOKUP(Payment[[#This Row],[ID'#]],OrderTable[],9,FALSE)))</f>
        <v>19.41</v>
      </c>
      <c r="I60" s="23">
        <f>IF(IF(Payment[[#This Row],[ID'#]]="","",VLOOKUP(Payment[[#This Row],[ID'#]],OrderTable[],10,FALSE))=0,0,IF(Payment[[#This Row],[ID'#]]="","",VLOOKUP(Payment[[#This Row],[ID'#]],OrderTable[],10,FALSE)))</f>
        <v>291.14999999999998</v>
      </c>
      <c r="J60" s="55">
        <v>1242</v>
      </c>
      <c r="K60" s="57">
        <v>0.5</v>
      </c>
      <c r="L60" s="22">
        <f>IF(Payment[[#This Row],[Total ]]="","",Payment[[#This Row],[Total ]]*Payment[[#This Row],[Payment %]])</f>
        <v>145.57499999999999</v>
      </c>
      <c r="M60" s="47">
        <v>44700</v>
      </c>
      <c r="N60" s="48"/>
      <c r="O60" s="52">
        <v>44720</v>
      </c>
      <c r="P60" s="74">
        <f>IF(Payment[[#This Row],[Date of deposit]]="","",Payment[[#This Row],[Amount paid]])</f>
        <v>145.57499999999999</v>
      </c>
    </row>
    <row r="61" spans="1:16" hidden="1">
      <c r="A61" s="54" t="s">
        <v>197</v>
      </c>
      <c r="B61" s="15">
        <f>IF(IF(Payment[[#This Row],[ID'#]]="","",VLOOKUP(Payment[[#This Row],[ID'#]],OrderTable[],2,FALSE))=0,"",IF(Payment[[#This Row],[ID'#]]="","",VLOOKUP(Payment[[#This Row],[ID'#]],OrderTable[],2,FALSE)))</f>
        <v>4</v>
      </c>
      <c r="C61" s="15">
        <f>IF(IF(Payment[[#This Row],[ID'#]]="","",VLOOKUP(Payment[[#This Row],[ID'#]],OrderTable[],3,FALSE))=0,"",IF(Payment[[#This Row],[ID'#]]="","",VLOOKUP(Payment[[#This Row],[ID'#]],OrderTable[],3,FALSE)))</f>
        <v>1145</v>
      </c>
      <c r="D61" s="16" t="str">
        <f>IF(IF(Payment[[#This Row],[ID'#]]="","",VLOOKUP(Payment[[#This Row],[ID'#]],OrderTable[],5,FALSE))=0,"",IF(Payment[[#This Row],[ID'#]]="","",VLOOKUP(Payment[[#This Row],[ID'#]],OrderTable[],5,FALSE)))</f>
        <v xml:space="preserve">
EX9-AC002-5-X54</v>
      </c>
      <c r="E61" s="17" t="str">
        <f>IF(IF(Payment[[#This Row],[ID'#]]="","",VLOOKUP(Payment[[#This Row],[ID'#]],OrderTable[],6,FALSE))=0,"",IF(Payment[[#This Row],[ID'#]]="","",VLOOKUP(Payment[[#This Row],[ID'#]],OrderTable[],6,FALSE)))</f>
        <v>Exchange connector cable for SMC EX600-ED2 24vdc power</v>
      </c>
      <c r="F61" s="17">
        <f>IF(IF(Payment[[#This Row],[ID'#]]="","",VLOOKUP(Payment[[#This Row],[ID'#]],OrderTable[],7,FALSE))=0,0,IF(Payment[[#This Row],[ID'#]]="","",VLOOKUP(Payment[[#This Row],[ID'#]],OrderTable[],7,FALSE)))</f>
        <v>5</v>
      </c>
      <c r="G61" s="17" t="str">
        <f>IF(IF(Payment[[#This Row],[ID'#]]="","",VLOOKUP(Payment[[#This Row],[ID'#]],OrderTable[],8,FALSE))=0,"",IF(Payment[[#This Row],[ID'#]]="","",VLOOKUP(Payment[[#This Row],[ID'#]],OrderTable[],8,FALSE)))</f>
        <v>pc</v>
      </c>
      <c r="H61" s="23">
        <f>IF(IF(Payment[[#This Row],[ID'#]]="","",VLOOKUP(Payment[[#This Row],[ID'#]],OrderTable[],9,FALSE))=0,0,IF(Payment[[#This Row],[ID'#]]="","",VLOOKUP(Payment[[#This Row],[ID'#]],OrderTable[],9,FALSE)))</f>
        <v>91.55</v>
      </c>
      <c r="I61" s="23">
        <f>IF(IF(Payment[[#This Row],[ID'#]]="","",VLOOKUP(Payment[[#This Row],[ID'#]],OrderTable[],10,FALSE))=0,0,IF(Payment[[#This Row],[ID'#]]="","",VLOOKUP(Payment[[#This Row],[ID'#]],OrderTable[],10,FALSE)))</f>
        <v>457.75</v>
      </c>
      <c r="J61" s="55">
        <v>1242</v>
      </c>
      <c r="K61" s="57">
        <v>0.5</v>
      </c>
      <c r="L61" s="22">
        <f>IF(Payment[[#This Row],[Total ]]="","",Payment[[#This Row],[Total ]]*Payment[[#This Row],[Payment %]])</f>
        <v>228.875</v>
      </c>
      <c r="M61" s="47">
        <v>44700</v>
      </c>
      <c r="N61" s="48"/>
      <c r="O61" s="52">
        <v>44720</v>
      </c>
      <c r="P61" s="74">
        <f>IF(Payment[[#This Row],[Date of deposit]]="","",Payment[[#This Row],[Amount paid]])</f>
        <v>228.875</v>
      </c>
    </row>
    <row r="62" spans="1:16" hidden="1">
      <c r="A62" s="54" t="s">
        <v>200</v>
      </c>
      <c r="B62" s="15">
        <f>IF(IF(Payment[[#This Row],[ID'#]]="","",VLOOKUP(Payment[[#This Row],[ID'#]],OrderTable[],2,FALSE))=0,"",IF(Payment[[#This Row],[ID'#]]="","",VLOOKUP(Payment[[#This Row],[ID'#]],OrderTable[],2,FALSE)))</f>
        <v>4</v>
      </c>
      <c r="C62" s="15">
        <f>IF(IF(Payment[[#This Row],[ID'#]]="","",VLOOKUP(Payment[[#This Row],[ID'#]],OrderTable[],3,FALSE))=0,"",IF(Payment[[#This Row],[ID'#]]="","",VLOOKUP(Payment[[#This Row],[ID'#]],OrderTable[],3,FALSE)))</f>
        <v>1145</v>
      </c>
      <c r="D62" s="16" t="str">
        <f>IF(IF(Payment[[#This Row],[ID'#]]="","",VLOOKUP(Payment[[#This Row],[ID'#]],OrderTable[],5,FALSE))=0,"",IF(Payment[[#This Row],[ID'#]]="","",VLOOKUP(Payment[[#This Row],[ID'#]],OrderTable[],5,FALSE)))</f>
        <v xml:space="preserve">
BCC M415-M415-M415-U0003-000</v>
      </c>
      <c r="E62" s="17" t="str">
        <f>IF(IF(Payment[[#This Row],[ID'#]]="","",VLOOKUP(Payment[[#This Row],[ID'#]],OrderTable[],6,FALSE))=0,"",IF(Payment[[#This Row],[ID'#]]="","",VLOOKUP(Payment[[#This Row],[ID'#]],OrderTable[],6,FALSE)))</f>
        <v>Sensor Y-spliter box, 1-M12, Male to 2 - M12 Female</v>
      </c>
      <c r="F62" s="17">
        <f>IF(IF(Payment[[#This Row],[ID'#]]="","",VLOOKUP(Payment[[#This Row],[ID'#]],OrderTable[],7,FALSE))=0,0,IF(Payment[[#This Row],[ID'#]]="","",VLOOKUP(Payment[[#This Row],[ID'#]],OrderTable[],7,FALSE)))</f>
        <v>100</v>
      </c>
      <c r="G62" s="17" t="str">
        <f>IF(IF(Payment[[#This Row],[ID'#]]="","",VLOOKUP(Payment[[#This Row],[ID'#]],OrderTable[],8,FALSE))=0,"",IF(Payment[[#This Row],[ID'#]]="","",VLOOKUP(Payment[[#This Row],[ID'#]],OrderTable[],8,FALSE)))</f>
        <v>pc</v>
      </c>
      <c r="H62" s="23">
        <f>IF(IF(Payment[[#This Row],[ID'#]]="","",VLOOKUP(Payment[[#This Row],[ID'#]],OrderTable[],9,FALSE))=0,0,IF(Payment[[#This Row],[ID'#]]="","",VLOOKUP(Payment[[#This Row],[ID'#]],OrderTable[],9,FALSE)))</f>
        <v>31.61</v>
      </c>
      <c r="I62" s="23">
        <f>IF(IF(Payment[[#This Row],[ID'#]]="","",VLOOKUP(Payment[[#This Row],[ID'#]],OrderTable[],10,FALSE))=0,0,IF(Payment[[#This Row],[ID'#]]="","",VLOOKUP(Payment[[#This Row],[ID'#]],OrderTable[],10,FALSE)))</f>
        <v>3161</v>
      </c>
      <c r="J62" s="55">
        <v>1242</v>
      </c>
      <c r="K62" s="57">
        <v>0.5</v>
      </c>
      <c r="L62" s="22">
        <f>IF(Payment[[#This Row],[Total ]]="","",Payment[[#This Row],[Total ]]*Payment[[#This Row],[Payment %]])</f>
        <v>1580.5</v>
      </c>
      <c r="M62" s="47">
        <v>44700</v>
      </c>
      <c r="N62" s="48"/>
      <c r="O62" s="52">
        <v>44720</v>
      </c>
      <c r="P62" s="74">
        <f>IF(Payment[[#This Row],[Date of deposit]]="","",Payment[[#This Row],[Amount paid]])</f>
        <v>1580.5</v>
      </c>
    </row>
    <row r="63" spans="1:16" hidden="1">
      <c r="A63" s="54" t="s">
        <v>203</v>
      </c>
      <c r="B63" s="15">
        <f>IF(IF(Payment[[#This Row],[ID'#]]="","",VLOOKUP(Payment[[#This Row],[ID'#]],OrderTable[],2,FALSE))=0,"",IF(Payment[[#This Row],[ID'#]]="","",VLOOKUP(Payment[[#This Row],[ID'#]],OrderTable[],2,FALSE)))</f>
        <v>4</v>
      </c>
      <c r="C63" s="15">
        <f>IF(IF(Payment[[#This Row],[ID'#]]="","",VLOOKUP(Payment[[#This Row],[ID'#]],OrderTable[],3,FALSE))=0,"",IF(Payment[[#This Row],[ID'#]]="","",VLOOKUP(Payment[[#This Row],[ID'#]],OrderTable[],3,FALSE)))</f>
        <v>1145</v>
      </c>
      <c r="D63" s="16" t="str">
        <f>IF(IF(Payment[[#This Row],[ID'#]]="","",VLOOKUP(Payment[[#This Row],[ID'#]],OrderTable[],5,FALSE))=0,"",IF(Payment[[#This Row],[ID'#]]="","",VLOOKUP(Payment[[#This Row],[ID'#]],OrderTable[],5,FALSE)))</f>
        <v>BCC M434-0000-2A-000-41X475-000</v>
      </c>
      <c r="E63" s="17" t="str">
        <f>IF(IF(Payment[[#This Row],[ID'#]]="","",VLOOKUP(Payment[[#This Row],[ID'#]],OrderTable[],6,FALSE))=0,"",IF(Payment[[#This Row],[ID'#]]="","",VLOOKUP(Payment[[#This Row],[ID'#]],OrderTable[],6,FALSE)))</f>
        <v>M12 Male-Straight, user fabrication connector, 4pin, cable dia 4…6.9mm</v>
      </c>
      <c r="F63" s="17">
        <f>IF(IF(Payment[[#This Row],[ID'#]]="","",VLOOKUP(Payment[[#This Row],[ID'#]],OrderTable[],7,FALSE))=0,0,IF(Payment[[#This Row],[ID'#]]="","",VLOOKUP(Payment[[#This Row],[ID'#]],OrderTable[],7,FALSE)))</f>
        <v>0</v>
      </c>
      <c r="G63" s="17" t="str">
        <f>IF(IF(Payment[[#This Row],[ID'#]]="","",VLOOKUP(Payment[[#This Row],[ID'#]],OrderTable[],8,FALSE))=0,"",IF(Payment[[#This Row],[ID'#]]="","",VLOOKUP(Payment[[#This Row],[ID'#]],OrderTable[],8,FALSE)))</f>
        <v>pc</v>
      </c>
      <c r="H63" s="23">
        <f>IF(IF(Payment[[#This Row],[ID'#]]="","",VLOOKUP(Payment[[#This Row],[ID'#]],OrderTable[],9,FALSE))=0,0,IF(Payment[[#This Row],[ID'#]]="","",VLOOKUP(Payment[[#This Row],[ID'#]],OrderTable[],9,FALSE)))</f>
        <v>9.66</v>
      </c>
      <c r="I63" s="23">
        <f>IF(IF(Payment[[#This Row],[ID'#]]="","",VLOOKUP(Payment[[#This Row],[ID'#]],OrderTable[],10,FALSE))=0,0,IF(Payment[[#This Row],[ID'#]]="","",VLOOKUP(Payment[[#This Row],[ID'#]],OrderTable[],10,FALSE)))</f>
        <v>0</v>
      </c>
      <c r="J63" s="55">
        <v>1242</v>
      </c>
      <c r="K63" s="57">
        <v>0.5</v>
      </c>
      <c r="L63" s="22">
        <f>IF(Payment[[#This Row],[Total ]]="","",Payment[[#This Row],[Total ]]*Payment[[#This Row],[Payment %]])</f>
        <v>0</v>
      </c>
      <c r="M63" s="47">
        <v>44700</v>
      </c>
      <c r="N63" s="48"/>
      <c r="O63" s="52">
        <v>44720</v>
      </c>
      <c r="P63" s="74">
        <f>IF(Payment[[#This Row],[Date of deposit]]="","",Payment[[#This Row],[Amount paid]])</f>
        <v>0</v>
      </c>
    </row>
    <row r="64" spans="1:16" hidden="1">
      <c r="A64" s="54" t="s">
        <v>206</v>
      </c>
      <c r="B64" s="15">
        <f>IF(IF(Payment[[#This Row],[ID'#]]="","",VLOOKUP(Payment[[#This Row],[ID'#]],OrderTable[],2,FALSE))=0,"",IF(Payment[[#This Row],[ID'#]]="","",VLOOKUP(Payment[[#This Row],[ID'#]],OrderTable[],2,FALSE)))</f>
        <v>4</v>
      </c>
      <c r="C64" s="15">
        <f>IF(IF(Payment[[#This Row],[ID'#]]="","",VLOOKUP(Payment[[#This Row],[ID'#]],OrderTable[],3,FALSE))=0,"",IF(Payment[[#This Row],[ID'#]]="","",VLOOKUP(Payment[[#This Row],[ID'#]],OrderTable[],3,FALSE)))</f>
        <v>1145</v>
      </c>
      <c r="D64" s="16" t="str">
        <f>IF(IF(Payment[[#This Row],[ID'#]]="","",VLOOKUP(Payment[[#This Row],[ID'#]],OrderTable[],5,FALSE))=0,"",IF(Payment[[#This Row],[ID'#]]="","",VLOOKUP(Payment[[#This Row],[ID'#]],OrderTable[],5,FALSE)))</f>
        <v xml:space="preserve">
BCC M414-M415-M415-U2002-003</v>
      </c>
      <c r="E64" s="17" t="str">
        <f>IF(IF(Payment[[#This Row],[ID'#]]="","",VLOOKUP(Payment[[#This Row],[ID'#]],OrderTable[],6,FALSE))=0,"",IF(Payment[[#This Row],[ID'#]]="","",VLOOKUP(Payment[[#This Row],[ID'#]],OrderTable[],6,FALSE)))</f>
        <v>Y-Splitcable, M12 Straight-Male, M12 Straight-Female x2 TPE 0.3m</v>
      </c>
      <c r="F64" s="17">
        <f>IF(IF(Payment[[#This Row],[ID'#]]="","",VLOOKUP(Payment[[#This Row],[ID'#]],OrderTable[],7,FALSE))=0,0,IF(Payment[[#This Row],[ID'#]]="","",VLOOKUP(Payment[[#This Row],[ID'#]],OrderTable[],7,FALSE)))</f>
        <v>5</v>
      </c>
      <c r="G64" s="17" t="str">
        <f>IF(IF(Payment[[#This Row],[ID'#]]="","",VLOOKUP(Payment[[#This Row],[ID'#]],OrderTable[],8,FALSE))=0,"",IF(Payment[[#This Row],[ID'#]]="","",VLOOKUP(Payment[[#This Row],[ID'#]],OrderTable[],8,FALSE)))</f>
        <v>pc</v>
      </c>
      <c r="H64" s="23">
        <f>IF(IF(Payment[[#This Row],[ID'#]]="","",VLOOKUP(Payment[[#This Row],[ID'#]],OrderTable[],9,FALSE))=0,0,IF(Payment[[#This Row],[ID'#]]="","",VLOOKUP(Payment[[#This Row],[ID'#]],OrderTable[],9,FALSE)))</f>
        <v>73.5</v>
      </c>
      <c r="I64" s="23">
        <f>IF(IF(Payment[[#This Row],[ID'#]]="","",VLOOKUP(Payment[[#This Row],[ID'#]],OrderTable[],10,FALSE))=0,0,IF(Payment[[#This Row],[ID'#]]="","",VLOOKUP(Payment[[#This Row],[ID'#]],OrderTable[],10,FALSE)))</f>
        <v>367.5</v>
      </c>
      <c r="J64" s="55">
        <v>1242</v>
      </c>
      <c r="K64" s="57">
        <v>0.5</v>
      </c>
      <c r="L64" s="22">
        <f>IF(Payment[[#This Row],[Total ]]="","",Payment[[#This Row],[Total ]]*Payment[[#This Row],[Payment %]])</f>
        <v>183.75</v>
      </c>
      <c r="M64" s="47">
        <v>44700</v>
      </c>
      <c r="N64" s="48"/>
      <c r="O64" s="52">
        <v>44720</v>
      </c>
      <c r="P64" s="74">
        <f>IF(Payment[[#This Row],[Date of deposit]]="","",Payment[[#This Row],[Amount paid]])</f>
        <v>183.75</v>
      </c>
    </row>
    <row r="65" spans="1:16" hidden="1">
      <c r="A65" s="54" t="s">
        <v>209</v>
      </c>
      <c r="B65" s="15">
        <f>IF(IF(Payment[[#This Row],[ID'#]]="","",VLOOKUP(Payment[[#This Row],[ID'#]],OrderTable[],2,FALSE))=0,"",IF(Payment[[#This Row],[ID'#]]="","",VLOOKUP(Payment[[#This Row],[ID'#]],OrderTable[],2,FALSE)))</f>
        <v>4</v>
      </c>
      <c r="C65" s="15">
        <f>IF(IF(Payment[[#This Row],[ID'#]]="","",VLOOKUP(Payment[[#This Row],[ID'#]],OrderTable[],3,FALSE))=0,"",IF(Payment[[#This Row],[ID'#]]="","",VLOOKUP(Payment[[#This Row],[ID'#]],OrderTable[],3,FALSE)))</f>
        <v>1145</v>
      </c>
      <c r="D65" s="16" t="str">
        <f>IF(IF(Payment[[#This Row],[ID'#]]="","",VLOOKUP(Payment[[#This Row],[ID'#]],OrderTable[],5,FALSE))=0,"",IF(Payment[[#This Row],[ID'#]]="","",VLOOKUP(Payment[[#This Row],[ID'#]],OrderTable[],5,FALSE)))</f>
        <v>FSM-2FKM57</v>
      </c>
      <c r="E65" s="17" t="str">
        <f>IF(IF(Payment[[#This Row],[ID'#]]="","",VLOOKUP(Payment[[#This Row],[ID'#]],OrderTable[],6,FALSE))=0,"",IF(Payment[[#This Row],[ID'#]]="","",VLOOKUP(Payment[[#This Row],[ID'#]],OrderTable[],6,FALSE)))</f>
        <v>Light Curtain T-splitte connector, 5pin T piece</v>
      </c>
      <c r="F65" s="17">
        <f>IF(IF(Payment[[#This Row],[ID'#]]="","",VLOOKUP(Payment[[#This Row],[ID'#]],OrderTable[],7,FALSE))=0,0,IF(Payment[[#This Row],[ID'#]]="","",VLOOKUP(Payment[[#This Row],[ID'#]],OrderTable[],7,FALSE)))</f>
        <v>5</v>
      </c>
      <c r="G65" s="17" t="str">
        <f>IF(IF(Payment[[#This Row],[ID'#]]="","",VLOOKUP(Payment[[#This Row],[ID'#]],OrderTable[],8,FALSE))=0,"",IF(Payment[[#This Row],[ID'#]]="","",VLOOKUP(Payment[[#This Row],[ID'#]],OrderTable[],8,FALSE)))</f>
        <v>pc</v>
      </c>
      <c r="H65" s="23">
        <f>IF(IF(Payment[[#This Row],[ID'#]]="","",VLOOKUP(Payment[[#This Row],[ID'#]],OrderTable[],9,FALSE))=0,0,IF(Payment[[#This Row],[ID'#]]="","",VLOOKUP(Payment[[#This Row],[ID'#]],OrderTable[],9,FALSE)))</f>
        <v>0</v>
      </c>
      <c r="I65" s="23">
        <f>IF(IF(Payment[[#This Row],[ID'#]]="","",VLOOKUP(Payment[[#This Row],[ID'#]],OrderTable[],10,FALSE))=0,0,IF(Payment[[#This Row],[ID'#]]="","",VLOOKUP(Payment[[#This Row],[ID'#]],OrderTable[],10,FALSE)))</f>
        <v>0</v>
      </c>
      <c r="J65" s="55">
        <v>1242</v>
      </c>
      <c r="K65" s="57">
        <v>0.5</v>
      </c>
      <c r="L65" s="22">
        <f>IF(Payment[[#This Row],[Total ]]="","",Payment[[#This Row],[Total ]]*Payment[[#This Row],[Payment %]])</f>
        <v>0</v>
      </c>
      <c r="M65" s="47">
        <v>44700</v>
      </c>
      <c r="N65" s="48"/>
      <c r="O65" s="52">
        <v>44720</v>
      </c>
      <c r="P65" s="74">
        <f>IF(Payment[[#This Row],[Date of deposit]]="","",Payment[[#This Row],[Amount paid]])</f>
        <v>0</v>
      </c>
    </row>
    <row r="66" spans="1:16" hidden="1">
      <c r="A66" s="54" t="s">
        <v>212</v>
      </c>
      <c r="B66" s="15">
        <f>IF(IF(Payment[[#This Row],[ID'#]]="","",VLOOKUP(Payment[[#This Row],[ID'#]],OrderTable[],2,FALSE))=0,"",IF(Payment[[#This Row],[ID'#]]="","",VLOOKUP(Payment[[#This Row],[ID'#]],OrderTable[],2,FALSE)))</f>
        <v>4</v>
      </c>
      <c r="C66" s="15">
        <f>IF(IF(Payment[[#This Row],[ID'#]]="","",VLOOKUP(Payment[[#This Row],[ID'#]],OrderTable[],3,FALSE))=0,"",IF(Payment[[#This Row],[ID'#]]="","",VLOOKUP(Payment[[#This Row],[ID'#]],OrderTable[],3,FALSE)))</f>
        <v>1145</v>
      </c>
      <c r="D66" s="16" t="str">
        <f>IF(IF(Payment[[#This Row],[ID'#]]="","",VLOOKUP(Payment[[#This Row],[ID'#]],OrderTable[],5,FALSE))=0,"",IF(Payment[[#This Row],[ID'#]]="","",VLOOKUP(Payment[[#This Row],[ID'#]],OrderTable[],5,FALSE)))</f>
        <v>1783-ZMS24TA</v>
      </c>
      <c r="E66" s="17" t="str">
        <f>IF(IF(Payment[[#This Row],[ID'#]]="","",VLOOKUP(Payment[[#This Row],[ID'#]],OrderTable[],6,FALSE))=0,"",IF(Payment[[#This Row],[ID'#]]="","",VLOOKUP(Payment[[#This Row],[ID'#]],OrderTable[],6,FALSE)))</f>
        <v>ArmorStratix 5700 24port managed switch</v>
      </c>
      <c r="F66" s="17">
        <f>IF(IF(Payment[[#This Row],[ID'#]]="","",VLOOKUP(Payment[[#This Row],[ID'#]],OrderTable[],7,FALSE))=0,0,IF(Payment[[#This Row],[ID'#]]="","",VLOOKUP(Payment[[#This Row],[ID'#]],OrderTable[],7,FALSE)))</f>
        <v>3</v>
      </c>
      <c r="G66" s="17" t="str">
        <f>IF(IF(Payment[[#This Row],[ID'#]]="","",VLOOKUP(Payment[[#This Row],[ID'#]],OrderTable[],8,FALSE))=0,"",IF(Payment[[#This Row],[ID'#]]="","",VLOOKUP(Payment[[#This Row],[ID'#]],OrderTable[],8,FALSE)))</f>
        <v>pc</v>
      </c>
      <c r="H66" s="23">
        <f>IF(IF(Payment[[#This Row],[ID'#]]="","",VLOOKUP(Payment[[#This Row],[ID'#]],OrderTable[],9,FALSE))=0,0,IF(Payment[[#This Row],[ID'#]]="","",VLOOKUP(Payment[[#This Row],[ID'#]],OrderTable[],9,FALSE)))</f>
        <v>4045.84</v>
      </c>
      <c r="I66" s="23">
        <f>IF(IF(Payment[[#This Row],[ID'#]]="","",VLOOKUP(Payment[[#This Row],[ID'#]],OrderTable[],10,FALSE))=0,0,IF(Payment[[#This Row],[ID'#]]="","",VLOOKUP(Payment[[#This Row],[ID'#]],OrderTable[],10,FALSE)))</f>
        <v>12137.52</v>
      </c>
      <c r="J66" s="55">
        <v>1242</v>
      </c>
      <c r="K66" s="57">
        <v>0.5</v>
      </c>
      <c r="L66" s="22">
        <f>IF(Payment[[#This Row],[Total ]]="","",Payment[[#This Row],[Total ]]*Payment[[#This Row],[Payment %]])</f>
        <v>6068.76</v>
      </c>
      <c r="M66" s="47">
        <v>44700</v>
      </c>
      <c r="N66" s="48"/>
      <c r="O66" s="52">
        <v>44720</v>
      </c>
      <c r="P66" s="74">
        <f>IF(Payment[[#This Row],[Date of deposit]]="","",Payment[[#This Row],[Amount paid]])</f>
        <v>6068.76</v>
      </c>
    </row>
    <row r="67" spans="1:16" hidden="1">
      <c r="A67" s="54" t="s">
        <v>215</v>
      </c>
      <c r="B67" s="15">
        <f>IF(IF(Payment[[#This Row],[ID'#]]="","",VLOOKUP(Payment[[#This Row],[ID'#]],OrderTable[],2,FALSE))=0,"",IF(Payment[[#This Row],[ID'#]]="","",VLOOKUP(Payment[[#This Row],[ID'#]],OrderTable[],2,FALSE)))</f>
        <v>4</v>
      </c>
      <c r="C67" s="15">
        <f>IF(IF(Payment[[#This Row],[ID'#]]="","",VLOOKUP(Payment[[#This Row],[ID'#]],OrderTable[],3,FALSE))=0,"",IF(Payment[[#This Row],[ID'#]]="","",VLOOKUP(Payment[[#This Row],[ID'#]],OrderTable[],3,FALSE)))</f>
        <v>1145</v>
      </c>
      <c r="D67" s="16" t="str">
        <f>IF(IF(Payment[[#This Row],[ID'#]]="","",VLOOKUP(Payment[[#This Row],[ID'#]],OrderTable[],5,FALSE))=0,"",IF(Payment[[#This Row],[ID'#]]="","",VLOOKUP(Payment[[#This Row],[ID'#]],OrderTable[],5,FALSE)))</f>
        <v xml:space="preserve">
480vac Power Cable #10C3G1</v>
      </c>
      <c r="E67" s="17" t="str">
        <f>IF(IF(Payment[[#This Row],[ID'#]]="","",VLOOKUP(Payment[[#This Row],[ID'#]],OrderTable[],6,FALSE))=0,"",IF(Payment[[#This Row],[ID'#]]="","",VLOOKUP(Payment[[#This Row],[ID'#]],OrderTable[],6,FALSE)))</f>
        <v>Power cable 10AWG-3c+G TC-ER 600V</v>
      </c>
      <c r="F67" s="17">
        <f>IF(IF(Payment[[#This Row],[ID'#]]="","",VLOOKUP(Payment[[#This Row],[ID'#]],OrderTable[],7,FALSE))=0,0,IF(Payment[[#This Row],[ID'#]]="","",VLOOKUP(Payment[[#This Row],[ID'#]],OrderTable[],7,FALSE)))</f>
        <v>300</v>
      </c>
      <c r="G67" s="17" t="str">
        <f>IF(IF(Payment[[#This Row],[ID'#]]="","",VLOOKUP(Payment[[#This Row],[ID'#]],OrderTable[],8,FALSE))=0,"",IF(Payment[[#This Row],[ID'#]]="","",VLOOKUP(Payment[[#This Row],[ID'#]],OrderTable[],8,FALSE)))</f>
        <v>mts</v>
      </c>
      <c r="H67" s="23">
        <f>IF(IF(Payment[[#This Row],[ID'#]]="","",VLOOKUP(Payment[[#This Row],[ID'#]],OrderTable[],9,FALSE))=0,0,IF(Payment[[#This Row],[ID'#]]="","",VLOOKUP(Payment[[#This Row],[ID'#]],OrderTable[],9,FALSE)))</f>
        <v>9.14</v>
      </c>
      <c r="I67" s="23">
        <f>IF(IF(Payment[[#This Row],[ID'#]]="","",VLOOKUP(Payment[[#This Row],[ID'#]],OrderTable[],10,FALSE))=0,0,IF(Payment[[#This Row],[ID'#]]="","",VLOOKUP(Payment[[#This Row],[ID'#]],OrderTable[],10,FALSE)))</f>
        <v>2742</v>
      </c>
      <c r="J67" s="55">
        <v>1242</v>
      </c>
      <c r="K67" s="57">
        <v>0.5</v>
      </c>
      <c r="L67" s="22">
        <f>IF(Payment[[#This Row],[Total ]]="","",Payment[[#This Row],[Total ]]*Payment[[#This Row],[Payment %]])</f>
        <v>1371</v>
      </c>
      <c r="M67" s="47">
        <v>44700</v>
      </c>
      <c r="N67" s="48"/>
      <c r="O67" s="52">
        <v>44720</v>
      </c>
      <c r="P67" s="74">
        <f>IF(Payment[[#This Row],[Date of deposit]]="","",Payment[[#This Row],[Amount paid]])</f>
        <v>1371</v>
      </c>
    </row>
    <row r="68" spans="1:16" hidden="1">
      <c r="A68" s="54" t="s">
        <v>219</v>
      </c>
      <c r="B68" s="15">
        <f>IF(IF(Payment[[#This Row],[ID'#]]="","",VLOOKUP(Payment[[#This Row],[ID'#]],OrderTable[],2,FALSE))=0,"",IF(Payment[[#This Row],[ID'#]]="","",VLOOKUP(Payment[[#This Row],[ID'#]],OrderTable[],2,FALSE)))</f>
        <v>4</v>
      </c>
      <c r="C68" s="15">
        <f>IF(IF(Payment[[#This Row],[ID'#]]="","",VLOOKUP(Payment[[#This Row],[ID'#]],OrderTable[],3,FALSE))=0,"",IF(Payment[[#This Row],[ID'#]]="","",VLOOKUP(Payment[[#This Row],[ID'#]],OrderTable[],3,FALSE)))</f>
        <v>1145</v>
      </c>
      <c r="D68" s="16" t="str">
        <f>IF(IF(Payment[[#This Row],[ID'#]]="","",VLOOKUP(Payment[[#This Row],[ID'#]],OrderTable[],5,FALSE))=0,"",IF(Payment[[#This Row],[ID'#]]="","",VLOOKUP(Payment[[#This Row],[ID'#]],OrderTable[],5,FALSE)))</f>
        <v>B1-HKT-0204</v>
      </c>
      <c r="E68" s="17" t="str">
        <f>IF(IF(Payment[[#This Row],[ID'#]]="","",VLOOKUP(Payment[[#This Row],[ID'#]],OrderTable[],6,FALSE))=0,"",IF(Payment[[#This Row],[ID'#]]="","",VLOOKUP(Payment[[#This Row],[ID'#]],OrderTable[],6,FALSE)))</f>
        <v>Exchange Cable</v>
      </c>
      <c r="F68" s="17">
        <f>IF(IF(Payment[[#This Row],[ID'#]]="","",VLOOKUP(Payment[[#This Row],[ID'#]],OrderTable[],7,FALSE))=0,0,IF(Payment[[#This Row],[ID'#]]="","",VLOOKUP(Payment[[#This Row],[ID'#]],OrderTable[],7,FALSE)))</f>
        <v>10</v>
      </c>
      <c r="G68" s="17" t="str">
        <f>IF(IF(Payment[[#This Row],[ID'#]]="","",VLOOKUP(Payment[[#This Row],[ID'#]],OrderTable[],8,FALSE))=0,"",IF(Payment[[#This Row],[ID'#]]="","",VLOOKUP(Payment[[#This Row],[ID'#]],OrderTable[],8,FALSE)))</f>
        <v>pc</v>
      </c>
      <c r="H68" s="23">
        <f>IF(IF(Payment[[#This Row],[ID'#]]="","",VLOOKUP(Payment[[#This Row],[ID'#]],OrderTable[],9,FALSE))=0,0,IF(Payment[[#This Row],[ID'#]]="","",VLOOKUP(Payment[[#This Row],[ID'#]],OrderTable[],9,FALSE)))</f>
        <v>80.92</v>
      </c>
      <c r="I68" s="23">
        <f>IF(IF(Payment[[#This Row],[ID'#]]="","",VLOOKUP(Payment[[#This Row],[ID'#]],OrderTable[],10,FALSE))=0,0,IF(Payment[[#This Row],[ID'#]]="","",VLOOKUP(Payment[[#This Row],[ID'#]],OrderTable[],10,FALSE)))</f>
        <v>809.2</v>
      </c>
      <c r="J68" s="55">
        <v>1242</v>
      </c>
      <c r="K68" s="57">
        <v>0.5</v>
      </c>
      <c r="L68" s="22">
        <f>IF(Payment[[#This Row],[Total ]]="","",Payment[[#This Row],[Total ]]*Payment[[#This Row],[Payment %]])</f>
        <v>404.6</v>
      </c>
      <c r="M68" s="47">
        <v>44700</v>
      </c>
      <c r="N68" s="48"/>
      <c r="O68" s="52">
        <v>44720</v>
      </c>
      <c r="P68" s="74">
        <f>IF(Payment[[#This Row],[Date of deposit]]="","",Payment[[#This Row],[Amount paid]])</f>
        <v>404.6</v>
      </c>
    </row>
    <row r="69" spans="1:16" hidden="1">
      <c r="A69" s="54" t="s">
        <v>222</v>
      </c>
      <c r="B69" s="15">
        <f>IF(IF(Payment[[#This Row],[ID'#]]="","",VLOOKUP(Payment[[#This Row],[ID'#]],OrderTable[],2,FALSE))=0,"",IF(Payment[[#This Row],[ID'#]]="","",VLOOKUP(Payment[[#This Row],[ID'#]],OrderTable[],2,FALSE)))</f>
        <v>4</v>
      </c>
      <c r="C69" s="15">
        <f>IF(IF(Payment[[#This Row],[ID'#]]="","",VLOOKUP(Payment[[#This Row],[ID'#]],OrderTable[],3,FALSE))=0,"",IF(Payment[[#This Row],[ID'#]]="","",VLOOKUP(Payment[[#This Row],[ID'#]],OrderTable[],3,FALSE)))</f>
        <v>1145</v>
      </c>
      <c r="D69" s="16" t="str">
        <f>IF(IF(Payment[[#This Row],[ID'#]]="","",VLOOKUP(Payment[[#This Row],[ID'#]],OrderTable[],5,FALSE))=0,"",IF(Payment[[#This Row],[ID'#]]="","",VLOOKUP(Payment[[#This Row],[ID'#]],OrderTable[],5,FALSE)))</f>
        <v>BCC M454-M454-5D-RM002-000</v>
      </c>
      <c r="E69" s="17" t="str">
        <f>IF(IF(Payment[[#This Row],[ID'#]]="","",VLOOKUP(Payment[[#This Row],[ID'#]],OrderTable[],6,FALSE))=0,"",IF(Payment[[#This Row],[ID'#]]="","",VLOOKUP(Payment[[#This Row],[ID'#]],OrderTable[],6,FALSE)))</f>
        <v>M12 female Straight / M12 Female Straight connecting line coupling</v>
      </c>
      <c r="F69" s="17">
        <f>IF(IF(Payment[[#This Row],[ID'#]]="","",VLOOKUP(Payment[[#This Row],[ID'#]],OrderTable[],7,FALSE))=0,0,IF(Payment[[#This Row],[ID'#]]="","",VLOOKUP(Payment[[#This Row],[ID'#]],OrderTable[],7,FALSE)))</f>
        <v>0</v>
      </c>
      <c r="G69" s="17" t="str">
        <f>IF(IF(Payment[[#This Row],[ID'#]]="","",VLOOKUP(Payment[[#This Row],[ID'#]],OrderTable[],8,FALSE))=0,"",IF(Payment[[#This Row],[ID'#]]="","",VLOOKUP(Payment[[#This Row],[ID'#]],OrderTable[],8,FALSE)))</f>
        <v>pc</v>
      </c>
      <c r="H69" s="23">
        <f>IF(IF(Payment[[#This Row],[ID'#]]="","",VLOOKUP(Payment[[#This Row],[ID'#]],OrderTable[],9,FALSE))=0,0,IF(Payment[[#This Row],[ID'#]]="","",VLOOKUP(Payment[[#This Row],[ID'#]],OrderTable[],9,FALSE)))</f>
        <v>62.98</v>
      </c>
      <c r="I69" s="23">
        <f>IF(IF(Payment[[#This Row],[ID'#]]="","",VLOOKUP(Payment[[#This Row],[ID'#]],OrderTable[],10,FALSE))=0,0,IF(Payment[[#This Row],[ID'#]]="","",VLOOKUP(Payment[[#This Row],[ID'#]],OrderTable[],10,FALSE)))</f>
        <v>0</v>
      </c>
      <c r="J69" s="55">
        <v>1242</v>
      </c>
      <c r="K69" s="57">
        <v>0.5</v>
      </c>
      <c r="L69" s="22">
        <f>IF(Payment[[#This Row],[Total ]]="","",Payment[[#This Row],[Total ]]*Payment[[#This Row],[Payment %]])</f>
        <v>0</v>
      </c>
      <c r="M69" s="47">
        <v>44700</v>
      </c>
      <c r="N69" s="48"/>
      <c r="O69" s="52">
        <v>44720</v>
      </c>
      <c r="P69" s="74">
        <f>IF(Payment[[#This Row],[Date of deposit]]="","",Payment[[#This Row],[Amount paid]])</f>
        <v>0</v>
      </c>
    </row>
    <row r="70" spans="1:16" hidden="1">
      <c r="A70" s="54" t="s">
        <v>225</v>
      </c>
      <c r="B70" s="15">
        <f>IF(IF(Payment[[#This Row],[ID'#]]="","",VLOOKUP(Payment[[#This Row],[ID'#]],OrderTable[],2,FALSE))=0,"",IF(Payment[[#This Row],[ID'#]]="","",VLOOKUP(Payment[[#This Row],[ID'#]],OrderTable[],2,FALSE)))</f>
        <v>4</v>
      </c>
      <c r="C70" s="15">
        <f>IF(IF(Payment[[#This Row],[ID'#]]="","",VLOOKUP(Payment[[#This Row],[ID'#]],OrderTable[],3,FALSE))=0,"",IF(Payment[[#This Row],[ID'#]]="","",VLOOKUP(Payment[[#This Row],[ID'#]],OrderTable[],3,FALSE)))</f>
        <v>1145</v>
      </c>
      <c r="D70" s="16" t="str">
        <f>IF(IF(Payment[[#This Row],[ID'#]]="","",VLOOKUP(Payment[[#This Row],[ID'#]],OrderTable[],5,FALSE))=0,"",IF(Payment[[#This Row],[ID'#]]="","",VLOOKUP(Payment[[#This Row],[ID'#]],OrderTable[],5,FALSE)))</f>
        <v>TBEN-L4-16DXP</v>
      </c>
      <c r="E70" s="17" t="str">
        <f>IF(IF(Payment[[#This Row],[ID'#]]="","",VLOOKUP(Payment[[#This Row],[ID'#]],OrderTable[],6,FALSE))=0,"",IF(Payment[[#This Row],[ID'#]]="","",VLOOKUP(Payment[[#This Row],[ID'#]],OrderTable[],6,FALSE)))</f>
        <v>IP67 EIP 16 point configable module</v>
      </c>
      <c r="F70" s="17">
        <f>IF(IF(Payment[[#This Row],[ID'#]]="","",VLOOKUP(Payment[[#This Row],[ID'#]],OrderTable[],7,FALSE))=0,0,IF(Payment[[#This Row],[ID'#]]="","",VLOOKUP(Payment[[#This Row],[ID'#]],OrderTable[],7,FALSE)))</f>
        <v>0</v>
      </c>
      <c r="G70" s="17" t="str">
        <f>IF(IF(Payment[[#This Row],[ID'#]]="","",VLOOKUP(Payment[[#This Row],[ID'#]],OrderTable[],8,FALSE))=0,"",IF(Payment[[#This Row],[ID'#]]="","",VLOOKUP(Payment[[#This Row],[ID'#]],OrderTable[],8,FALSE)))</f>
        <v>pc</v>
      </c>
      <c r="H70" s="23">
        <f>IF(IF(Payment[[#This Row],[ID'#]]="","",VLOOKUP(Payment[[#This Row],[ID'#]],OrderTable[],9,FALSE))=0,0,IF(Payment[[#This Row],[ID'#]]="","",VLOOKUP(Payment[[#This Row],[ID'#]],OrderTable[],9,FALSE)))</f>
        <v>280.10000000000002</v>
      </c>
      <c r="I70" s="23">
        <f>IF(IF(Payment[[#This Row],[ID'#]]="","",VLOOKUP(Payment[[#This Row],[ID'#]],OrderTable[],10,FALSE))=0,0,IF(Payment[[#This Row],[ID'#]]="","",VLOOKUP(Payment[[#This Row],[ID'#]],OrderTable[],10,FALSE)))</f>
        <v>0</v>
      </c>
      <c r="J70" s="55">
        <v>1242</v>
      </c>
      <c r="K70" s="57">
        <v>0.5</v>
      </c>
      <c r="L70" s="22">
        <f>IF(Payment[[#This Row],[Total ]]="","",Payment[[#This Row],[Total ]]*Payment[[#This Row],[Payment %]])</f>
        <v>0</v>
      </c>
      <c r="M70" s="47">
        <v>44700</v>
      </c>
      <c r="N70" s="48"/>
      <c r="O70" s="52">
        <v>44720</v>
      </c>
      <c r="P70" s="74">
        <f>IF(Payment[[#This Row],[Date of deposit]]="","",Payment[[#This Row],[Amount paid]])</f>
        <v>0</v>
      </c>
    </row>
    <row r="71" spans="1:16" hidden="1">
      <c r="A71" s="54" t="s">
        <v>226</v>
      </c>
      <c r="B71" s="15">
        <f>IF(IF(Payment[[#This Row],[ID'#]]="","",VLOOKUP(Payment[[#This Row],[ID'#]],OrderTable[],2,FALSE))=0,"",IF(Payment[[#This Row],[ID'#]]="","",VLOOKUP(Payment[[#This Row],[ID'#]],OrderTable[],2,FALSE)))</f>
        <v>4</v>
      </c>
      <c r="C71" s="15">
        <f>IF(IF(Payment[[#This Row],[ID'#]]="","",VLOOKUP(Payment[[#This Row],[ID'#]],OrderTable[],3,FALSE))=0,"",IF(Payment[[#This Row],[ID'#]]="","",VLOOKUP(Payment[[#This Row],[ID'#]],OrderTable[],3,FALSE)))</f>
        <v>1145</v>
      </c>
      <c r="D71" s="16" t="str">
        <f>IF(IF(Payment[[#This Row],[ID'#]]="","",VLOOKUP(Payment[[#This Row],[ID'#]],OrderTable[],5,FALSE))=0,"",IF(Payment[[#This Row],[ID'#]]="","",VLOOKUP(Payment[[#This Row],[ID'#]],OrderTable[],5,FALSE)))</f>
        <v>K50LYXXPPB2Q</v>
      </c>
      <c r="E71" s="17" t="str">
        <f>IF(IF(Payment[[#This Row],[ID'#]]="","",VLOOKUP(Payment[[#This Row],[ID'#]],OrderTable[],6,FALSE))=0,"",IF(Payment[[#This Row],[ID'#]]="","",VLOOKUP(Payment[[#This Row],[ID'#]],OrderTable[],6,FALSE)))</f>
        <v>EZ-LIGHT: 1-Color lamp &amp; P.B; Yellow</v>
      </c>
      <c r="F71" s="17">
        <f>IF(IF(Payment[[#This Row],[ID'#]]="","",VLOOKUP(Payment[[#This Row],[ID'#]],OrderTable[],7,FALSE))=0,0,IF(Payment[[#This Row],[ID'#]]="","",VLOOKUP(Payment[[#This Row],[ID'#]],OrderTable[],7,FALSE)))</f>
        <v>2</v>
      </c>
      <c r="G71" s="17" t="str">
        <f>IF(IF(Payment[[#This Row],[ID'#]]="","",VLOOKUP(Payment[[#This Row],[ID'#]],OrderTable[],8,FALSE))=0,"",IF(Payment[[#This Row],[ID'#]]="","",VLOOKUP(Payment[[#This Row],[ID'#]],OrderTable[],8,FALSE)))</f>
        <v>pc</v>
      </c>
      <c r="H71" s="23">
        <f>IF(IF(Payment[[#This Row],[ID'#]]="","",VLOOKUP(Payment[[#This Row],[ID'#]],OrderTable[],9,FALSE))=0,0,IF(Payment[[#This Row],[ID'#]]="","",VLOOKUP(Payment[[#This Row],[ID'#]],OrderTable[],9,FALSE)))</f>
        <v>122.04</v>
      </c>
      <c r="I71" s="23">
        <f>IF(IF(Payment[[#This Row],[ID'#]]="","",VLOOKUP(Payment[[#This Row],[ID'#]],OrderTable[],10,FALSE))=0,0,IF(Payment[[#This Row],[ID'#]]="","",VLOOKUP(Payment[[#This Row],[ID'#]],OrderTable[],10,FALSE)))</f>
        <v>244.08</v>
      </c>
      <c r="J71" s="55">
        <v>1242</v>
      </c>
      <c r="K71" s="57">
        <v>0.5</v>
      </c>
      <c r="L71" s="22">
        <f>IF(Payment[[#This Row],[Total ]]="","",Payment[[#This Row],[Total ]]*Payment[[#This Row],[Payment %]])</f>
        <v>122.04</v>
      </c>
      <c r="M71" s="47">
        <v>44700</v>
      </c>
      <c r="N71" s="48"/>
      <c r="O71" s="52">
        <v>44720</v>
      </c>
      <c r="P71" s="74">
        <f>IF(Payment[[#This Row],[Date of deposit]]="","",Payment[[#This Row],[Amount paid]])</f>
        <v>122.04</v>
      </c>
    </row>
    <row r="72" spans="1:16" hidden="1">
      <c r="A72" s="54" t="s">
        <v>229</v>
      </c>
      <c r="B72" s="15">
        <f>IF(IF(Payment[[#This Row],[ID'#]]="","",VLOOKUP(Payment[[#This Row],[ID'#]],OrderTable[],2,FALSE))=0,"",IF(Payment[[#This Row],[ID'#]]="","",VLOOKUP(Payment[[#This Row],[ID'#]],OrderTable[],2,FALSE)))</f>
        <v>4</v>
      </c>
      <c r="C72" s="15">
        <f>IF(IF(Payment[[#This Row],[ID'#]]="","",VLOOKUP(Payment[[#This Row],[ID'#]],OrderTable[],3,FALSE))=0,"",IF(Payment[[#This Row],[ID'#]]="","",VLOOKUP(Payment[[#This Row],[ID'#]],OrderTable[],3,FALSE)))</f>
        <v>1145</v>
      </c>
      <c r="D72" s="16" t="str">
        <f>IF(IF(Payment[[#This Row],[ID'#]]="","",VLOOKUP(Payment[[#This Row],[ID'#]],OrderTable[],5,FALSE))=0,"",IF(Payment[[#This Row],[ID'#]]="","",VLOOKUP(Payment[[#This Row],[ID'#]],OrderTable[],5,FALSE)))</f>
        <v xml:space="preserve">
VS-08-RJ45-5-Q/IP20 - 1656725</v>
      </c>
      <c r="E72" s="17" t="str">
        <f>IF(IF(Payment[[#This Row],[ID'#]]="","",VLOOKUP(Payment[[#This Row],[ID'#]],OrderTable[],6,FALSE))=0,"",IF(Payment[[#This Row],[ID'#]]="","",VLOOKUP(Payment[[#This Row],[ID'#]],OrderTable[],6,FALSE)))</f>
        <v>Industrial Field assembly RJ45 Modular Plug 8-poles</v>
      </c>
      <c r="F72" s="17">
        <f>IF(IF(Payment[[#This Row],[ID'#]]="","",VLOOKUP(Payment[[#This Row],[ID'#]],OrderTable[],7,FALSE))=0,0,IF(Payment[[#This Row],[ID'#]]="","",VLOOKUP(Payment[[#This Row],[ID'#]],OrderTable[],7,FALSE)))</f>
        <v>15</v>
      </c>
      <c r="G72" s="17" t="str">
        <f>IF(IF(Payment[[#This Row],[ID'#]]="","",VLOOKUP(Payment[[#This Row],[ID'#]],OrderTable[],8,FALSE))=0,"",IF(Payment[[#This Row],[ID'#]]="","",VLOOKUP(Payment[[#This Row],[ID'#]],OrderTable[],8,FALSE)))</f>
        <v>pc</v>
      </c>
      <c r="H72" s="23">
        <f>IF(IF(Payment[[#This Row],[ID'#]]="","",VLOOKUP(Payment[[#This Row],[ID'#]],OrderTable[],9,FALSE))=0,0,IF(Payment[[#This Row],[ID'#]]="","",VLOOKUP(Payment[[#This Row],[ID'#]],OrderTable[],9,FALSE)))</f>
        <v>25.48</v>
      </c>
      <c r="I72" s="23">
        <f>IF(IF(Payment[[#This Row],[ID'#]]="","",VLOOKUP(Payment[[#This Row],[ID'#]],OrderTable[],10,FALSE))=0,0,IF(Payment[[#This Row],[ID'#]]="","",VLOOKUP(Payment[[#This Row],[ID'#]],OrderTable[],10,FALSE)))</f>
        <v>382.2</v>
      </c>
      <c r="J72" s="55">
        <v>1242</v>
      </c>
      <c r="K72" s="57">
        <v>0.5</v>
      </c>
      <c r="L72" s="22">
        <f>IF(Payment[[#This Row],[Total ]]="","",Payment[[#This Row],[Total ]]*Payment[[#This Row],[Payment %]])</f>
        <v>191.1</v>
      </c>
      <c r="M72" s="47">
        <v>44700</v>
      </c>
      <c r="N72" s="48"/>
      <c r="O72" s="52">
        <v>44720</v>
      </c>
      <c r="P72" s="74">
        <f>IF(Payment[[#This Row],[Date of deposit]]="","",Payment[[#This Row],[Amount paid]])</f>
        <v>191.1</v>
      </c>
    </row>
    <row r="73" spans="1:16" hidden="1">
      <c r="A73" s="54" t="s">
        <v>232</v>
      </c>
      <c r="B73" s="15">
        <f>IF(IF(Payment[[#This Row],[ID'#]]="","",VLOOKUP(Payment[[#This Row],[ID'#]],OrderTable[],2,FALSE))=0,"",IF(Payment[[#This Row],[ID'#]]="","",VLOOKUP(Payment[[#This Row],[ID'#]],OrderTable[],2,FALSE)))</f>
        <v>4</v>
      </c>
      <c r="C73" s="15">
        <f>IF(IF(Payment[[#This Row],[ID'#]]="","",VLOOKUP(Payment[[#This Row],[ID'#]],OrderTable[],3,FALSE))=0,"",IF(Payment[[#This Row],[ID'#]]="","",VLOOKUP(Payment[[#This Row],[ID'#]],OrderTable[],3,FALSE)))</f>
        <v>1145</v>
      </c>
      <c r="D73" s="16" t="str">
        <f>IF(IF(Payment[[#This Row],[ID'#]]="","",VLOOKUP(Payment[[#This Row],[ID'#]],OrderTable[],5,FALSE))=0,"",IF(Payment[[#This Row],[ID'#]]="","",VLOOKUP(Payment[[#This Row],[ID'#]],OrderTable[],5,FALSE)))</f>
        <v>BCC M434-0000-2A-000-41X475-000</v>
      </c>
      <c r="E73" s="17" t="str">
        <f>IF(IF(Payment[[#This Row],[ID'#]]="","",VLOOKUP(Payment[[#This Row],[ID'#]],OrderTable[],6,FALSE))=0,"",IF(Payment[[#This Row],[ID'#]]="","",VLOOKUP(Payment[[#This Row],[ID'#]],OrderTable[],6,FALSE)))</f>
        <v>M12 Male-Straight, user fabrication connector, 4pin, cable dia 4…6.9mm</v>
      </c>
      <c r="F73" s="17">
        <f>IF(IF(Payment[[#This Row],[ID'#]]="","",VLOOKUP(Payment[[#This Row],[ID'#]],OrderTable[],7,FALSE))=0,0,IF(Payment[[#This Row],[ID'#]]="","",VLOOKUP(Payment[[#This Row],[ID'#]],OrderTable[],7,FALSE)))</f>
        <v>0</v>
      </c>
      <c r="G73" s="17" t="str">
        <f>IF(IF(Payment[[#This Row],[ID'#]]="","",VLOOKUP(Payment[[#This Row],[ID'#]],OrderTable[],8,FALSE))=0,"",IF(Payment[[#This Row],[ID'#]]="","",VLOOKUP(Payment[[#This Row],[ID'#]],OrderTable[],8,FALSE)))</f>
        <v>pc</v>
      </c>
      <c r="H73" s="23">
        <f>IF(IF(Payment[[#This Row],[ID'#]]="","",VLOOKUP(Payment[[#This Row],[ID'#]],OrderTable[],9,FALSE))=0,0,IF(Payment[[#This Row],[ID'#]]="","",VLOOKUP(Payment[[#This Row],[ID'#]],OrderTable[],9,FALSE)))</f>
        <v>9.66</v>
      </c>
      <c r="I73" s="23">
        <f>IF(IF(Payment[[#This Row],[ID'#]]="","",VLOOKUP(Payment[[#This Row],[ID'#]],OrderTable[],10,FALSE))=0,0,IF(Payment[[#This Row],[ID'#]]="","",VLOOKUP(Payment[[#This Row],[ID'#]],OrderTable[],10,FALSE)))</f>
        <v>0</v>
      </c>
      <c r="J73" s="55">
        <v>1242</v>
      </c>
      <c r="K73" s="57">
        <v>0</v>
      </c>
      <c r="L73" s="22">
        <f>IF(Payment[[#This Row],[Total ]]="","",Payment[[#This Row],[Total ]]*Payment[[#This Row],[Payment %]])</f>
        <v>0</v>
      </c>
      <c r="M73" s="47">
        <v>44700</v>
      </c>
      <c r="N73" s="48"/>
      <c r="O73" s="52">
        <v>44720</v>
      </c>
      <c r="P73" s="74">
        <f>IF(Payment[[#This Row],[Date of deposit]]="","",Payment[[#This Row],[Amount paid]])</f>
        <v>0</v>
      </c>
    </row>
    <row r="74" spans="1:16" hidden="1">
      <c r="A74" s="54" t="s">
        <v>234</v>
      </c>
      <c r="B74" s="15">
        <f>IF(IF(Payment[[#This Row],[ID'#]]="","",VLOOKUP(Payment[[#This Row],[ID'#]],OrderTable[],2,FALSE))=0,"",IF(Payment[[#This Row],[ID'#]]="","",VLOOKUP(Payment[[#This Row],[ID'#]],OrderTable[],2,FALSE)))</f>
        <v>4</v>
      </c>
      <c r="C74" s="15">
        <f>IF(IF(Payment[[#This Row],[ID'#]]="","",VLOOKUP(Payment[[#This Row],[ID'#]],OrderTable[],3,FALSE))=0,"",IF(Payment[[#This Row],[ID'#]]="","",VLOOKUP(Payment[[#This Row],[ID'#]],OrderTable[],3,FALSE)))</f>
        <v>1145</v>
      </c>
      <c r="D74" s="16" t="str">
        <f>IF(IF(Payment[[#This Row],[ID'#]]="","",VLOOKUP(Payment[[#This Row],[ID'#]],OrderTable[],5,FALSE))=0,"",IF(Payment[[#This Row],[ID'#]]="","",VLOOKUP(Payment[[#This Row],[ID'#]],OrderTable[],5,FALSE)))</f>
        <v>E11A06016M300</v>
      </c>
      <c r="E74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30m</v>
      </c>
      <c r="F74" s="17">
        <f>IF(IF(Payment[[#This Row],[ID'#]]="","",VLOOKUP(Payment[[#This Row],[ID'#]],OrderTable[],7,FALSE))=0,0,IF(Payment[[#This Row],[ID'#]]="","",VLOOKUP(Payment[[#This Row],[ID'#]],OrderTable[],7,FALSE)))</f>
        <v>5</v>
      </c>
      <c r="G74" s="17" t="str">
        <f>IF(IF(Payment[[#This Row],[ID'#]]="","",VLOOKUP(Payment[[#This Row],[ID'#]],OrderTable[],8,FALSE))=0,"",IF(Payment[[#This Row],[ID'#]]="","",VLOOKUP(Payment[[#This Row],[ID'#]],OrderTable[],8,FALSE)))</f>
        <v>pc</v>
      </c>
      <c r="H74" s="23">
        <f>IF(IF(Payment[[#This Row],[ID'#]]="","",VLOOKUP(Payment[[#This Row],[ID'#]],OrderTable[],9,FALSE))=0,0,IF(Payment[[#This Row],[ID'#]]="","",VLOOKUP(Payment[[#This Row],[ID'#]],OrderTable[],9,FALSE)))</f>
        <v>250.32</v>
      </c>
      <c r="I74" s="23">
        <f>IF(IF(Payment[[#This Row],[ID'#]]="","",VLOOKUP(Payment[[#This Row],[ID'#]],OrderTable[],10,FALSE))=0,0,IF(Payment[[#This Row],[ID'#]]="","",VLOOKUP(Payment[[#This Row],[ID'#]],OrderTable[],10,FALSE)))</f>
        <v>1251.5999999999999</v>
      </c>
      <c r="J74" s="55">
        <v>1242</v>
      </c>
      <c r="K74" s="57">
        <v>0.5</v>
      </c>
      <c r="L74" s="22">
        <f>IF(Payment[[#This Row],[Total ]]="","",Payment[[#This Row],[Total ]]*Payment[[#This Row],[Payment %]])</f>
        <v>625.79999999999995</v>
      </c>
      <c r="M74" s="47">
        <v>44700</v>
      </c>
      <c r="N74" s="48"/>
      <c r="O74" s="52">
        <v>44720</v>
      </c>
      <c r="P74" s="74">
        <f>IF(Payment[[#This Row],[Date of deposit]]="","",Payment[[#This Row],[Amount paid]])</f>
        <v>625.79999999999995</v>
      </c>
    </row>
    <row r="75" spans="1:16" hidden="1">
      <c r="A75" s="54" t="s">
        <v>237</v>
      </c>
      <c r="B75" s="15">
        <f>IF(IF(Payment[[#This Row],[ID'#]]="","",VLOOKUP(Payment[[#This Row],[ID'#]],OrderTable[],2,FALSE))=0,"",IF(Payment[[#This Row],[ID'#]]="","",VLOOKUP(Payment[[#This Row],[ID'#]],OrderTable[],2,FALSE)))</f>
        <v>4</v>
      </c>
      <c r="C75" s="15">
        <f>IF(IF(Payment[[#This Row],[ID'#]]="","",VLOOKUP(Payment[[#This Row],[ID'#]],OrderTable[],3,FALSE))=0,"",IF(Payment[[#This Row],[ID'#]]="","",VLOOKUP(Payment[[#This Row],[ID'#]],OrderTable[],3,FALSE)))</f>
        <v>1145</v>
      </c>
      <c r="D75" s="16" t="str">
        <f>IF(IF(Payment[[#This Row],[ID'#]]="","",VLOOKUP(Payment[[#This Row],[ID'#]],OrderTable[],5,FALSE))=0,"",IF(Payment[[#This Row],[ID'#]]="","",VLOOKUP(Payment[[#This Row],[ID'#]],OrderTable[],5,FALSE)))</f>
        <v>E11A06016M400</v>
      </c>
      <c r="E75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40m</v>
      </c>
      <c r="F75" s="17">
        <f>IF(IF(Payment[[#This Row],[ID'#]]="","",VLOOKUP(Payment[[#This Row],[ID'#]],OrderTable[],7,FALSE))=0,0,IF(Payment[[#This Row],[ID'#]]="","",VLOOKUP(Payment[[#This Row],[ID'#]],OrderTable[],7,FALSE)))</f>
        <v>3</v>
      </c>
      <c r="G75" s="17" t="str">
        <f>IF(IF(Payment[[#This Row],[ID'#]]="","",VLOOKUP(Payment[[#This Row],[ID'#]],OrderTable[],8,FALSE))=0,"",IF(Payment[[#This Row],[ID'#]]="","",VLOOKUP(Payment[[#This Row],[ID'#]],OrderTable[],8,FALSE)))</f>
        <v>pc</v>
      </c>
      <c r="H75" s="23">
        <f>IF(IF(Payment[[#This Row],[ID'#]]="","",VLOOKUP(Payment[[#This Row],[ID'#]],OrderTable[],9,FALSE))=0,0,IF(Payment[[#This Row],[ID'#]]="","",VLOOKUP(Payment[[#This Row],[ID'#]],OrderTable[],9,FALSE)))</f>
        <v>308.60000000000002</v>
      </c>
      <c r="I75" s="23">
        <f>IF(IF(Payment[[#This Row],[ID'#]]="","",VLOOKUP(Payment[[#This Row],[ID'#]],OrderTable[],10,FALSE))=0,0,IF(Payment[[#This Row],[ID'#]]="","",VLOOKUP(Payment[[#This Row],[ID'#]],OrderTable[],10,FALSE)))</f>
        <v>925.80000000000007</v>
      </c>
      <c r="J75" s="55">
        <v>1242</v>
      </c>
      <c r="K75" s="57">
        <v>0.5</v>
      </c>
      <c r="L75" s="22">
        <f>IF(Payment[[#This Row],[Total ]]="","",Payment[[#This Row],[Total ]]*Payment[[#This Row],[Payment %]])</f>
        <v>462.90000000000003</v>
      </c>
      <c r="M75" s="47">
        <v>44700</v>
      </c>
      <c r="N75" s="48"/>
      <c r="O75" s="52">
        <v>44720</v>
      </c>
      <c r="P75" s="74">
        <f>IF(Payment[[#This Row],[Date of deposit]]="","",Payment[[#This Row],[Amount paid]])</f>
        <v>462.90000000000003</v>
      </c>
    </row>
    <row r="76" spans="1:16" hidden="1">
      <c r="A76" s="54" t="s">
        <v>240</v>
      </c>
      <c r="B76" s="15">
        <f>IF(IF(Payment[[#This Row],[ID'#]]="","",VLOOKUP(Payment[[#This Row],[ID'#]],OrderTable[],2,FALSE))=0,"",IF(Payment[[#This Row],[ID'#]]="","",VLOOKUP(Payment[[#This Row],[ID'#]],OrderTable[],2,FALSE)))</f>
        <v>4</v>
      </c>
      <c r="C76" s="15">
        <f>IF(IF(Payment[[#This Row],[ID'#]]="","",VLOOKUP(Payment[[#This Row],[ID'#]],OrderTable[],3,FALSE))=0,"",IF(Payment[[#This Row],[ID'#]]="","",VLOOKUP(Payment[[#This Row],[ID'#]],OrderTable[],3,FALSE)))</f>
        <v>1145</v>
      </c>
      <c r="D76" s="16" t="str">
        <f>IF(IF(Payment[[#This Row],[ID'#]]="","",VLOOKUP(Payment[[#This Row],[ID'#]],OrderTable[],5,FALSE))=0,"",IF(Payment[[#This Row],[ID'#]]="","",VLOOKUP(Payment[[#This Row],[ID'#]],OrderTable[],5,FALSE)))</f>
        <v>E11A06016M500</v>
      </c>
      <c r="E76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50m</v>
      </c>
      <c r="F76" s="17">
        <f>IF(IF(Payment[[#This Row],[ID'#]]="","",VLOOKUP(Payment[[#This Row],[ID'#]],OrderTable[],7,FALSE))=0,0,IF(Payment[[#This Row],[ID'#]]="","",VLOOKUP(Payment[[#This Row],[ID'#]],OrderTable[],7,FALSE)))</f>
        <v>5</v>
      </c>
      <c r="G76" s="17" t="str">
        <f>IF(IF(Payment[[#This Row],[ID'#]]="","",VLOOKUP(Payment[[#This Row],[ID'#]],OrderTable[],8,FALSE))=0,"",IF(Payment[[#This Row],[ID'#]]="","",VLOOKUP(Payment[[#This Row],[ID'#]],OrderTable[],8,FALSE)))</f>
        <v>pc</v>
      </c>
      <c r="H76" s="23">
        <f>IF(IF(Payment[[#This Row],[ID'#]]="","",VLOOKUP(Payment[[#This Row],[ID'#]],OrderTable[],9,FALSE))=0,0,IF(Payment[[#This Row],[ID'#]]="","",VLOOKUP(Payment[[#This Row],[ID'#]],OrderTable[],9,FALSE)))</f>
        <v>249.85</v>
      </c>
      <c r="I76" s="23">
        <f>IF(IF(Payment[[#This Row],[ID'#]]="","",VLOOKUP(Payment[[#This Row],[ID'#]],OrderTable[],10,FALSE))=0,0,IF(Payment[[#This Row],[ID'#]]="","",VLOOKUP(Payment[[#This Row],[ID'#]],OrderTable[],10,FALSE)))</f>
        <v>1249.25</v>
      </c>
      <c r="J76" s="55">
        <v>1242</v>
      </c>
      <c r="K76" s="57">
        <v>0.5</v>
      </c>
      <c r="L76" s="22">
        <f>IF(Payment[[#This Row],[Total ]]="","",Payment[[#This Row],[Total ]]*Payment[[#This Row],[Payment %]])</f>
        <v>624.625</v>
      </c>
      <c r="M76" s="47">
        <v>44700</v>
      </c>
      <c r="N76" s="48"/>
      <c r="O76" s="52">
        <v>44720</v>
      </c>
      <c r="P76" s="74">
        <f>IF(Payment[[#This Row],[Date of deposit]]="","",Payment[[#This Row],[Amount paid]])</f>
        <v>624.625</v>
      </c>
    </row>
    <row r="77" spans="1:16" hidden="1">
      <c r="A77" s="54" t="s">
        <v>243</v>
      </c>
      <c r="B77" s="15">
        <f>IF(IF(Payment[[#This Row],[ID'#]]="","",VLOOKUP(Payment[[#This Row],[ID'#]],OrderTable[],2,FALSE))=0,"",IF(Payment[[#This Row],[ID'#]]="","",VLOOKUP(Payment[[#This Row],[ID'#]],OrderTable[],2,FALSE)))</f>
        <v>4</v>
      </c>
      <c r="C77" s="15">
        <f>IF(IF(Payment[[#This Row],[ID'#]]="","",VLOOKUP(Payment[[#This Row],[ID'#]],OrderTable[],3,FALSE))=0,"",IF(Payment[[#This Row],[ID'#]]="","",VLOOKUP(Payment[[#This Row],[ID'#]],OrderTable[],3,FALSE)))</f>
        <v>1145</v>
      </c>
      <c r="D77" s="16" t="str">
        <f>IF(IF(Payment[[#This Row],[ID'#]]="","",VLOOKUP(Payment[[#This Row],[ID'#]],OrderTable[],5,FALSE))=0,"",IF(Payment[[#This Row],[ID'#]]="","",VLOOKUP(Payment[[#This Row],[ID'#]],OrderTable[],5,FALSE)))</f>
        <v>440R-S12R2</v>
      </c>
      <c r="E77" s="17" t="str">
        <f>IF(IF(Payment[[#This Row],[ID'#]]="","",VLOOKUP(Payment[[#This Row],[ID'#]],OrderTable[],6,FALSE))=0,"",IF(Payment[[#This Row],[ID'#]]="","",VLOOKUP(Payment[[#This Row],[ID'#]],OrderTable[],6,FALSE)))</f>
        <v>Guardmaster Single Input Safety Relay (SI)</v>
      </c>
      <c r="F77" s="17">
        <f>IF(IF(Payment[[#This Row],[ID'#]]="","",VLOOKUP(Payment[[#This Row],[ID'#]],OrderTable[],7,FALSE))=0,0,IF(Payment[[#This Row],[ID'#]]="","",VLOOKUP(Payment[[#This Row],[ID'#]],OrderTable[],7,FALSE)))</f>
        <v>4</v>
      </c>
      <c r="G77" s="17" t="str">
        <f>IF(IF(Payment[[#This Row],[ID'#]]="","",VLOOKUP(Payment[[#This Row],[ID'#]],OrderTable[],8,FALSE))=0,"",IF(Payment[[#This Row],[ID'#]]="","",VLOOKUP(Payment[[#This Row],[ID'#]],OrderTable[],8,FALSE)))</f>
        <v>pc</v>
      </c>
      <c r="H77" s="23">
        <f>IF(IF(Payment[[#This Row],[ID'#]]="","",VLOOKUP(Payment[[#This Row],[ID'#]],OrderTable[],9,FALSE))=0,0,IF(Payment[[#This Row],[ID'#]]="","",VLOOKUP(Payment[[#This Row],[ID'#]],OrderTable[],9,FALSE)))</f>
        <v>306.31</v>
      </c>
      <c r="I77" s="23">
        <f>IF(IF(Payment[[#This Row],[ID'#]]="","",VLOOKUP(Payment[[#This Row],[ID'#]],OrderTable[],10,FALSE))=0,0,IF(Payment[[#This Row],[ID'#]]="","",VLOOKUP(Payment[[#This Row],[ID'#]],OrderTable[],10,FALSE)))</f>
        <v>1225.24</v>
      </c>
      <c r="J77" s="55">
        <v>1242</v>
      </c>
      <c r="K77" s="57">
        <v>0.5</v>
      </c>
      <c r="L77" s="22">
        <f>IF(Payment[[#This Row],[Total ]]="","",Payment[[#This Row],[Total ]]*Payment[[#This Row],[Payment %]])</f>
        <v>612.62</v>
      </c>
      <c r="M77" s="47">
        <v>44700</v>
      </c>
      <c r="N77" s="48"/>
      <c r="O77" s="52">
        <v>44720</v>
      </c>
      <c r="P77" s="74">
        <f>IF(Payment[[#This Row],[Date of deposit]]="","",Payment[[#This Row],[Amount paid]])</f>
        <v>612.62</v>
      </c>
    </row>
    <row r="78" spans="1:16" hidden="1">
      <c r="A78" s="54" t="s">
        <v>246</v>
      </c>
      <c r="B78" s="15">
        <f>IF(IF(Payment[[#This Row],[ID'#]]="","",VLOOKUP(Payment[[#This Row],[ID'#]],OrderTable[],2,FALSE))=0,"",IF(Payment[[#This Row],[ID'#]]="","",VLOOKUP(Payment[[#This Row],[ID'#]],OrderTable[],2,FALSE)))</f>
        <v>4</v>
      </c>
      <c r="C78" s="15">
        <f>IF(IF(Payment[[#This Row],[ID'#]]="","",VLOOKUP(Payment[[#This Row],[ID'#]],OrderTable[],3,FALSE))=0,"",IF(Payment[[#This Row],[ID'#]]="","",VLOOKUP(Payment[[#This Row],[ID'#]],OrderTable[],3,FALSE)))</f>
        <v>1145</v>
      </c>
      <c r="D78" s="16" t="str">
        <f>IF(IF(Payment[[#This Row],[ID'#]]="","",VLOOKUP(Payment[[#This Row],[ID'#]],OrderTable[],5,FALSE))=0,"",IF(Payment[[#This Row],[ID'#]]="","",VLOOKUP(Payment[[#This Row],[ID'#]],OrderTable[],5,FALSE)))</f>
        <v>1300390370 DN100</v>
      </c>
      <c r="E78" s="17" t="str">
        <f>IF(IF(Payment[[#This Row],[ID'#]]="","",VLOOKUP(Payment[[#This Row],[ID'#]],OrderTable[],6,FALSE))=0,"",IF(Payment[[#This Row],[ID'#]]="","",VLOOKUP(Payment[[#This Row],[ID'#]],OrderTable[],6,FALSE)))</f>
        <v>DeviceNet Trunk Male Terminator Resistor with Mini-Change Connection</v>
      </c>
      <c r="F78" s="17">
        <f>IF(IF(Payment[[#This Row],[ID'#]]="","",VLOOKUP(Payment[[#This Row],[ID'#]],OrderTable[],7,FALSE))=0,0,IF(Payment[[#This Row],[ID'#]]="","",VLOOKUP(Payment[[#This Row],[ID'#]],OrderTable[],7,FALSE)))</f>
        <v>6</v>
      </c>
      <c r="G78" s="17" t="str">
        <f>IF(IF(Payment[[#This Row],[ID'#]]="","",VLOOKUP(Payment[[#This Row],[ID'#]],OrderTable[],8,FALSE))=0,"",IF(Payment[[#This Row],[ID'#]]="","",VLOOKUP(Payment[[#This Row],[ID'#]],OrderTable[],8,FALSE)))</f>
        <v>pc</v>
      </c>
      <c r="H78" s="23">
        <f>IF(IF(Payment[[#This Row],[ID'#]]="","",VLOOKUP(Payment[[#This Row],[ID'#]],OrderTable[],9,FALSE))=0,0,IF(Payment[[#This Row],[ID'#]]="","",VLOOKUP(Payment[[#This Row],[ID'#]],OrderTable[],9,FALSE)))</f>
        <v>32.770000000000003</v>
      </c>
      <c r="I78" s="23">
        <f>IF(IF(Payment[[#This Row],[ID'#]]="","",VLOOKUP(Payment[[#This Row],[ID'#]],OrderTable[],10,FALSE))=0,0,IF(Payment[[#This Row],[ID'#]]="","",VLOOKUP(Payment[[#This Row],[ID'#]],OrderTable[],10,FALSE)))</f>
        <v>196.62</v>
      </c>
      <c r="J78" s="55">
        <v>1242</v>
      </c>
      <c r="K78" s="57">
        <v>0.5</v>
      </c>
      <c r="L78" s="22">
        <f>IF(Payment[[#This Row],[Total ]]="","",Payment[[#This Row],[Total ]]*Payment[[#This Row],[Payment %]])</f>
        <v>98.31</v>
      </c>
      <c r="M78" s="47">
        <v>44700</v>
      </c>
      <c r="N78" s="48"/>
      <c r="O78" s="52">
        <v>44720</v>
      </c>
      <c r="P78" s="74">
        <f>IF(Payment[[#This Row],[Date of deposit]]="","",Payment[[#This Row],[Amount paid]])</f>
        <v>98.31</v>
      </c>
    </row>
    <row r="79" spans="1:16" hidden="1">
      <c r="A79" s="54" t="s">
        <v>249</v>
      </c>
      <c r="B79" s="15">
        <f>IF(IF(Payment[[#This Row],[ID'#]]="","",VLOOKUP(Payment[[#This Row],[ID'#]],OrderTable[],2,FALSE))=0,"",IF(Payment[[#This Row],[ID'#]]="","",VLOOKUP(Payment[[#This Row],[ID'#]],OrderTable[],2,FALSE)))</f>
        <v>4</v>
      </c>
      <c r="C79" s="15">
        <f>IF(IF(Payment[[#This Row],[ID'#]]="","",VLOOKUP(Payment[[#This Row],[ID'#]],OrderTable[],3,FALSE))=0,"",IF(Payment[[#This Row],[ID'#]]="","",VLOOKUP(Payment[[#This Row],[ID'#]],OrderTable[],3,FALSE)))</f>
        <v>1145</v>
      </c>
      <c r="D79" s="16" t="str">
        <f>IF(IF(Payment[[#This Row],[ID'#]]="","",VLOOKUP(Payment[[#This Row],[ID'#]],OrderTable[],5,FALSE))=0,"",IF(Payment[[#This Row],[ID'#]]="","",VLOOKUP(Payment[[#This Row],[ID'#]],OrderTable[],5,FALSE)))</f>
        <v>1300350057 DN3020</v>
      </c>
      <c r="E79" s="17" t="str">
        <f>IF(IF(Payment[[#This Row],[ID'#]]="","",VLOOKUP(Payment[[#This Row],[ID'#]],OrderTable[],6,FALSE))=0,"",IF(Payment[[#This Row],[ID'#]]="","",VLOOKUP(Payment[[#This Row],[ID'#]],OrderTable[],6,FALSE)))</f>
        <v>DeviceNet 5 Pole, Tee Female to Male</v>
      </c>
      <c r="F79" s="17">
        <f>IF(IF(Payment[[#This Row],[ID'#]]="","",VLOOKUP(Payment[[#This Row],[ID'#]],OrderTable[],7,FALSE))=0,0,IF(Payment[[#This Row],[ID'#]]="","",VLOOKUP(Payment[[#This Row],[ID'#]],OrderTable[],7,FALSE)))</f>
        <v>6</v>
      </c>
      <c r="G79" s="17" t="str">
        <f>IF(IF(Payment[[#This Row],[ID'#]]="","",VLOOKUP(Payment[[#This Row],[ID'#]],OrderTable[],8,FALSE))=0,"",IF(Payment[[#This Row],[ID'#]]="","",VLOOKUP(Payment[[#This Row],[ID'#]],OrderTable[],8,FALSE)))</f>
        <v>pc</v>
      </c>
      <c r="H79" s="23">
        <f>IF(IF(Payment[[#This Row],[ID'#]]="","",VLOOKUP(Payment[[#This Row],[ID'#]],OrderTable[],9,FALSE))=0,0,IF(Payment[[#This Row],[ID'#]]="","",VLOOKUP(Payment[[#This Row],[ID'#]],OrderTable[],9,FALSE)))</f>
        <v>69.489999999999995</v>
      </c>
      <c r="I79" s="23">
        <f>IF(IF(Payment[[#This Row],[ID'#]]="","",VLOOKUP(Payment[[#This Row],[ID'#]],OrderTable[],10,FALSE))=0,0,IF(Payment[[#This Row],[ID'#]]="","",VLOOKUP(Payment[[#This Row],[ID'#]],OrderTable[],10,FALSE)))</f>
        <v>416.93999999999994</v>
      </c>
      <c r="J79" s="55">
        <v>1242</v>
      </c>
      <c r="K79" s="57">
        <v>0.5</v>
      </c>
      <c r="L79" s="22">
        <f>IF(Payment[[#This Row],[Total ]]="","",Payment[[#This Row],[Total ]]*Payment[[#This Row],[Payment %]])</f>
        <v>208.46999999999997</v>
      </c>
      <c r="M79" s="47">
        <v>44700</v>
      </c>
      <c r="N79" s="48"/>
      <c r="O79" s="52">
        <v>44720</v>
      </c>
      <c r="P79" s="74">
        <f>IF(Payment[[#This Row],[Date of deposit]]="","",Payment[[#This Row],[Amount paid]])</f>
        <v>208.46999999999997</v>
      </c>
    </row>
    <row r="80" spans="1:16" hidden="1">
      <c r="A80" s="54" t="s">
        <v>252</v>
      </c>
      <c r="B80" s="15">
        <f>IF(IF(Payment[[#This Row],[ID'#]]="","",VLOOKUP(Payment[[#This Row],[ID'#]],OrderTable[],2,FALSE))=0,"",IF(Payment[[#This Row],[ID'#]]="","",VLOOKUP(Payment[[#This Row],[ID'#]],OrderTable[],2,FALSE)))</f>
        <v>4</v>
      </c>
      <c r="C80" s="15">
        <f>IF(IF(Payment[[#This Row],[ID'#]]="","",VLOOKUP(Payment[[#This Row],[ID'#]],OrderTable[],3,FALSE))=0,"",IF(Payment[[#This Row],[ID'#]]="","",VLOOKUP(Payment[[#This Row],[ID'#]],OrderTable[],3,FALSE)))</f>
        <v>1145</v>
      </c>
      <c r="D80" s="16" t="str">
        <f>IF(IF(Payment[[#This Row],[ID'#]]="","",VLOOKUP(Payment[[#This Row],[ID'#]],OrderTable[],5,FALSE))=0,"",IF(Payment[[#This Row],[ID'#]]="","",VLOOKUP(Payment[[#This Row],[ID'#]],OrderTable[],5,FALSE)))</f>
        <v xml:space="preserve">
480vac Power Cable mts #8C3G1</v>
      </c>
      <c r="E80" s="17" t="str">
        <f>IF(IF(Payment[[#This Row],[ID'#]]="","",VLOOKUP(Payment[[#This Row],[ID'#]],OrderTable[],6,FALSE))=0,"",IF(Payment[[#This Row],[ID'#]]="","",VLOOKUP(Payment[[#This Row],[ID'#]],OrderTable[],6,FALSE)))</f>
        <v>Power cable 8AWG-3c+G TC-ER 600V</v>
      </c>
      <c r="F80" s="17">
        <f>IF(IF(Payment[[#This Row],[ID'#]]="","",VLOOKUP(Payment[[#This Row],[ID'#]],OrderTable[],7,FALSE))=0,0,IF(Payment[[#This Row],[ID'#]]="","",VLOOKUP(Payment[[#This Row],[ID'#]],OrderTable[],7,FALSE)))</f>
        <v>50</v>
      </c>
      <c r="G80" s="17" t="str">
        <f>IF(IF(Payment[[#This Row],[ID'#]]="","",VLOOKUP(Payment[[#This Row],[ID'#]],OrderTable[],8,FALSE))=0,"",IF(Payment[[#This Row],[ID'#]]="","",VLOOKUP(Payment[[#This Row],[ID'#]],OrderTable[],8,FALSE)))</f>
        <v>pc</v>
      </c>
      <c r="H80" s="23">
        <f>IF(IF(Payment[[#This Row],[ID'#]]="","",VLOOKUP(Payment[[#This Row],[ID'#]],OrderTable[],9,FALSE))=0,0,IF(Payment[[#This Row],[ID'#]]="","",VLOOKUP(Payment[[#This Row],[ID'#]],OrderTable[],9,FALSE)))</f>
        <v>9.14</v>
      </c>
      <c r="I80" s="23">
        <f>IF(IF(Payment[[#This Row],[ID'#]]="","",VLOOKUP(Payment[[#This Row],[ID'#]],OrderTable[],10,FALSE))=0,0,IF(Payment[[#This Row],[ID'#]]="","",VLOOKUP(Payment[[#This Row],[ID'#]],OrderTable[],10,FALSE)))</f>
        <v>457</v>
      </c>
      <c r="J80" s="55">
        <v>1242</v>
      </c>
      <c r="K80" s="57">
        <v>0.5</v>
      </c>
      <c r="L80" s="22">
        <f>IF(Payment[[#This Row],[Total ]]="","",Payment[[#This Row],[Total ]]*Payment[[#This Row],[Payment %]])</f>
        <v>228.5</v>
      </c>
      <c r="M80" s="47">
        <v>44700</v>
      </c>
      <c r="N80" s="48"/>
      <c r="O80" s="52">
        <v>44720</v>
      </c>
      <c r="P80" s="74">
        <f>IF(Payment[[#This Row],[Date of deposit]]="","",Payment[[#This Row],[Amount paid]])</f>
        <v>228.5</v>
      </c>
    </row>
    <row r="81" spans="1:16" hidden="1">
      <c r="A81" s="54" t="s">
        <v>255</v>
      </c>
      <c r="B81" s="15">
        <f>IF(IF(Payment[[#This Row],[ID'#]]="","",VLOOKUP(Payment[[#This Row],[ID'#]],OrderTable[],2,FALSE))=0,"",IF(Payment[[#This Row],[ID'#]]="","",VLOOKUP(Payment[[#This Row],[ID'#]],OrderTable[],2,FALSE)))</f>
        <v>4</v>
      </c>
      <c r="C81" s="15">
        <f>IF(IF(Payment[[#This Row],[ID'#]]="","",VLOOKUP(Payment[[#This Row],[ID'#]],OrderTable[],3,FALSE))=0,"",IF(Payment[[#This Row],[ID'#]]="","",VLOOKUP(Payment[[#This Row],[ID'#]],OrderTable[],3,FALSE)))</f>
        <v>1145</v>
      </c>
      <c r="D81" s="16" t="str">
        <f>IF(IF(Payment[[#This Row],[ID'#]]="","",VLOOKUP(Payment[[#This Row],[ID'#]],OrderTable[],5,FALSE))=0,"",IF(Payment[[#This Row],[ID'#]]="","",VLOOKUP(Payment[[#This Row],[ID'#]],OrderTable[],5,FALSE)))</f>
        <v>K50LYXXPPB2Q</v>
      </c>
      <c r="E81" s="17" t="str">
        <f>IF(IF(Payment[[#This Row],[ID'#]]="","",VLOOKUP(Payment[[#This Row],[ID'#]],OrderTable[],6,FALSE))=0,"",IF(Payment[[#This Row],[ID'#]]="","",VLOOKUP(Payment[[#This Row],[ID'#]],OrderTable[],6,FALSE)))</f>
        <v>EZ-LIGHT: 1-Color lamp &amp; P.B; Yellow</v>
      </c>
      <c r="F81" s="17">
        <f>IF(IF(Payment[[#This Row],[ID'#]]="","",VLOOKUP(Payment[[#This Row],[ID'#]],OrderTable[],7,FALSE))=0,0,IF(Payment[[#This Row],[ID'#]]="","",VLOOKUP(Payment[[#This Row],[ID'#]],OrderTable[],7,FALSE)))</f>
        <v>3</v>
      </c>
      <c r="G81" s="17" t="str">
        <f>IF(IF(Payment[[#This Row],[ID'#]]="","",VLOOKUP(Payment[[#This Row],[ID'#]],OrderTable[],8,FALSE))=0,"",IF(Payment[[#This Row],[ID'#]]="","",VLOOKUP(Payment[[#This Row],[ID'#]],OrderTable[],8,FALSE)))</f>
        <v>pc</v>
      </c>
      <c r="H81" s="23">
        <f>IF(IF(Payment[[#This Row],[ID'#]]="","",VLOOKUP(Payment[[#This Row],[ID'#]],OrderTable[],9,FALSE))=0,0,IF(Payment[[#This Row],[ID'#]]="","",VLOOKUP(Payment[[#This Row],[ID'#]],OrderTable[],9,FALSE)))</f>
        <v>98.03</v>
      </c>
      <c r="I81" s="23">
        <f>IF(IF(Payment[[#This Row],[ID'#]]="","",VLOOKUP(Payment[[#This Row],[ID'#]],OrderTable[],10,FALSE))=0,0,IF(Payment[[#This Row],[ID'#]]="","",VLOOKUP(Payment[[#This Row],[ID'#]],OrderTable[],10,FALSE)))</f>
        <v>294.09000000000003</v>
      </c>
      <c r="J81" s="55">
        <v>1242</v>
      </c>
      <c r="K81" s="57">
        <v>0.5</v>
      </c>
      <c r="L81" s="22">
        <f>IF(Payment[[#This Row],[Total ]]="","",Payment[[#This Row],[Total ]]*Payment[[#This Row],[Payment %]])</f>
        <v>147.04500000000002</v>
      </c>
      <c r="M81" s="47">
        <v>44700</v>
      </c>
      <c r="N81" s="48"/>
      <c r="O81" s="52">
        <v>44720</v>
      </c>
      <c r="P81" s="74">
        <f>IF(Payment[[#This Row],[Date of deposit]]="","",Payment[[#This Row],[Amount paid]])</f>
        <v>147.04500000000002</v>
      </c>
    </row>
    <row r="82" spans="1:16" hidden="1">
      <c r="A82" s="54" t="s">
        <v>256</v>
      </c>
      <c r="B82" s="15">
        <f>IF(IF(Payment[[#This Row],[ID'#]]="","",VLOOKUP(Payment[[#This Row],[ID'#]],OrderTable[],2,FALSE))=0,"",IF(Payment[[#This Row],[ID'#]]="","",VLOOKUP(Payment[[#This Row],[ID'#]],OrderTable[],2,FALSE)))</f>
        <v>4</v>
      </c>
      <c r="C82" s="15">
        <f>IF(IF(Payment[[#This Row],[ID'#]]="","",VLOOKUP(Payment[[#This Row],[ID'#]],OrderTable[],3,FALSE))=0,"",IF(Payment[[#This Row],[ID'#]]="","",VLOOKUP(Payment[[#This Row],[ID'#]],OrderTable[],3,FALSE)))</f>
        <v>1145</v>
      </c>
      <c r="D82" s="16" t="str">
        <f>IF(IF(Payment[[#This Row],[ID'#]]="","",VLOOKUP(Payment[[#This Row],[ID'#]],OrderTable[],5,FALSE))=0,"",IF(Payment[[#This Row],[ID'#]]="","",VLOOKUP(Payment[[#This Row],[ID'#]],OrderTable[],5,FALSE)))</f>
        <v>SMB30A</v>
      </c>
      <c r="E82" s="17" t="str">
        <f>IF(IF(Payment[[#This Row],[ID'#]]="","",VLOOKUP(Payment[[#This Row],[ID'#]],OrderTable[],6,FALSE))=0,"",IF(Payment[[#This Row],[ID'#]]="","",VLOOKUP(Payment[[#This Row],[ID'#]],OrderTable[],6,FALSE)))</f>
        <v>EZ-LIGHT Base mount Indicators Bracket for K50L</v>
      </c>
      <c r="F82" s="17">
        <f>IF(IF(Payment[[#This Row],[ID'#]]="","",VLOOKUP(Payment[[#This Row],[ID'#]],OrderTable[],7,FALSE))=0,0,IF(Payment[[#This Row],[ID'#]]="","",VLOOKUP(Payment[[#This Row],[ID'#]],OrderTable[],7,FALSE)))</f>
        <v>6</v>
      </c>
      <c r="G82" s="17" t="str">
        <f>IF(IF(Payment[[#This Row],[ID'#]]="","",VLOOKUP(Payment[[#This Row],[ID'#]],OrderTable[],8,FALSE))=0,"",IF(Payment[[#This Row],[ID'#]]="","",VLOOKUP(Payment[[#This Row],[ID'#]],OrderTable[],8,FALSE)))</f>
        <v>pc</v>
      </c>
      <c r="H82" s="23">
        <f>IF(IF(Payment[[#This Row],[ID'#]]="","",VLOOKUP(Payment[[#This Row],[ID'#]],OrderTable[],9,FALSE))=0,0,IF(Payment[[#This Row],[ID'#]]="","",VLOOKUP(Payment[[#This Row],[ID'#]],OrderTable[],9,FALSE)))</f>
        <v>10.27</v>
      </c>
      <c r="I82" s="23">
        <f>IF(IF(Payment[[#This Row],[ID'#]]="","",VLOOKUP(Payment[[#This Row],[ID'#]],OrderTable[],10,FALSE))=0,0,IF(Payment[[#This Row],[ID'#]]="","",VLOOKUP(Payment[[#This Row],[ID'#]],OrderTable[],10,FALSE)))</f>
        <v>61.62</v>
      </c>
      <c r="J82" s="55">
        <v>1242</v>
      </c>
      <c r="K82" s="57">
        <v>0.5</v>
      </c>
      <c r="L82" s="22">
        <f>IF(Payment[[#This Row],[Total ]]="","",Payment[[#This Row],[Total ]]*Payment[[#This Row],[Payment %]])</f>
        <v>30.81</v>
      </c>
      <c r="M82" s="47">
        <v>44700</v>
      </c>
      <c r="N82" s="48"/>
      <c r="O82" s="52">
        <v>44720</v>
      </c>
      <c r="P82" s="74">
        <f>IF(Payment[[#This Row],[Date of deposit]]="","",Payment[[#This Row],[Amount paid]])</f>
        <v>30.81</v>
      </c>
    </row>
    <row r="83" spans="1:16" hidden="1">
      <c r="A83" s="54" t="s">
        <v>258</v>
      </c>
      <c r="B83" s="15">
        <f>IF(IF(Payment[[#This Row],[ID'#]]="","",VLOOKUP(Payment[[#This Row],[ID'#]],OrderTable[],2,FALSE))=0,"",IF(Payment[[#This Row],[ID'#]]="","",VLOOKUP(Payment[[#This Row],[ID'#]],OrderTable[],2,FALSE)))</f>
        <v>4</v>
      </c>
      <c r="C83" s="15">
        <f>IF(IF(Payment[[#This Row],[ID'#]]="","",VLOOKUP(Payment[[#This Row],[ID'#]],OrderTable[],3,FALSE))=0,"",IF(Payment[[#This Row],[ID'#]]="","",VLOOKUP(Payment[[#This Row],[ID'#]],OrderTable[],3,FALSE)))</f>
        <v>1145</v>
      </c>
      <c r="D83" s="16" t="str">
        <f>IF(IF(Payment[[#This Row],[ID'#]]="","",VLOOKUP(Payment[[#This Row],[ID'#]],OrderTable[],5,FALSE))=0,"",IF(Payment[[#This Row],[ID'#]]="","",VLOOKUP(Payment[[#This Row],[ID'#]],OrderTable[],5,FALSE)))</f>
        <v xml:space="preserve"> OTBVP6QDH</v>
      </c>
      <c r="E83" s="17" t="str">
        <f>IF(IF(Payment[[#This Row],[ID'#]]="","",VLOOKUP(Payment[[#This Row],[ID'#]],OrderTable[],6,FALSE))=0,"",IF(Payment[[#This Row],[ID'#]]="","",VLOOKUP(Payment[[#This Row],[ID'#]],OrderTable[],6,FALSE)))</f>
        <v>Optical Touch Button for Cycle start</v>
      </c>
      <c r="F83" s="17">
        <f>IF(IF(Payment[[#This Row],[ID'#]]="","",VLOOKUP(Payment[[#This Row],[ID'#]],OrderTable[],7,FALSE))=0,0,IF(Payment[[#This Row],[ID'#]]="","",VLOOKUP(Payment[[#This Row],[ID'#]],OrderTable[],7,FALSE)))</f>
        <v>3</v>
      </c>
      <c r="G83" s="17" t="str">
        <f>IF(IF(Payment[[#This Row],[ID'#]]="","",VLOOKUP(Payment[[#This Row],[ID'#]],OrderTable[],8,FALSE))=0,"",IF(Payment[[#This Row],[ID'#]]="","",VLOOKUP(Payment[[#This Row],[ID'#]],OrderTable[],8,FALSE)))</f>
        <v>pc</v>
      </c>
      <c r="H83" s="23">
        <f>IF(IF(Payment[[#This Row],[ID'#]]="","",VLOOKUP(Payment[[#This Row],[ID'#]],OrderTable[],9,FALSE))=0,0,IF(Payment[[#This Row],[ID'#]]="","",VLOOKUP(Payment[[#This Row],[ID'#]],OrderTable[],9,FALSE)))</f>
        <v>129.78</v>
      </c>
      <c r="I83" s="23">
        <f>IF(IF(Payment[[#This Row],[ID'#]]="","",VLOOKUP(Payment[[#This Row],[ID'#]],OrderTable[],10,FALSE))=0,0,IF(Payment[[#This Row],[ID'#]]="","",VLOOKUP(Payment[[#This Row],[ID'#]],OrderTable[],10,FALSE)))</f>
        <v>389.34000000000003</v>
      </c>
      <c r="J83" s="55">
        <v>1242</v>
      </c>
      <c r="K83" s="57">
        <v>0.5</v>
      </c>
      <c r="L83" s="22">
        <f>IF(Payment[[#This Row],[Total ]]="","",Payment[[#This Row],[Total ]]*Payment[[#This Row],[Payment %]])</f>
        <v>194.67000000000002</v>
      </c>
      <c r="M83" s="47">
        <v>44700</v>
      </c>
      <c r="N83" s="48"/>
      <c r="O83" s="52">
        <v>44720</v>
      </c>
      <c r="P83" s="74">
        <f>IF(Payment[[#This Row],[Date of deposit]]="","",Payment[[#This Row],[Amount paid]])</f>
        <v>194.67000000000002</v>
      </c>
    </row>
    <row r="84" spans="1:16" hidden="1">
      <c r="A84" s="54" t="s">
        <v>260</v>
      </c>
      <c r="B84" s="15">
        <f>IF(IF(Payment[[#This Row],[ID'#]]="","",VLOOKUP(Payment[[#This Row],[ID'#]],OrderTable[],2,FALSE))=0,"",IF(Payment[[#This Row],[ID'#]]="","",VLOOKUP(Payment[[#This Row],[ID'#]],OrderTable[],2,FALSE)))</f>
        <v>4</v>
      </c>
      <c r="C84" s="15">
        <f>IF(IF(Payment[[#This Row],[ID'#]]="","",VLOOKUP(Payment[[#This Row],[ID'#]],OrderTable[],3,FALSE))=0,"",IF(Payment[[#This Row],[ID'#]]="","",VLOOKUP(Payment[[#This Row],[ID'#]],OrderTable[],3,FALSE)))</f>
        <v>1145</v>
      </c>
      <c r="D84" s="16" t="str">
        <f>IF(IF(Payment[[#This Row],[ID'#]]="","",VLOOKUP(Payment[[#This Row],[ID'#]],OrderTable[],5,FALSE))=0,"",IF(Payment[[#This Row],[ID'#]]="","",VLOOKUP(Payment[[#This Row],[ID'#]],OrderTable[],5,FALSE)))</f>
        <v xml:space="preserve"> TL50GYRKQ</v>
      </c>
      <c r="E84" s="17" t="str">
        <f>IF(IF(Payment[[#This Row],[ID'#]]="","",VLOOKUP(Payment[[#This Row],[ID'#]],OrderTable[],6,FALSE))=0,"",IF(Payment[[#This Row],[ID'#]]="","",VLOOKUP(Payment[[#This Row],[ID'#]],OrderTable[],6,FALSE)))</f>
        <v>EZ-LIGHT Tower Light with IO-LINK dia.50mm 3color-Green/Yellow/Red LED</v>
      </c>
      <c r="F84" s="17">
        <f>IF(IF(Payment[[#This Row],[ID'#]]="","",VLOOKUP(Payment[[#This Row],[ID'#]],OrderTable[],7,FALSE))=0,0,IF(Payment[[#This Row],[ID'#]]="","",VLOOKUP(Payment[[#This Row],[ID'#]],OrderTable[],7,FALSE)))</f>
        <v>3</v>
      </c>
      <c r="G84" s="17" t="str">
        <f>IF(IF(Payment[[#This Row],[ID'#]]="","",VLOOKUP(Payment[[#This Row],[ID'#]],OrderTable[],8,FALSE))=0,"",IF(Payment[[#This Row],[ID'#]]="","",VLOOKUP(Payment[[#This Row],[ID'#]],OrderTable[],8,FALSE)))</f>
        <v>pc</v>
      </c>
      <c r="H84" s="23">
        <f>IF(IF(Payment[[#This Row],[ID'#]]="","",VLOOKUP(Payment[[#This Row],[ID'#]],OrderTable[],9,FALSE))=0,0,IF(Payment[[#This Row],[ID'#]]="","",VLOOKUP(Payment[[#This Row],[ID'#]],OrderTable[],9,FALSE)))</f>
        <v>225.01</v>
      </c>
      <c r="I84" s="23">
        <f>IF(IF(Payment[[#This Row],[ID'#]]="","",VLOOKUP(Payment[[#This Row],[ID'#]],OrderTable[],10,FALSE))=0,0,IF(Payment[[#This Row],[ID'#]]="","",VLOOKUP(Payment[[#This Row],[ID'#]],OrderTable[],10,FALSE)))</f>
        <v>675.03</v>
      </c>
      <c r="J84" s="55">
        <v>1242</v>
      </c>
      <c r="K84" s="57">
        <v>0.5</v>
      </c>
      <c r="L84" s="22">
        <f>IF(Payment[[#This Row],[Total ]]="","",Payment[[#This Row],[Total ]]*Payment[[#This Row],[Payment %]])</f>
        <v>337.51499999999999</v>
      </c>
      <c r="M84" s="47">
        <v>44700</v>
      </c>
      <c r="N84" s="48"/>
      <c r="O84" s="52">
        <v>44720</v>
      </c>
      <c r="P84" s="74">
        <f>IF(Payment[[#This Row],[Date of deposit]]="","",Payment[[#This Row],[Amount paid]])</f>
        <v>337.51499999999999</v>
      </c>
    </row>
    <row r="85" spans="1:16" hidden="1">
      <c r="A85" s="54" t="s">
        <v>262</v>
      </c>
      <c r="B85" s="15">
        <f>IF(IF(Payment[[#This Row],[ID'#]]="","",VLOOKUP(Payment[[#This Row],[ID'#]],OrderTable[],2,FALSE))=0,"",IF(Payment[[#This Row],[ID'#]]="","",VLOOKUP(Payment[[#This Row],[ID'#]],OrderTable[],2,FALSE)))</f>
        <v>4</v>
      </c>
      <c r="C85" s="15">
        <f>IF(IF(Payment[[#This Row],[ID'#]]="","",VLOOKUP(Payment[[#This Row],[ID'#]],OrderTable[],3,FALSE))=0,"",IF(Payment[[#This Row],[ID'#]]="","",VLOOKUP(Payment[[#This Row],[ID'#]],OrderTable[],3,FALSE)))</f>
        <v>1145</v>
      </c>
      <c r="D85" s="16" t="str">
        <f>IF(IF(Payment[[#This Row],[ID'#]]="","",VLOOKUP(Payment[[#This Row],[ID'#]],OrderTable[],5,FALSE))=0,"",IF(Payment[[#This Row],[ID'#]]="","",VLOOKUP(Payment[[#This Row],[ID'#]],OrderTable[],5,FALSE)))</f>
        <v xml:space="preserve"> SSA-MBK-EEC3</v>
      </c>
      <c r="E85" s="17" t="str">
        <f>IF(IF(Payment[[#This Row],[ID'#]]="","",VLOOKUP(Payment[[#This Row],[ID'#]],OrderTable[],6,FALSE))=0,"",IF(Payment[[#This Row],[ID'#]]="","",VLOOKUP(Payment[[#This Row],[ID'#]],OrderTable[],6,FALSE)))</f>
        <v>E-STOP 30mm MOUNTING HUB BRACKET RIGHT ANGLE 3 HOLES</v>
      </c>
      <c r="F85" s="17">
        <f>IF(IF(Payment[[#This Row],[ID'#]]="","",VLOOKUP(Payment[[#This Row],[ID'#]],OrderTable[],7,FALSE))=0,0,IF(Payment[[#This Row],[ID'#]]="","",VLOOKUP(Payment[[#This Row],[ID'#]],OrderTable[],7,FALSE)))</f>
        <v>3</v>
      </c>
      <c r="G85" s="17" t="str">
        <f>IF(IF(Payment[[#This Row],[ID'#]]="","",VLOOKUP(Payment[[#This Row],[ID'#]],OrderTable[],8,FALSE))=0,"",IF(Payment[[#This Row],[ID'#]]="","",VLOOKUP(Payment[[#This Row],[ID'#]],OrderTable[],8,FALSE)))</f>
        <v>pc</v>
      </c>
      <c r="H85" s="23">
        <f>IF(IF(Payment[[#This Row],[ID'#]]="","",VLOOKUP(Payment[[#This Row],[ID'#]],OrderTable[],9,FALSE))=0,0,IF(Payment[[#This Row],[ID'#]]="","",VLOOKUP(Payment[[#This Row],[ID'#]],OrderTable[],9,FALSE)))</f>
        <v>50.42</v>
      </c>
      <c r="I85" s="23">
        <f>IF(IF(Payment[[#This Row],[ID'#]]="","",VLOOKUP(Payment[[#This Row],[ID'#]],OrderTable[],10,FALSE))=0,0,IF(Payment[[#This Row],[ID'#]]="","",VLOOKUP(Payment[[#This Row],[ID'#]],OrderTable[],10,FALSE)))</f>
        <v>151.26</v>
      </c>
      <c r="J85" s="55">
        <v>1242</v>
      </c>
      <c r="K85" s="57">
        <v>0.5</v>
      </c>
      <c r="L85" s="22">
        <f>IF(Payment[[#This Row],[Total ]]="","",Payment[[#This Row],[Total ]]*Payment[[#This Row],[Payment %]])</f>
        <v>75.63</v>
      </c>
      <c r="M85" s="47">
        <v>44700</v>
      </c>
      <c r="N85" s="48"/>
      <c r="O85" s="52">
        <v>44720</v>
      </c>
      <c r="P85" s="74">
        <f>IF(Payment[[#This Row],[Date of deposit]]="","",Payment[[#This Row],[Amount paid]])</f>
        <v>75.63</v>
      </c>
    </row>
    <row r="86" spans="1:16" hidden="1">
      <c r="A86" s="54" t="s">
        <v>264</v>
      </c>
      <c r="B86" s="15">
        <f>IF(IF(Payment[[#This Row],[ID'#]]="","",VLOOKUP(Payment[[#This Row],[ID'#]],OrderTable[],2,FALSE))=0,"",IF(Payment[[#This Row],[ID'#]]="","",VLOOKUP(Payment[[#This Row],[ID'#]],OrderTable[],2,FALSE)))</f>
        <v>4</v>
      </c>
      <c r="C86" s="15">
        <f>IF(IF(Payment[[#This Row],[ID'#]]="","",VLOOKUP(Payment[[#This Row],[ID'#]],OrderTable[],3,FALSE))=0,"",IF(Payment[[#This Row],[ID'#]]="","",VLOOKUP(Payment[[#This Row],[ID'#]],OrderTable[],3,FALSE)))</f>
        <v>1145</v>
      </c>
      <c r="D86" s="16" t="str">
        <f>IF(IF(Payment[[#This Row],[ID'#]]="","",VLOOKUP(Payment[[#This Row],[ID'#]],OrderTable[],5,FALSE))=0,"",IF(Payment[[#This Row],[ID'#]]="","",VLOOKUP(Payment[[#This Row],[ID'#]],OrderTable[],5,FALSE)))</f>
        <v>Shipping and handling</v>
      </c>
      <c r="E86" s="17" t="str">
        <f>IF(IF(Payment[[#This Row],[ID'#]]="","",VLOOKUP(Payment[[#This Row],[ID'#]],OrderTable[],6,FALSE))=0,"",IF(Payment[[#This Row],[ID'#]]="","",VLOOKUP(Payment[[#This Row],[ID'#]],OrderTable[],6,FALSE)))</f>
        <v>Shipping and handling</v>
      </c>
      <c r="F86" s="17">
        <f>IF(IF(Payment[[#This Row],[ID'#]]="","",VLOOKUP(Payment[[#This Row],[ID'#]],OrderTable[],7,FALSE))=0,0,IF(Payment[[#This Row],[ID'#]]="","",VLOOKUP(Payment[[#This Row],[ID'#]],OrderTable[],7,FALSE)))</f>
        <v>1</v>
      </c>
      <c r="G86" s="17" t="str">
        <f>IF(IF(Payment[[#This Row],[ID'#]]="","",VLOOKUP(Payment[[#This Row],[ID'#]],OrderTable[],8,FALSE))=0,"",IF(Payment[[#This Row],[ID'#]]="","",VLOOKUP(Payment[[#This Row],[ID'#]],OrderTable[],8,FALSE)))</f>
        <v>pc</v>
      </c>
      <c r="H86" s="23">
        <f>IF(IF(Payment[[#This Row],[ID'#]]="","",VLOOKUP(Payment[[#This Row],[ID'#]],OrderTable[],9,FALSE))=0,0,IF(Payment[[#This Row],[ID'#]]="","",VLOOKUP(Payment[[#This Row],[ID'#]],OrderTable[],9,FALSE)))</f>
        <v>4000</v>
      </c>
      <c r="I86" s="23">
        <f>IF(IF(Payment[[#This Row],[ID'#]]="","",VLOOKUP(Payment[[#This Row],[ID'#]],OrderTable[],10,FALSE))=0,0,IF(Payment[[#This Row],[ID'#]]="","",VLOOKUP(Payment[[#This Row],[ID'#]],OrderTable[],10,FALSE)))</f>
        <v>4000</v>
      </c>
      <c r="J86" s="55">
        <v>1242</v>
      </c>
      <c r="K86" s="57">
        <v>0.5</v>
      </c>
      <c r="L86" s="22">
        <f>IF(Payment[[#This Row],[Total ]]="","",Payment[[#This Row],[Total ]]*Payment[[#This Row],[Payment %]])</f>
        <v>2000</v>
      </c>
      <c r="M86" s="47">
        <v>44700</v>
      </c>
      <c r="N86" s="48"/>
      <c r="O86" s="52">
        <v>44720</v>
      </c>
      <c r="P86" s="74">
        <f>IF(Payment[[#This Row],[Date of deposit]]="","",Payment[[#This Row],[Amount paid]])</f>
        <v>2000</v>
      </c>
    </row>
    <row r="87" spans="1:16" hidden="1">
      <c r="A87" s="54" t="s">
        <v>266</v>
      </c>
      <c r="B87" s="15">
        <f>IF(IF(Payment[[#This Row],[ID'#]]="","",VLOOKUP(Payment[[#This Row],[ID'#]],OrderTable[],2,FALSE))=0,"",IF(Payment[[#This Row],[ID'#]]="","",VLOOKUP(Payment[[#This Row],[ID'#]],OrderTable[],2,FALSE)))</f>
        <v>5</v>
      </c>
      <c r="C87" s="15">
        <f>IF(IF(Payment[[#This Row],[ID'#]]="","",VLOOKUP(Payment[[#This Row],[ID'#]],OrderTable[],3,FALSE))=0,"",IF(Payment[[#This Row],[ID'#]]="","",VLOOKUP(Payment[[#This Row],[ID'#]],OrderTable[],3,FALSE)))</f>
        <v>1159</v>
      </c>
      <c r="D87" s="16" t="str">
        <f>IF(IF(Payment[[#This Row],[ID'#]]="","",VLOOKUP(Payment[[#This Row],[ID'#]],OrderTable[],5,FALSE))=0,"",IF(Payment[[#This Row],[ID'#]]="","",VLOOKUP(Payment[[#This Row],[ID'#]],OrderTable[],5,FALSE)))</f>
        <v>B1-HKT-0111 / B1-HKT-0112</v>
      </c>
      <c r="E87" s="17" t="str">
        <f>IF(IF(Payment[[#This Row],[ID'#]]="","",VLOOKUP(Payment[[#This Row],[ID'#]],OrderTable[],6,FALSE))=0,"",IF(Payment[[#This Row],[ID'#]]="","",VLOOKUP(Payment[[#This Row],[ID'#]],OrderTable[],6,FALSE)))</f>
        <v>Laser Scanner OSSD Split Box / Camera Sensor Power Box</v>
      </c>
      <c r="F87" s="17">
        <f>IF(IF(Payment[[#This Row],[ID'#]]="","",VLOOKUP(Payment[[#This Row],[ID'#]],OrderTable[],7,FALSE))=0,0,IF(Payment[[#This Row],[ID'#]]="","",VLOOKUP(Payment[[#This Row],[ID'#]],OrderTable[],7,FALSE)))</f>
        <v>8</v>
      </c>
      <c r="G87" s="17" t="str">
        <f>IF(IF(Payment[[#This Row],[ID'#]]="","",VLOOKUP(Payment[[#This Row],[ID'#]],OrderTable[],8,FALSE))=0,"",IF(Payment[[#This Row],[ID'#]]="","",VLOOKUP(Payment[[#This Row],[ID'#]],OrderTable[],8,FALSE)))</f>
        <v>pc</v>
      </c>
      <c r="H87" s="23">
        <f>IF(IF(Payment[[#This Row],[ID'#]]="","",VLOOKUP(Payment[[#This Row],[ID'#]],OrderTable[],9,FALSE))=0,0,IF(Payment[[#This Row],[ID'#]]="","",VLOOKUP(Payment[[#This Row],[ID'#]],OrderTable[],9,FALSE)))</f>
        <v>511.85374999999999</v>
      </c>
      <c r="I87" s="23">
        <f>IF(IF(Payment[[#This Row],[ID'#]]="","",VLOOKUP(Payment[[#This Row],[ID'#]],OrderTable[],10,FALSE))=0,0,IF(Payment[[#This Row],[ID'#]]="","",VLOOKUP(Payment[[#This Row],[ID'#]],OrderTable[],10,FALSE)))</f>
        <v>4094.83</v>
      </c>
      <c r="J87" s="55">
        <v>1247</v>
      </c>
      <c r="K87" s="57">
        <v>1</v>
      </c>
      <c r="L87" s="22">
        <f>IF(Payment[[#This Row],[Total ]]="","",Payment[[#This Row],[Total ]]*Payment[[#This Row],[Payment %]])</f>
        <v>4094.83</v>
      </c>
      <c r="M87" s="47">
        <v>44729</v>
      </c>
      <c r="N87" s="48"/>
      <c r="O87" s="52">
        <v>44712</v>
      </c>
      <c r="P87" s="74">
        <f>IF(Payment[[#This Row],[Date of deposit]]="","",Payment[[#This Row],[Amount paid]])</f>
        <v>4094.83</v>
      </c>
    </row>
    <row r="88" spans="1:16" hidden="1">
      <c r="A88" s="54" t="s">
        <v>269</v>
      </c>
      <c r="B88" s="15">
        <f>IF(IF(Payment[[#This Row],[ID'#]]="","",VLOOKUP(Payment[[#This Row],[ID'#]],OrderTable[],2,FALSE))=0,"",IF(Payment[[#This Row],[ID'#]]="","",VLOOKUP(Payment[[#This Row],[ID'#]],OrderTable[],2,FALSE)))</f>
        <v>6</v>
      </c>
      <c r="C88" s="15">
        <f>IF(IF(Payment[[#This Row],[ID'#]]="","",VLOOKUP(Payment[[#This Row],[ID'#]],OrderTable[],3,FALSE))=0,"",IF(Payment[[#This Row],[ID'#]]="","",VLOOKUP(Payment[[#This Row],[ID'#]],OrderTable[],3,FALSE)))</f>
        <v>1151</v>
      </c>
      <c r="D88" s="16" t="str">
        <f>IF(IF(Payment[[#This Row],[ID'#]]="","",VLOOKUP(Payment[[#This Row],[ID'#]],OrderTable[],5,FALSE))=0,"",IF(Payment[[#This Row],[ID'#]]="","",VLOOKUP(Payment[[#This Row],[ID'#]],OrderTable[],5,FALSE)))</f>
        <v/>
      </c>
      <c r="E88" s="17" t="str">
        <f>IF(IF(Payment[[#This Row],[ID'#]]="","",VLOOKUP(Payment[[#This Row],[ID'#]],OrderTable[],6,FALSE))=0,"",IF(Payment[[#This Row],[ID'#]]="","",VLOOKUP(Payment[[#This Row],[ID'#]],OrderTable[],6,FALSE)))</f>
        <v>Lucid 20K Cable Tray (Purchase, process and installation)</v>
      </c>
      <c r="F88" s="17">
        <f>IF(IF(Payment[[#This Row],[ID'#]]="","",VLOOKUP(Payment[[#This Row],[ID'#]],OrderTable[],7,FALSE))=0,0,IF(Payment[[#This Row],[ID'#]]="","",VLOOKUP(Payment[[#This Row],[ID'#]],OrderTable[],7,FALSE)))</f>
        <v>1</v>
      </c>
      <c r="G88" s="17" t="str">
        <f>IF(IF(Payment[[#This Row],[ID'#]]="","",VLOOKUP(Payment[[#This Row],[ID'#]],OrderTable[],8,FALSE))=0,"",IF(Payment[[#This Row],[ID'#]]="","",VLOOKUP(Payment[[#This Row],[ID'#]],OrderTable[],8,FALSE)))</f>
        <v>pc</v>
      </c>
      <c r="H88" s="23">
        <f>IF(IF(Payment[[#This Row],[ID'#]]="","",VLOOKUP(Payment[[#This Row],[ID'#]],OrderTable[],9,FALSE))=0,0,IF(Payment[[#This Row],[ID'#]]="","",VLOOKUP(Payment[[#This Row],[ID'#]],OrderTable[],9,FALSE)))</f>
        <v>31486.7</v>
      </c>
      <c r="I88" s="23">
        <f>IF(IF(Payment[[#This Row],[ID'#]]="","",VLOOKUP(Payment[[#This Row],[ID'#]],OrderTable[],10,FALSE))=0,0,IF(Payment[[#This Row],[ID'#]]="","",VLOOKUP(Payment[[#This Row],[ID'#]],OrderTable[],10,FALSE)))</f>
        <v>31486.7</v>
      </c>
      <c r="J88" s="55">
        <v>1258</v>
      </c>
      <c r="K88" s="57">
        <v>1</v>
      </c>
      <c r="L88" s="22">
        <f>IF(Payment[[#This Row],[Total ]]="","",Payment[[#This Row],[Total ]]*Payment[[#This Row],[Payment %]])</f>
        <v>31486.7</v>
      </c>
      <c r="M88" s="47">
        <v>44748</v>
      </c>
      <c r="N88" s="48"/>
      <c r="O88" s="52">
        <v>44719</v>
      </c>
      <c r="P88" s="74">
        <f>IF(Payment[[#This Row],[Date of deposit]]="","",Payment[[#This Row],[Amount paid]])</f>
        <v>31486.7</v>
      </c>
    </row>
    <row r="89" spans="1:16" hidden="1">
      <c r="A89" s="54" t="s">
        <v>271</v>
      </c>
      <c r="B89" s="15">
        <f>IF(IF(Payment[[#This Row],[ID'#]]="","",VLOOKUP(Payment[[#This Row],[ID'#]],OrderTable[],2,FALSE))=0,"",IF(Payment[[#This Row],[ID'#]]="","",VLOOKUP(Payment[[#This Row],[ID'#]],OrderTable[],2,FALSE)))</f>
        <v>7</v>
      </c>
      <c r="C89" s="15">
        <f>IF(IF(Payment[[#This Row],[ID'#]]="","",VLOOKUP(Payment[[#This Row],[ID'#]],OrderTable[],3,FALSE))=0,"",IF(Payment[[#This Row],[ID'#]]="","",VLOOKUP(Payment[[#This Row],[ID'#]],OrderTable[],3,FALSE)))</f>
        <v>1166</v>
      </c>
      <c r="D89" s="16" t="str">
        <f>IF(IF(Payment[[#This Row],[ID'#]]="","",VLOOKUP(Payment[[#This Row],[ID'#]],OrderTable[],5,FALSE))=0,"",IF(Payment[[#This Row],[ID'#]]="","",VLOOKUP(Payment[[#This Row],[ID'#]],OrderTable[],5,FALSE)))</f>
        <v xml:space="preserve">
480vac Power Cable #10C3G1</v>
      </c>
      <c r="E89" s="17" t="str">
        <f>IF(IF(Payment[[#This Row],[ID'#]]="","",VLOOKUP(Payment[[#This Row],[ID'#]],OrderTable[],6,FALSE))=0,"",IF(Payment[[#This Row],[ID'#]]="","",VLOOKUP(Payment[[#This Row],[ID'#]],OrderTable[],6,FALSE)))</f>
        <v>Power cable 10AWG-3c+G TC-ER 600V</v>
      </c>
      <c r="F89" s="17">
        <f>IF(IF(Payment[[#This Row],[ID'#]]="","",VLOOKUP(Payment[[#This Row],[ID'#]],OrderTable[],7,FALSE))=0,0,IF(Payment[[#This Row],[ID'#]]="","",VLOOKUP(Payment[[#This Row],[ID'#]],OrderTable[],7,FALSE)))</f>
        <v>100</v>
      </c>
      <c r="G89" s="17" t="str">
        <f>IF(IF(Payment[[#This Row],[ID'#]]="","",VLOOKUP(Payment[[#This Row],[ID'#]],OrderTable[],8,FALSE))=0,"",IF(Payment[[#This Row],[ID'#]]="","",VLOOKUP(Payment[[#This Row],[ID'#]],OrderTable[],8,FALSE)))</f>
        <v>mts</v>
      </c>
      <c r="H89" s="23">
        <f>IF(IF(Payment[[#This Row],[ID'#]]="","",VLOOKUP(Payment[[#This Row],[ID'#]],OrderTable[],9,FALSE))=0,0,IF(Payment[[#This Row],[ID'#]]="","",VLOOKUP(Payment[[#This Row],[ID'#]],OrderTable[],9,FALSE)))</f>
        <v>9.14</v>
      </c>
      <c r="I89" s="23">
        <f>IF(IF(Payment[[#This Row],[ID'#]]="","",VLOOKUP(Payment[[#This Row],[ID'#]],OrderTable[],10,FALSE))=0,0,IF(Payment[[#This Row],[ID'#]]="","",VLOOKUP(Payment[[#This Row],[ID'#]],OrderTable[],10,FALSE)))</f>
        <v>914</v>
      </c>
      <c r="J89" s="55">
        <v>1264</v>
      </c>
      <c r="K89" s="57">
        <v>1</v>
      </c>
      <c r="L89" s="22">
        <f>IF(Payment[[#This Row],[Total ]]="","",Payment[[#This Row],[Total ]]*Payment[[#This Row],[Payment %]])</f>
        <v>914</v>
      </c>
      <c r="M89" s="47">
        <v>44751</v>
      </c>
      <c r="N89" s="48">
        <v>44729</v>
      </c>
      <c r="O89" s="52">
        <v>44741</v>
      </c>
      <c r="P89" s="74">
        <f>IF(Payment[[#This Row],[Date of deposit]]="","",Payment[[#This Row],[Amount paid]])</f>
        <v>914</v>
      </c>
    </row>
    <row r="90" spans="1:16" hidden="1">
      <c r="A90" s="54" t="s">
        <v>272</v>
      </c>
      <c r="B90" s="15">
        <f>IF(IF(Payment[[#This Row],[ID'#]]="","",VLOOKUP(Payment[[#This Row],[ID'#]],OrderTable[],2,FALSE))=0,"",IF(Payment[[#This Row],[ID'#]]="","",VLOOKUP(Payment[[#This Row],[ID'#]],OrderTable[],2,FALSE)))</f>
        <v>7</v>
      </c>
      <c r="C90" s="15">
        <f>IF(IF(Payment[[#This Row],[ID'#]]="","",VLOOKUP(Payment[[#This Row],[ID'#]],OrderTable[],3,FALSE))=0,"",IF(Payment[[#This Row],[ID'#]]="","",VLOOKUP(Payment[[#This Row],[ID'#]],OrderTable[],3,FALSE)))</f>
        <v>1166</v>
      </c>
      <c r="D90" s="16" t="str">
        <f>IF(IF(Payment[[#This Row],[ID'#]]="","",VLOOKUP(Payment[[#This Row],[ID'#]],OrderTable[],5,FALSE))=0,"",IF(Payment[[#This Row],[ID'#]]="","",VLOOKUP(Payment[[#This Row],[ID'#]],OrderTable[],5,FALSE)))</f>
        <v>Shipping and handling</v>
      </c>
      <c r="E90" s="17" t="str">
        <f>IF(IF(Payment[[#This Row],[ID'#]]="","",VLOOKUP(Payment[[#This Row],[ID'#]],OrderTable[],6,FALSE))=0,"",IF(Payment[[#This Row],[ID'#]]="","",VLOOKUP(Payment[[#This Row],[ID'#]],OrderTable[],6,FALSE)))</f>
        <v>Shipping and handling</v>
      </c>
      <c r="F90" s="17">
        <f>IF(IF(Payment[[#This Row],[ID'#]]="","",VLOOKUP(Payment[[#This Row],[ID'#]],OrderTable[],7,FALSE))=0,0,IF(Payment[[#This Row],[ID'#]]="","",VLOOKUP(Payment[[#This Row],[ID'#]],OrderTable[],7,FALSE)))</f>
        <v>1</v>
      </c>
      <c r="G90" s="17" t="str">
        <f>IF(IF(Payment[[#This Row],[ID'#]]="","",VLOOKUP(Payment[[#This Row],[ID'#]],OrderTable[],8,FALSE))=0,"",IF(Payment[[#This Row],[ID'#]]="","",VLOOKUP(Payment[[#This Row],[ID'#]],OrderTable[],8,FALSE)))</f>
        <v>pc</v>
      </c>
      <c r="H90" s="23">
        <f>IF(IF(Payment[[#This Row],[ID'#]]="","",VLOOKUP(Payment[[#This Row],[ID'#]],OrderTable[],9,FALSE))=0,0,IF(Payment[[#This Row],[ID'#]]="","",VLOOKUP(Payment[[#This Row],[ID'#]],OrderTable[],9,FALSE)))</f>
        <v>100</v>
      </c>
      <c r="I90" s="23">
        <f>IF(IF(Payment[[#This Row],[ID'#]]="","",VLOOKUP(Payment[[#This Row],[ID'#]],OrderTable[],10,FALSE))=0,0,IF(Payment[[#This Row],[ID'#]]="","",VLOOKUP(Payment[[#This Row],[ID'#]],OrderTable[],10,FALSE)))</f>
        <v>100</v>
      </c>
      <c r="J90" s="55">
        <v>1264</v>
      </c>
      <c r="K90" s="57">
        <v>1</v>
      </c>
      <c r="L90" s="22">
        <f>IF(Payment[[#This Row],[Total ]]="","",Payment[[#This Row],[Total ]]*Payment[[#This Row],[Payment %]])</f>
        <v>100</v>
      </c>
      <c r="M90" s="47">
        <v>44751</v>
      </c>
      <c r="N90" s="48">
        <v>44729</v>
      </c>
      <c r="O90" s="52">
        <v>44741</v>
      </c>
      <c r="P90" s="74">
        <f>IF(Payment[[#This Row],[Date of deposit]]="","",Payment[[#This Row],[Amount paid]])</f>
        <v>100</v>
      </c>
    </row>
    <row r="91" spans="1:16">
      <c r="A91" s="54" t="s">
        <v>273</v>
      </c>
      <c r="B91" s="15">
        <f>IF(IF(Payment[[#This Row],[ID'#]]="","",VLOOKUP(Payment[[#This Row],[ID'#]],OrderTable[],2,FALSE))=0,"",IF(Payment[[#This Row],[ID'#]]="","",VLOOKUP(Payment[[#This Row],[ID'#]],OrderTable[],2,FALSE)))</f>
        <v>8</v>
      </c>
      <c r="C91" s="15">
        <f>IF(IF(Payment[[#This Row],[ID'#]]="","",VLOOKUP(Payment[[#This Row],[ID'#]],OrderTable[],3,FALSE))=0,"",IF(Payment[[#This Row],[ID'#]]="","",VLOOKUP(Payment[[#This Row],[ID'#]],OrderTable[],3,FALSE)))</f>
        <v>1148</v>
      </c>
      <c r="D91" s="16" t="str">
        <f>IF(IF(Payment[[#This Row],[ID'#]]="","",VLOOKUP(Payment[[#This Row],[ID'#]],OrderTable[],5,FALSE))=0,"",IF(Payment[[#This Row],[ID'#]]="","",VLOOKUP(Payment[[#This Row],[ID'#]],OrderTable[],5,FALSE)))</f>
        <v/>
      </c>
      <c r="E91" s="17" t="str">
        <f>IF(IF(Payment[[#This Row],[ID'#]]="","",VLOOKUP(Payment[[#This Row],[ID'#]],OrderTable[],6,FALSE))=0,"",IF(Payment[[#This Row],[ID'#]]="","",VLOOKUP(Payment[[#This Row],[ID'#]],OrderTable[],6,FALSE)))</f>
        <v>Electrician #1 - Pure 20K (Labor)</v>
      </c>
      <c r="F91" s="17">
        <f>IF(IF(Payment[[#This Row],[ID'#]]="","",VLOOKUP(Payment[[#This Row],[ID'#]],OrderTable[],7,FALSE))=0,0,IF(Payment[[#This Row],[ID'#]]="","",VLOOKUP(Payment[[#This Row],[ID'#]],OrderTable[],7,FALSE)))</f>
        <v>485</v>
      </c>
      <c r="G91" s="17" t="str">
        <f>IF(IF(Payment[[#This Row],[ID'#]]="","",VLOOKUP(Payment[[#This Row],[ID'#]],OrderTable[],8,FALSE))=0,"",IF(Payment[[#This Row],[ID'#]]="","",VLOOKUP(Payment[[#This Row],[ID'#]],OrderTable[],8,FALSE)))</f>
        <v>hr</v>
      </c>
      <c r="H91" s="23">
        <f>IF(IF(Payment[[#This Row],[ID'#]]="","",VLOOKUP(Payment[[#This Row],[ID'#]],OrderTable[],9,FALSE))=0,0,IF(Payment[[#This Row],[ID'#]]="","",VLOOKUP(Payment[[#This Row],[ID'#]],OrderTable[],9,FALSE)))</f>
        <v>30</v>
      </c>
      <c r="I91" s="23">
        <f>IF(IF(Payment[[#This Row],[ID'#]]="","",VLOOKUP(Payment[[#This Row],[ID'#]],OrderTable[],10,FALSE))=0,0,IF(Payment[[#This Row],[ID'#]]="","",VLOOKUP(Payment[[#This Row],[ID'#]],OrderTable[],10,FALSE)))</f>
        <v>14550</v>
      </c>
      <c r="J91" s="55">
        <v>1274</v>
      </c>
      <c r="K91" s="58">
        <v>0.39175257699999999</v>
      </c>
      <c r="L91" s="22">
        <f>IF(Payment[[#This Row],[Total ]]="","",Payment[[#This Row],[Total ]]*Payment[[#This Row],[Payment %]])</f>
        <v>5699.9999953500001</v>
      </c>
      <c r="M91" s="47">
        <v>44754</v>
      </c>
      <c r="N91" s="48">
        <v>44742</v>
      </c>
      <c r="O91" s="52">
        <v>44749</v>
      </c>
      <c r="P91" s="74">
        <f>IF(Payment[[#This Row],[Date of deposit]]="","",Payment[[#This Row],[Amount paid]])</f>
        <v>5699.9999953500001</v>
      </c>
    </row>
    <row r="92" spans="1:16">
      <c r="A92" s="54" t="s">
        <v>276</v>
      </c>
      <c r="B92" s="15">
        <f>IF(IF(Payment[[#This Row],[ID'#]]="","",VLOOKUP(Payment[[#This Row],[ID'#]],OrderTable[],2,FALSE))=0,"",IF(Payment[[#This Row],[ID'#]]="","",VLOOKUP(Payment[[#This Row],[ID'#]],OrderTable[],2,FALSE)))</f>
        <v>8</v>
      </c>
      <c r="C92" s="15">
        <f>IF(IF(Payment[[#This Row],[ID'#]]="","",VLOOKUP(Payment[[#This Row],[ID'#]],OrderTable[],3,FALSE))=0,"",IF(Payment[[#This Row],[ID'#]]="","",VLOOKUP(Payment[[#This Row],[ID'#]],OrderTable[],3,FALSE)))</f>
        <v>1148</v>
      </c>
      <c r="D92" s="16" t="str">
        <f>IF(IF(Payment[[#This Row],[ID'#]]="","",VLOOKUP(Payment[[#This Row],[ID'#]],OrderTable[],5,FALSE))=0,"",IF(Payment[[#This Row],[ID'#]]="","",VLOOKUP(Payment[[#This Row],[ID'#]],OrderTable[],5,FALSE)))</f>
        <v/>
      </c>
      <c r="E92" s="17" t="str">
        <f>IF(IF(Payment[[#This Row],[ID'#]]="","",VLOOKUP(Payment[[#This Row],[ID'#]],OrderTable[],6,FALSE))=0,"",IF(Payment[[#This Row],[ID'#]]="","",VLOOKUP(Payment[[#This Row],[ID'#]],OrderTable[],6,FALSE)))</f>
        <v>Electrician #1 - Pure 20K (Overtime)</v>
      </c>
      <c r="F92" s="17">
        <f>IF(IF(Payment[[#This Row],[ID'#]]="","",VLOOKUP(Payment[[#This Row],[ID'#]],OrderTable[],7,FALSE))=0,0,IF(Payment[[#This Row],[ID'#]]="","",VLOOKUP(Payment[[#This Row],[ID'#]],OrderTable[],7,FALSE)))</f>
        <v>194</v>
      </c>
      <c r="G92" s="17" t="str">
        <f>IF(IF(Payment[[#This Row],[ID'#]]="","",VLOOKUP(Payment[[#This Row],[ID'#]],OrderTable[],8,FALSE))=0,"",IF(Payment[[#This Row],[ID'#]]="","",VLOOKUP(Payment[[#This Row],[ID'#]],OrderTable[],8,FALSE)))</f>
        <v>hr</v>
      </c>
      <c r="H92" s="23">
        <f>IF(IF(Payment[[#This Row],[ID'#]]="","",VLOOKUP(Payment[[#This Row],[ID'#]],OrderTable[],9,FALSE))=0,0,IF(Payment[[#This Row],[ID'#]]="","",VLOOKUP(Payment[[#This Row],[ID'#]],OrderTable[],9,FALSE)))</f>
        <v>45</v>
      </c>
      <c r="I92" s="23">
        <f>IF(IF(Payment[[#This Row],[ID'#]]="","",VLOOKUP(Payment[[#This Row],[ID'#]],OrderTable[],10,FALSE))=0,0,IF(Payment[[#This Row],[ID'#]]="","",VLOOKUP(Payment[[#This Row],[ID'#]],OrderTable[],10,FALSE)))</f>
        <v>8730</v>
      </c>
      <c r="J92" s="55">
        <v>1274</v>
      </c>
      <c r="K92" s="57">
        <v>0</v>
      </c>
      <c r="L92" s="22">
        <f>IF(Payment[[#This Row],[Total ]]="","",Payment[[#This Row],[Total ]]*Payment[[#This Row],[Payment %]])</f>
        <v>0</v>
      </c>
      <c r="M92" s="47">
        <v>44754</v>
      </c>
      <c r="N92" s="48">
        <v>44742</v>
      </c>
      <c r="O92" s="52">
        <v>44749</v>
      </c>
      <c r="P92" s="74">
        <f>IF(Payment[[#This Row],[Date of deposit]]="","",Payment[[#This Row],[Amount paid]])</f>
        <v>0</v>
      </c>
    </row>
    <row r="93" spans="1:16" hidden="1">
      <c r="A93" s="54" t="s">
        <v>278</v>
      </c>
      <c r="B93" s="15">
        <f>IF(IF(Payment[[#This Row],[ID'#]]="","",VLOOKUP(Payment[[#This Row],[ID'#]],OrderTable[],2,FALSE))=0,"",IF(Payment[[#This Row],[ID'#]]="","",VLOOKUP(Payment[[#This Row],[ID'#]],OrderTable[],2,FALSE)))</f>
        <v>8</v>
      </c>
      <c r="C93" s="15">
        <f>IF(IF(Payment[[#This Row],[ID'#]]="","",VLOOKUP(Payment[[#This Row],[ID'#]],OrderTable[],3,FALSE))=0,"",IF(Payment[[#This Row],[ID'#]]="","",VLOOKUP(Payment[[#This Row],[ID'#]],OrderTable[],3,FALSE)))</f>
        <v>1148</v>
      </c>
      <c r="D93" s="16" t="str">
        <f>IF(IF(Payment[[#This Row],[ID'#]]="","",VLOOKUP(Payment[[#This Row],[ID'#]],OrderTable[],5,FALSE))=0,"",IF(Payment[[#This Row],[ID'#]]="","",VLOOKUP(Payment[[#This Row],[ID'#]],OrderTable[],5,FALSE)))</f>
        <v/>
      </c>
      <c r="E93" s="17" t="str">
        <f>IF(IF(Payment[[#This Row],[ID'#]]="","",VLOOKUP(Payment[[#This Row],[ID'#]],OrderTable[],6,FALSE))=0,"",IF(Payment[[#This Row],[ID'#]]="","",VLOOKUP(Payment[[#This Row],[ID'#]],OrderTable[],6,FALSE)))</f>
        <v>Electrician #1 - Pure 20K (Expenses)</v>
      </c>
      <c r="F93" s="17">
        <f>IF(IF(Payment[[#This Row],[ID'#]]="","",VLOOKUP(Payment[[#This Row],[ID'#]],OrderTable[],7,FALSE))=0,0,IF(Payment[[#This Row],[ID'#]]="","",VLOOKUP(Payment[[#This Row],[ID'#]],OrderTable[],7,FALSE)))</f>
        <v>1</v>
      </c>
      <c r="G93" s="17" t="str">
        <f>IF(IF(Payment[[#This Row],[ID'#]]="","",VLOOKUP(Payment[[#This Row],[ID'#]],OrderTable[],8,FALSE))=0,"",IF(Payment[[#This Row],[ID'#]]="","",VLOOKUP(Payment[[#This Row],[ID'#]],OrderTable[],8,FALSE)))</f>
        <v>lot</v>
      </c>
      <c r="H93" s="23">
        <f>IF(IF(Payment[[#This Row],[ID'#]]="","",VLOOKUP(Payment[[#This Row],[ID'#]],OrderTable[],9,FALSE))=0,0,IF(Payment[[#This Row],[ID'#]]="","",VLOOKUP(Payment[[#This Row],[ID'#]],OrderTable[],9,FALSE)))</f>
        <v>12560</v>
      </c>
      <c r="I93" s="23">
        <f>IF(IF(Payment[[#This Row],[ID'#]]="","",VLOOKUP(Payment[[#This Row],[ID'#]],OrderTable[],10,FALSE))=0,0,IF(Payment[[#This Row],[ID'#]]="","",VLOOKUP(Payment[[#This Row],[ID'#]],OrderTable[],10,FALSE)))</f>
        <v>12560</v>
      </c>
      <c r="J93" s="55">
        <v>1266</v>
      </c>
      <c r="K93" s="59">
        <v>0.44155250000000001</v>
      </c>
      <c r="L93" s="22">
        <f>IF(Payment[[#This Row],[Total ]]="","",Payment[[#This Row],[Total ]]*Payment[[#This Row],[Payment %]])</f>
        <v>5545.8994000000002</v>
      </c>
      <c r="M93" s="47">
        <v>44721</v>
      </c>
      <c r="N93" s="48">
        <v>44729</v>
      </c>
      <c r="O93" s="52">
        <v>44741</v>
      </c>
      <c r="P93" s="74">
        <f>IF(Payment[[#This Row],[Date of deposit]]="","",Payment[[#This Row],[Amount paid]])</f>
        <v>5545.8994000000002</v>
      </c>
    </row>
    <row r="94" spans="1:16">
      <c r="A94" s="54" t="s">
        <v>281</v>
      </c>
      <c r="B94" s="15">
        <f>IF(IF(Payment[[#This Row],[ID'#]]="","",VLOOKUP(Payment[[#This Row],[ID'#]],OrderTable[],2,FALSE))=0,"",IF(Payment[[#This Row],[ID'#]]="","",VLOOKUP(Payment[[#This Row],[ID'#]],OrderTable[],2,FALSE)))</f>
        <v>8</v>
      </c>
      <c r="C94" s="15">
        <f>IF(IF(Payment[[#This Row],[ID'#]]="","",VLOOKUP(Payment[[#This Row],[ID'#]],OrderTable[],3,FALSE))=0,"",IF(Payment[[#This Row],[ID'#]]="","",VLOOKUP(Payment[[#This Row],[ID'#]],OrderTable[],3,FALSE)))</f>
        <v>1148</v>
      </c>
      <c r="D94" s="16" t="str">
        <f>IF(IF(Payment[[#This Row],[ID'#]]="","",VLOOKUP(Payment[[#This Row],[ID'#]],OrderTable[],5,FALSE))=0,"",IF(Payment[[#This Row],[ID'#]]="","",VLOOKUP(Payment[[#This Row],[ID'#]],OrderTable[],5,FALSE)))</f>
        <v/>
      </c>
      <c r="E94" s="17" t="str">
        <f>IF(IF(Payment[[#This Row],[ID'#]]="","",VLOOKUP(Payment[[#This Row],[ID'#]],OrderTable[],6,FALSE))=0,"",IF(Payment[[#This Row],[ID'#]]="","",VLOOKUP(Payment[[#This Row],[ID'#]],OrderTable[],6,FALSE)))</f>
        <v>Electrician #2 - Pure 20K (Labor)</v>
      </c>
      <c r="F94" s="17">
        <f>IF(IF(Payment[[#This Row],[ID'#]]="","",VLOOKUP(Payment[[#This Row],[ID'#]],OrderTable[],7,FALSE))=0,0,IF(Payment[[#This Row],[ID'#]]="","",VLOOKUP(Payment[[#This Row],[ID'#]],OrderTable[],7,FALSE)))</f>
        <v>207</v>
      </c>
      <c r="G94" s="17" t="str">
        <f>IF(IF(Payment[[#This Row],[ID'#]]="","",VLOOKUP(Payment[[#This Row],[ID'#]],OrderTable[],8,FALSE))=0,"",IF(Payment[[#This Row],[ID'#]]="","",VLOOKUP(Payment[[#This Row],[ID'#]],OrderTable[],8,FALSE)))</f>
        <v>hr</v>
      </c>
      <c r="H94" s="23">
        <f>IF(IF(Payment[[#This Row],[ID'#]]="","",VLOOKUP(Payment[[#This Row],[ID'#]],OrderTable[],9,FALSE))=0,0,IF(Payment[[#This Row],[ID'#]]="","",VLOOKUP(Payment[[#This Row],[ID'#]],OrderTable[],9,FALSE)))</f>
        <v>30</v>
      </c>
      <c r="I94" s="23">
        <f>IF(IF(Payment[[#This Row],[ID'#]]="","",VLOOKUP(Payment[[#This Row],[ID'#]],OrderTable[],10,FALSE))=0,0,IF(Payment[[#This Row],[ID'#]]="","",VLOOKUP(Payment[[#This Row],[ID'#]],OrderTable[],10,FALSE)))</f>
        <v>6210</v>
      </c>
      <c r="J94" s="55">
        <v>1274</v>
      </c>
      <c r="K94" s="58">
        <v>0.193236714</v>
      </c>
      <c r="L94" s="22">
        <f>IF(Payment[[#This Row],[Total ]]="","",Payment[[#This Row],[Total ]]*Payment[[#This Row],[Payment %]])</f>
        <v>1199.99999394</v>
      </c>
      <c r="M94" s="47">
        <v>44754</v>
      </c>
      <c r="N94" s="48">
        <v>44742</v>
      </c>
      <c r="O94" s="52">
        <v>44749</v>
      </c>
      <c r="P94" s="74">
        <f>IF(Payment[[#This Row],[Date of deposit]]="","",Payment[[#This Row],[Amount paid]])</f>
        <v>1199.99999394</v>
      </c>
    </row>
    <row r="95" spans="1:16">
      <c r="A95" s="54" t="s">
        <v>283</v>
      </c>
      <c r="B95" s="15">
        <f>IF(IF(Payment[[#This Row],[ID'#]]="","",VLOOKUP(Payment[[#This Row],[ID'#]],OrderTable[],2,FALSE))=0,"",IF(Payment[[#This Row],[ID'#]]="","",VLOOKUP(Payment[[#This Row],[ID'#]],OrderTable[],2,FALSE)))</f>
        <v>8</v>
      </c>
      <c r="C95" s="15">
        <f>IF(IF(Payment[[#This Row],[ID'#]]="","",VLOOKUP(Payment[[#This Row],[ID'#]],OrderTable[],3,FALSE))=0,"",IF(Payment[[#This Row],[ID'#]]="","",VLOOKUP(Payment[[#This Row],[ID'#]],OrderTable[],3,FALSE)))</f>
        <v>1148</v>
      </c>
      <c r="D95" s="16" t="str">
        <f>IF(IF(Payment[[#This Row],[ID'#]]="","",VLOOKUP(Payment[[#This Row],[ID'#]],OrderTable[],5,FALSE))=0,"",IF(Payment[[#This Row],[ID'#]]="","",VLOOKUP(Payment[[#This Row],[ID'#]],OrderTable[],5,FALSE)))</f>
        <v/>
      </c>
      <c r="E95" s="17" t="str">
        <f>IF(IF(Payment[[#This Row],[ID'#]]="","",VLOOKUP(Payment[[#This Row],[ID'#]],OrderTable[],6,FALSE))=0,"",IF(Payment[[#This Row],[ID'#]]="","",VLOOKUP(Payment[[#This Row],[ID'#]],OrderTable[],6,FALSE)))</f>
        <v>Electrician #2 - Pure 20K (Overtime)</v>
      </c>
      <c r="F95" s="17">
        <f>IF(IF(Payment[[#This Row],[ID'#]]="","",VLOOKUP(Payment[[#This Row],[ID'#]],OrderTable[],7,FALSE))=0,0,IF(Payment[[#This Row],[ID'#]]="","",VLOOKUP(Payment[[#This Row],[ID'#]],OrderTable[],7,FALSE)))</f>
        <v>82</v>
      </c>
      <c r="G95" s="17" t="str">
        <f>IF(IF(Payment[[#This Row],[ID'#]]="","",VLOOKUP(Payment[[#This Row],[ID'#]],OrderTable[],8,FALSE))=0,"",IF(Payment[[#This Row],[ID'#]]="","",VLOOKUP(Payment[[#This Row],[ID'#]],OrderTable[],8,FALSE)))</f>
        <v>hr</v>
      </c>
      <c r="H95" s="23">
        <f>IF(IF(Payment[[#This Row],[ID'#]]="","",VLOOKUP(Payment[[#This Row],[ID'#]],OrderTable[],9,FALSE))=0,0,IF(Payment[[#This Row],[ID'#]]="","",VLOOKUP(Payment[[#This Row],[ID'#]],OrderTable[],9,FALSE)))</f>
        <v>45</v>
      </c>
      <c r="I95" s="23">
        <f>IF(IF(Payment[[#This Row],[ID'#]]="","",VLOOKUP(Payment[[#This Row],[ID'#]],OrderTable[],10,FALSE))=0,0,IF(Payment[[#This Row],[ID'#]]="","",VLOOKUP(Payment[[#This Row],[ID'#]],OrderTable[],10,FALSE)))</f>
        <v>3690</v>
      </c>
      <c r="J95" s="55">
        <v>1274</v>
      </c>
      <c r="K95" s="57">
        <v>0</v>
      </c>
      <c r="L95" s="22">
        <f>IF(Payment[[#This Row],[Total ]]="","",Payment[[#This Row],[Total ]]*Payment[[#This Row],[Payment %]])</f>
        <v>0</v>
      </c>
      <c r="M95" s="47">
        <v>44754</v>
      </c>
      <c r="N95" s="48">
        <v>44742</v>
      </c>
      <c r="O95" s="52">
        <v>44749</v>
      </c>
      <c r="P95" s="74">
        <f>IF(Payment[[#This Row],[Date of deposit]]="","",Payment[[#This Row],[Amount paid]])</f>
        <v>0</v>
      </c>
    </row>
    <row r="96" spans="1:16" hidden="1">
      <c r="A96" s="54" t="s">
        <v>285</v>
      </c>
      <c r="B96" s="15">
        <f>IF(IF(Payment[[#This Row],[ID'#]]="","",VLOOKUP(Payment[[#This Row],[ID'#]],OrderTable[],2,FALSE))=0,"",IF(Payment[[#This Row],[ID'#]]="","",VLOOKUP(Payment[[#This Row],[ID'#]],OrderTable[],2,FALSE)))</f>
        <v>8</v>
      </c>
      <c r="C96" s="15">
        <f>IF(IF(Payment[[#This Row],[ID'#]]="","",VLOOKUP(Payment[[#This Row],[ID'#]],OrderTable[],3,FALSE))=0,"",IF(Payment[[#This Row],[ID'#]]="","",VLOOKUP(Payment[[#This Row],[ID'#]],OrderTable[],3,FALSE)))</f>
        <v>1148</v>
      </c>
      <c r="D96" s="16" t="str">
        <f>IF(IF(Payment[[#This Row],[ID'#]]="","",VLOOKUP(Payment[[#This Row],[ID'#]],OrderTable[],5,FALSE))=0,"",IF(Payment[[#This Row],[ID'#]]="","",VLOOKUP(Payment[[#This Row],[ID'#]],OrderTable[],5,FALSE)))</f>
        <v/>
      </c>
      <c r="E96" s="17" t="str">
        <f>IF(IF(Payment[[#This Row],[ID'#]]="","",VLOOKUP(Payment[[#This Row],[ID'#]],OrderTable[],6,FALSE))=0,"",IF(Payment[[#This Row],[ID'#]]="","",VLOOKUP(Payment[[#This Row],[ID'#]],OrderTable[],6,FALSE)))</f>
        <v>Electrician #2 - Pure 20K (Expenses)</v>
      </c>
      <c r="F96" s="17">
        <f>IF(IF(Payment[[#This Row],[ID'#]]="","",VLOOKUP(Payment[[#This Row],[ID'#]],OrderTable[],7,FALSE))=0,0,IF(Payment[[#This Row],[ID'#]]="","",VLOOKUP(Payment[[#This Row],[ID'#]],OrderTable[],7,FALSE)))</f>
        <v>1</v>
      </c>
      <c r="G96" s="17" t="str">
        <f>IF(IF(Payment[[#This Row],[ID'#]]="","",VLOOKUP(Payment[[#This Row],[ID'#]],OrderTable[],8,FALSE))=0,"",IF(Payment[[#This Row],[ID'#]]="","",VLOOKUP(Payment[[#This Row],[ID'#]],OrderTable[],8,FALSE)))</f>
        <v>lot</v>
      </c>
      <c r="H96" s="23">
        <f>IF(IF(Payment[[#This Row],[ID'#]]="","",VLOOKUP(Payment[[#This Row],[ID'#]],OrderTable[],9,FALSE))=0,0,IF(Payment[[#This Row],[ID'#]]="","",VLOOKUP(Payment[[#This Row],[ID'#]],OrderTable[],9,FALSE)))</f>
        <v>5930</v>
      </c>
      <c r="I96" s="23">
        <f>IF(IF(Payment[[#This Row],[ID'#]]="","",VLOOKUP(Payment[[#This Row],[ID'#]],OrderTable[],10,FALSE))=0,0,IF(Payment[[#This Row],[ID'#]]="","",VLOOKUP(Payment[[#This Row],[ID'#]],OrderTable[],10,FALSE)))</f>
        <v>5930</v>
      </c>
      <c r="J96" s="55">
        <v>1266</v>
      </c>
      <c r="K96" s="59">
        <v>0.31028670000000003</v>
      </c>
      <c r="L96" s="22">
        <f>IF(Payment[[#This Row],[Total ]]="","",Payment[[#This Row],[Total ]]*Payment[[#This Row],[Payment %]])</f>
        <v>1840.0001310000002</v>
      </c>
      <c r="M96" s="47">
        <v>44721</v>
      </c>
      <c r="N96" s="48">
        <v>44729</v>
      </c>
      <c r="O96" s="52">
        <v>44741</v>
      </c>
      <c r="P96" s="74">
        <f>IF(Payment[[#This Row],[Date of deposit]]="","",Payment[[#This Row],[Amount paid]])</f>
        <v>1840.0001310000002</v>
      </c>
    </row>
    <row r="97" spans="1:16">
      <c r="A97" s="54" t="s">
        <v>287</v>
      </c>
      <c r="B97" s="15">
        <f>IF(IF(Payment[[#This Row],[ID'#]]="","",VLOOKUP(Payment[[#This Row],[ID'#]],OrderTable[],2,FALSE))=0,"",IF(Payment[[#This Row],[ID'#]]="","",VLOOKUP(Payment[[#This Row],[ID'#]],OrderTable[],2,FALSE)))</f>
        <v>8</v>
      </c>
      <c r="C97" s="15">
        <f>IF(IF(Payment[[#This Row],[ID'#]]="","",VLOOKUP(Payment[[#This Row],[ID'#]],OrderTable[],3,FALSE))=0,"",IF(Payment[[#This Row],[ID'#]]="","",VLOOKUP(Payment[[#This Row],[ID'#]],OrderTable[],3,FALSE)))</f>
        <v>1148</v>
      </c>
      <c r="D97" s="16" t="str">
        <f>IF(IF(Payment[[#This Row],[ID'#]]="","",VLOOKUP(Payment[[#This Row],[ID'#]],OrderTable[],5,FALSE))=0,"",IF(Payment[[#This Row],[ID'#]]="","",VLOOKUP(Payment[[#This Row],[ID'#]],OrderTable[],5,FALSE)))</f>
        <v/>
      </c>
      <c r="E97" s="17" t="str">
        <f>IF(IF(Payment[[#This Row],[ID'#]]="","",VLOOKUP(Payment[[#This Row],[ID'#]],OrderTable[],6,FALSE))=0,"",IF(Payment[[#This Row],[ID'#]]="","",VLOOKUP(Payment[[#This Row],[ID'#]],OrderTable[],6,FALSE)))</f>
        <v>Electrician #3 - Pure 20K (Labor)</v>
      </c>
      <c r="F97" s="17">
        <f>IF(IF(Payment[[#This Row],[ID'#]]="","",VLOOKUP(Payment[[#This Row],[ID'#]],OrderTable[],7,FALSE))=0,0,IF(Payment[[#This Row],[ID'#]]="","",VLOOKUP(Payment[[#This Row],[ID'#]],OrderTable[],7,FALSE)))</f>
        <v>257</v>
      </c>
      <c r="G97" s="17" t="str">
        <f>IF(IF(Payment[[#This Row],[ID'#]]="","",VLOOKUP(Payment[[#This Row],[ID'#]],OrderTable[],8,FALSE))=0,"",IF(Payment[[#This Row],[ID'#]]="","",VLOOKUP(Payment[[#This Row],[ID'#]],OrderTable[],8,FALSE)))</f>
        <v>hr</v>
      </c>
      <c r="H97" s="23">
        <f>IF(IF(Payment[[#This Row],[ID'#]]="","",VLOOKUP(Payment[[#This Row],[ID'#]],OrderTable[],9,FALSE))=0,0,IF(Payment[[#This Row],[ID'#]]="","",VLOOKUP(Payment[[#This Row],[ID'#]],OrderTable[],9,FALSE)))</f>
        <v>30</v>
      </c>
      <c r="I97" s="23">
        <f>IF(IF(Payment[[#This Row],[ID'#]]="","",VLOOKUP(Payment[[#This Row],[ID'#]],OrderTable[],10,FALSE))=0,0,IF(Payment[[#This Row],[ID'#]]="","",VLOOKUP(Payment[[#This Row],[ID'#]],OrderTable[],10,FALSE)))</f>
        <v>7710</v>
      </c>
      <c r="J97" s="55">
        <v>1274</v>
      </c>
      <c r="K97" s="58">
        <v>0.35019455199999999</v>
      </c>
      <c r="L97" s="22">
        <f>IF(Payment[[#This Row],[Total ]]="","",Payment[[#This Row],[Total ]]*Payment[[#This Row],[Payment %]])</f>
        <v>2699.9999959199999</v>
      </c>
      <c r="M97" s="47">
        <v>44754</v>
      </c>
      <c r="N97" s="48">
        <v>44742</v>
      </c>
      <c r="O97" s="52">
        <v>44749</v>
      </c>
      <c r="P97" s="74">
        <f>IF(Payment[[#This Row],[Date of deposit]]="","",Payment[[#This Row],[Amount paid]])</f>
        <v>2699.9999959199999</v>
      </c>
    </row>
    <row r="98" spans="1:16">
      <c r="A98" s="54" t="s">
        <v>289</v>
      </c>
      <c r="B98" s="15">
        <f>IF(IF(Payment[[#This Row],[ID'#]]="","",VLOOKUP(Payment[[#This Row],[ID'#]],OrderTable[],2,FALSE))=0,"",IF(Payment[[#This Row],[ID'#]]="","",VLOOKUP(Payment[[#This Row],[ID'#]],OrderTable[],2,FALSE)))</f>
        <v>8</v>
      </c>
      <c r="C98" s="15">
        <f>IF(IF(Payment[[#This Row],[ID'#]]="","",VLOOKUP(Payment[[#This Row],[ID'#]],OrderTable[],3,FALSE))=0,"",IF(Payment[[#This Row],[ID'#]]="","",VLOOKUP(Payment[[#This Row],[ID'#]],OrderTable[],3,FALSE)))</f>
        <v>1148</v>
      </c>
      <c r="D98" s="16" t="str">
        <f>IF(IF(Payment[[#This Row],[ID'#]]="","",VLOOKUP(Payment[[#This Row],[ID'#]],OrderTable[],5,FALSE))=0,"",IF(Payment[[#This Row],[ID'#]]="","",VLOOKUP(Payment[[#This Row],[ID'#]],OrderTable[],5,FALSE)))</f>
        <v/>
      </c>
      <c r="E98" s="17" t="str">
        <f>IF(IF(Payment[[#This Row],[ID'#]]="","",VLOOKUP(Payment[[#This Row],[ID'#]],OrderTable[],6,FALSE))=0,"",IF(Payment[[#This Row],[ID'#]]="","",VLOOKUP(Payment[[#This Row],[ID'#]],OrderTable[],6,FALSE)))</f>
        <v>Electrician #3 - Pure 20K (Overtime)</v>
      </c>
      <c r="F98" s="17">
        <f>IF(IF(Payment[[#This Row],[ID'#]]="","",VLOOKUP(Payment[[#This Row],[ID'#]],OrderTable[],7,FALSE))=0,0,IF(Payment[[#This Row],[ID'#]]="","",VLOOKUP(Payment[[#This Row],[ID'#]],OrderTable[],7,FALSE)))</f>
        <v>102</v>
      </c>
      <c r="G98" s="17" t="str">
        <f>IF(IF(Payment[[#This Row],[ID'#]]="","",VLOOKUP(Payment[[#This Row],[ID'#]],OrderTable[],8,FALSE))=0,"",IF(Payment[[#This Row],[ID'#]]="","",VLOOKUP(Payment[[#This Row],[ID'#]],OrderTable[],8,FALSE)))</f>
        <v>hr</v>
      </c>
      <c r="H98" s="23">
        <f>IF(IF(Payment[[#This Row],[ID'#]]="","",VLOOKUP(Payment[[#This Row],[ID'#]],OrderTable[],9,FALSE))=0,0,IF(Payment[[#This Row],[ID'#]]="","",VLOOKUP(Payment[[#This Row],[ID'#]],OrderTable[],9,FALSE)))</f>
        <v>45</v>
      </c>
      <c r="I98" s="23">
        <f>IF(IF(Payment[[#This Row],[ID'#]]="","",VLOOKUP(Payment[[#This Row],[ID'#]],OrderTable[],10,FALSE))=0,0,IF(Payment[[#This Row],[ID'#]]="","",VLOOKUP(Payment[[#This Row],[ID'#]],OrderTable[],10,FALSE)))</f>
        <v>4590</v>
      </c>
      <c r="J98" s="55">
        <v>1274</v>
      </c>
      <c r="K98" s="57">
        <v>0</v>
      </c>
      <c r="L98" s="22">
        <f>IF(Payment[[#This Row],[Total ]]="","",Payment[[#This Row],[Total ]]*Payment[[#This Row],[Payment %]])</f>
        <v>0</v>
      </c>
      <c r="M98" s="47">
        <v>44754</v>
      </c>
      <c r="N98" s="48">
        <v>44742</v>
      </c>
      <c r="O98" s="52">
        <v>44749</v>
      </c>
      <c r="P98" s="74">
        <f>IF(Payment[[#This Row],[Date of deposit]]="","",Payment[[#This Row],[Amount paid]])</f>
        <v>0</v>
      </c>
    </row>
    <row r="99" spans="1:16" ht="12" hidden="1" customHeight="1">
      <c r="A99" s="54" t="s">
        <v>291</v>
      </c>
      <c r="B99" s="15">
        <f>IF(IF(Payment[[#This Row],[ID'#]]="","",VLOOKUP(Payment[[#This Row],[ID'#]],OrderTable[],2,FALSE))=0,"",IF(Payment[[#This Row],[ID'#]]="","",VLOOKUP(Payment[[#This Row],[ID'#]],OrderTable[],2,FALSE)))</f>
        <v>8</v>
      </c>
      <c r="C99" s="15">
        <f>IF(IF(Payment[[#This Row],[ID'#]]="","",VLOOKUP(Payment[[#This Row],[ID'#]],OrderTable[],3,FALSE))=0,"",IF(Payment[[#This Row],[ID'#]]="","",VLOOKUP(Payment[[#This Row],[ID'#]],OrderTable[],3,FALSE)))</f>
        <v>1148</v>
      </c>
      <c r="D99" s="16" t="str">
        <f>IF(IF(Payment[[#This Row],[ID'#]]="","",VLOOKUP(Payment[[#This Row],[ID'#]],OrderTable[],5,FALSE))=0,"",IF(Payment[[#This Row],[ID'#]]="","",VLOOKUP(Payment[[#This Row],[ID'#]],OrderTable[],5,FALSE)))</f>
        <v/>
      </c>
      <c r="E99" s="17" t="str">
        <f>IF(IF(Payment[[#This Row],[ID'#]]="","",VLOOKUP(Payment[[#This Row],[ID'#]],OrderTable[],6,FALSE))=0,"",IF(Payment[[#This Row],[ID'#]]="","",VLOOKUP(Payment[[#This Row],[ID'#]],OrderTable[],6,FALSE)))</f>
        <v>Electrician #3 - Pure 20K (Expenses)</v>
      </c>
      <c r="F99" s="17">
        <f>IF(IF(Payment[[#This Row],[ID'#]]="","",VLOOKUP(Payment[[#This Row],[ID'#]],OrderTable[],7,FALSE))=0,0,IF(Payment[[#This Row],[ID'#]]="","",VLOOKUP(Payment[[#This Row],[ID'#]],OrderTable[],7,FALSE)))</f>
        <v>1</v>
      </c>
      <c r="G99" s="17" t="str">
        <f>IF(IF(Payment[[#This Row],[ID'#]]="","",VLOOKUP(Payment[[#This Row],[ID'#]],OrderTable[],8,FALSE))=0,"",IF(Payment[[#This Row],[ID'#]]="","",VLOOKUP(Payment[[#This Row],[ID'#]],OrderTable[],8,FALSE)))</f>
        <v>lot</v>
      </c>
      <c r="H99" s="23">
        <f>IF(IF(Payment[[#This Row],[ID'#]]="","",VLOOKUP(Payment[[#This Row],[ID'#]],OrderTable[],9,FALSE))=0,0,IF(Payment[[#This Row],[ID'#]]="","",VLOOKUP(Payment[[#This Row],[ID'#]],OrderTable[],9,FALSE)))</f>
        <v>7120</v>
      </c>
      <c r="I99" s="23">
        <f>IF(IF(Payment[[#This Row],[ID'#]]="","",VLOOKUP(Payment[[#This Row],[ID'#]],OrderTable[],10,FALSE))=0,0,IF(Payment[[#This Row],[ID'#]]="","",VLOOKUP(Payment[[#This Row],[ID'#]],OrderTable[],10,FALSE)))</f>
        <v>7120</v>
      </c>
      <c r="J99" s="55">
        <v>1266</v>
      </c>
      <c r="K99" s="58">
        <v>0.43820219999999999</v>
      </c>
      <c r="L99" s="22">
        <f>IF(Payment[[#This Row],[Total ]]="","",Payment[[#This Row],[Total ]]*Payment[[#This Row],[Payment %]])</f>
        <v>3119.9996639999999</v>
      </c>
      <c r="M99" s="47">
        <v>44721</v>
      </c>
      <c r="N99" s="48">
        <v>44729</v>
      </c>
      <c r="O99" s="52">
        <v>44741</v>
      </c>
      <c r="P99" s="74">
        <f>IF(Payment[[#This Row],[Date of deposit]]="","",Payment[[#This Row],[Amount paid]])</f>
        <v>3119.9996639999999</v>
      </c>
    </row>
    <row r="100" spans="1:16">
      <c r="A100" s="54" t="s">
        <v>293</v>
      </c>
      <c r="B100" s="15">
        <f>IF(IF(Payment[[#This Row],[ID'#]]="","",VLOOKUP(Payment[[#This Row],[ID'#]],OrderTable[],2,FALSE))=0,"",IF(Payment[[#This Row],[ID'#]]="","",VLOOKUP(Payment[[#This Row],[ID'#]],OrderTable[],2,FALSE)))</f>
        <v>8</v>
      </c>
      <c r="C100" s="15">
        <f>IF(IF(Payment[[#This Row],[ID'#]]="","",VLOOKUP(Payment[[#This Row],[ID'#]],OrderTable[],3,FALSE))=0,"",IF(Payment[[#This Row],[ID'#]]="","",VLOOKUP(Payment[[#This Row],[ID'#]],OrderTable[],3,FALSE)))</f>
        <v>1148</v>
      </c>
      <c r="D100" s="16" t="str">
        <f>IF(IF(Payment[[#This Row],[ID'#]]="","",VLOOKUP(Payment[[#This Row],[ID'#]],OrderTable[],5,FALSE))=0,"",IF(Payment[[#This Row],[ID'#]]="","",VLOOKUP(Payment[[#This Row],[ID'#]],OrderTable[],5,FALSE)))</f>
        <v/>
      </c>
      <c r="E100" s="17" t="str">
        <f>IF(IF(Payment[[#This Row],[ID'#]]="","",VLOOKUP(Payment[[#This Row],[ID'#]],OrderTable[],6,FALSE))=0,"",IF(Payment[[#This Row],[ID'#]]="","",VLOOKUP(Payment[[#This Row],[ID'#]],OrderTable[],6,FALSE)))</f>
        <v>Electrician #4 - Pure 20K (Labor)</v>
      </c>
      <c r="F100" s="17">
        <f>IF(IF(Payment[[#This Row],[ID'#]]="","",VLOOKUP(Payment[[#This Row],[ID'#]],OrderTable[],7,FALSE))=0,0,IF(Payment[[#This Row],[ID'#]]="","",VLOOKUP(Payment[[#This Row],[ID'#]],OrderTable[],7,FALSE)))</f>
        <v>100</v>
      </c>
      <c r="G100" s="17" t="str">
        <f>IF(IF(Payment[[#This Row],[ID'#]]="","",VLOOKUP(Payment[[#This Row],[ID'#]],OrderTable[],8,FALSE))=0,"",IF(Payment[[#This Row],[ID'#]]="","",VLOOKUP(Payment[[#This Row],[ID'#]],OrderTable[],8,FALSE)))</f>
        <v>hr</v>
      </c>
      <c r="H100" s="23">
        <f>IF(IF(Payment[[#This Row],[ID'#]]="","",VLOOKUP(Payment[[#This Row],[ID'#]],OrderTable[],9,FALSE))=0,0,IF(Payment[[#This Row],[ID'#]]="","",VLOOKUP(Payment[[#This Row],[ID'#]],OrderTable[],9,FALSE)))</f>
        <v>30</v>
      </c>
      <c r="I100" s="23">
        <f>IF(IF(Payment[[#This Row],[ID'#]]="","",VLOOKUP(Payment[[#This Row],[ID'#]],OrderTable[],10,FALSE))=0,0,IF(Payment[[#This Row],[ID'#]]="","",VLOOKUP(Payment[[#This Row],[ID'#]],OrderTable[],10,FALSE)))</f>
        <v>3000</v>
      </c>
      <c r="J100" s="55">
        <v>1274</v>
      </c>
      <c r="K100" s="57">
        <v>0.4</v>
      </c>
      <c r="L100" s="22">
        <f>IF(Payment[[#This Row],[Total ]]="","",Payment[[#This Row],[Total ]]*Payment[[#This Row],[Payment %]])</f>
        <v>1200</v>
      </c>
      <c r="M100" s="47">
        <v>44754</v>
      </c>
      <c r="N100" s="48">
        <v>44742</v>
      </c>
      <c r="O100" s="52">
        <v>44749</v>
      </c>
      <c r="P100" s="74">
        <f>IF(Payment[[#This Row],[Date of deposit]]="","",Payment[[#This Row],[Amount paid]])</f>
        <v>1200</v>
      </c>
    </row>
    <row r="101" spans="1:16">
      <c r="A101" s="54" t="s">
        <v>295</v>
      </c>
      <c r="B101" s="15">
        <f>IF(IF(Payment[[#This Row],[ID'#]]="","",VLOOKUP(Payment[[#This Row],[ID'#]],OrderTable[],2,FALSE))=0,"",IF(Payment[[#This Row],[ID'#]]="","",VLOOKUP(Payment[[#This Row],[ID'#]],OrderTable[],2,FALSE)))</f>
        <v>8</v>
      </c>
      <c r="C101" s="15">
        <f>IF(IF(Payment[[#This Row],[ID'#]]="","",VLOOKUP(Payment[[#This Row],[ID'#]],OrderTable[],3,FALSE))=0,"",IF(Payment[[#This Row],[ID'#]]="","",VLOOKUP(Payment[[#This Row],[ID'#]],OrderTable[],3,FALSE)))</f>
        <v>1148</v>
      </c>
      <c r="D101" s="16" t="str">
        <f>IF(IF(Payment[[#This Row],[ID'#]]="","",VLOOKUP(Payment[[#This Row],[ID'#]],OrderTable[],5,FALSE))=0,"",IF(Payment[[#This Row],[ID'#]]="","",VLOOKUP(Payment[[#This Row],[ID'#]],OrderTable[],5,FALSE)))</f>
        <v/>
      </c>
      <c r="E101" s="17" t="str">
        <f>IF(IF(Payment[[#This Row],[ID'#]]="","",VLOOKUP(Payment[[#This Row],[ID'#]],OrderTable[],6,FALSE))=0,"",IF(Payment[[#This Row],[ID'#]]="","",VLOOKUP(Payment[[#This Row],[ID'#]],OrderTable[],6,FALSE)))</f>
        <v>Electrician #4 - Pure 20K (Overtime)</v>
      </c>
      <c r="F101" s="17">
        <f>IF(IF(Payment[[#This Row],[ID'#]]="","",VLOOKUP(Payment[[#This Row],[ID'#]],OrderTable[],7,FALSE))=0,0,IF(Payment[[#This Row],[ID'#]]="","",VLOOKUP(Payment[[#This Row],[ID'#]],OrderTable[],7,FALSE)))</f>
        <v>40</v>
      </c>
      <c r="G101" s="17" t="str">
        <f>IF(IF(Payment[[#This Row],[ID'#]]="","",VLOOKUP(Payment[[#This Row],[ID'#]],OrderTable[],8,FALSE))=0,"",IF(Payment[[#This Row],[ID'#]]="","",VLOOKUP(Payment[[#This Row],[ID'#]],OrderTable[],8,FALSE)))</f>
        <v>hr</v>
      </c>
      <c r="H101" s="23">
        <f>IF(IF(Payment[[#This Row],[ID'#]]="","",VLOOKUP(Payment[[#This Row],[ID'#]],OrderTable[],9,FALSE))=0,0,IF(Payment[[#This Row],[ID'#]]="","",VLOOKUP(Payment[[#This Row],[ID'#]],OrderTable[],9,FALSE)))</f>
        <v>45</v>
      </c>
      <c r="I101" s="23">
        <f>IF(IF(Payment[[#This Row],[ID'#]]="","",VLOOKUP(Payment[[#This Row],[ID'#]],OrderTable[],10,FALSE))=0,0,IF(Payment[[#This Row],[ID'#]]="","",VLOOKUP(Payment[[#This Row],[ID'#]],OrderTable[],10,FALSE)))</f>
        <v>1800</v>
      </c>
      <c r="J101" s="55">
        <v>1274</v>
      </c>
      <c r="K101" s="57">
        <v>0</v>
      </c>
      <c r="L101" s="22">
        <f>IF(Payment[[#This Row],[Total ]]="","",Payment[[#This Row],[Total ]]*Payment[[#This Row],[Payment %]])</f>
        <v>0</v>
      </c>
      <c r="M101" s="47">
        <v>44754</v>
      </c>
      <c r="N101" s="48">
        <v>44742</v>
      </c>
      <c r="O101" s="52">
        <v>44749</v>
      </c>
      <c r="P101" s="74">
        <f>IF(Payment[[#This Row],[Date of deposit]]="","",Payment[[#This Row],[Amount paid]])</f>
        <v>0</v>
      </c>
    </row>
    <row r="102" spans="1:16" hidden="1">
      <c r="A102" s="54" t="s">
        <v>297</v>
      </c>
      <c r="B102" s="15">
        <f>IF(IF(Payment[[#This Row],[ID'#]]="","",VLOOKUP(Payment[[#This Row],[ID'#]],OrderTable[],2,FALSE))=0,"",IF(Payment[[#This Row],[ID'#]]="","",VLOOKUP(Payment[[#This Row],[ID'#]],OrderTable[],2,FALSE)))</f>
        <v>8</v>
      </c>
      <c r="C102" s="15">
        <f>IF(IF(Payment[[#This Row],[ID'#]]="","",VLOOKUP(Payment[[#This Row],[ID'#]],OrderTable[],3,FALSE))=0,"",IF(Payment[[#This Row],[ID'#]]="","",VLOOKUP(Payment[[#This Row],[ID'#]],OrderTable[],3,FALSE)))</f>
        <v>1148</v>
      </c>
      <c r="D102" s="16" t="str">
        <f>IF(IF(Payment[[#This Row],[ID'#]]="","",VLOOKUP(Payment[[#This Row],[ID'#]],OrderTable[],5,FALSE))=0,"",IF(Payment[[#This Row],[ID'#]]="","",VLOOKUP(Payment[[#This Row],[ID'#]],OrderTable[],5,FALSE)))</f>
        <v/>
      </c>
      <c r="E102" s="17" t="str">
        <f>IF(IF(Payment[[#This Row],[ID'#]]="","",VLOOKUP(Payment[[#This Row],[ID'#]],OrderTable[],6,FALSE))=0,"",IF(Payment[[#This Row],[ID'#]]="","",VLOOKUP(Payment[[#This Row],[ID'#]],OrderTable[],6,FALSE)))</f>
        <v>Electrician #4 - Pure 20K (Expenses)</v>
      </c>
      <c r="F102" s="17">
        <f>IF(IF(Payment[[#This Row],[ID'#]]="","",VLOOKUP(Payment[[#This Row],[ID'#]],OrderTable[],7,FALSE))=0,0,IF(Payment[[#This Row],[ID'#]]="","",VLOOKUP(Payment[[#This Row],[ID'#]],OrderTable[],7,FALSE)))</f>
        <v>1</v>
      </c>
      <c r="G102" s="17" t="str">
        <f>IF(IF(Payment[[#This Row],[ID'#]]="","",VLOOKUP(Payment[[#This Row],[ID'#]],OrderTable[],8,FALSE))=0,"",IF(Payment[[#This Row],[ID'#]]="","",VLOOKUP(Payment[[#This Row],[ID'#]],OrderTable[],8,FALSE)))</f>
        <v>lot</v>
      </c>
      <c r="H102" s="23">
        <f>IF(IF(Payment[[#This Row],[ID'#]]="","",VLOOKUP(Payment[[#This Row],[ID'#]],OrderTable[],9,FALSE))=0,0,IF(Payment[[#This Row],[ID'#]]="","",VLOOKUP(Payment[[#This Row],[ID'#]],OrderTable[],9,FALSE)))</f>
        <v>3380</v>
      </c>
      <c r="I102" s="23">
        <f>IF(IF(Payment[[#This Row],[ID'#]]="","",VLOOKUP(Payment[[#This Row],[ID'#]],OrderTable[],10,FALSE))=0,0,IF(Payment[[#This Row],[ID'#]]="","",VLOOKUP(Payment[[#This Row],[ID'#]],OrderTable[],10,FALSE)))</f>
        <v>3380</v>
      </c>
      <c r="J102" s="55">
        <v>1266</v>
      </c>
      <c r="K102" s="59">
        <v>0.59171600000000002</v>
      </c>
      <c r="L102" s="22">
        <f>IF(Payment[[#This Row],[Total ]]="","",Payment[[#This Row],[Total ]]*Payment[[#This Row],[Payment %]])</f>
        <v>2000.00008</v>
      </c>
      <c r="M102" s="47">
        <v>44721</v>
      </c>
      <c r="N102" s="48">
        <v>44729</v>
      </c>
      <c r="O102" s="52">
        <v>44741</v>
      </c>
      <c r="P102" s="74">
        <f>IF(Payment[[#This Row],[Date of deposit]]="","",Payment[[#This Row],[Amount paid]])</f>
        <v>2000.00008</v>
      </c>
    </row>
    <row r="103" spans="1:16">
      <c r="A103" s="54" t="s">
        <v>299</v>
      </c>
      <c r="B103" s="15">
        <f>IF(IF(Payment[[#This Row],[ID'#]]="","",VLOOKUP(Payment[[#This Row],[ID'#]],OrderTable[],2,FALSE))=0,"",IF(Payment[[#This Row],[ID'#]]="","",VLOOKUP(Payment[[#This Row],[ID'#]],OrderTable[],2,FALSE)))</f>
        <v>8</v>
      </c>
      <c r="C103" s="15">
        <f>IF(IF(Payment[[#This Row],[ID'#]]="","",VLOOKUP(Payment[[#This Row],[ID'#]],OrderTable[],3,FALSE))=0,"",IF(Payment[[#This Row],[ID'#]]="","",VLOOKUP(Payment[[#This Row],[ID'#]],OrderTable[],3,FALSE)))</f>
        <v>1148</v>
      </c>
      <c r="D103" s="16" t="str">
        <f>IF(IF(Payment[[#This Row],[ID'#]]="","",VLOOKUP(Payment[[#This Row],[ID'#]],OrderTable[],5,FALSE))=0,"",IF(Payment[[#This Row],[ID'#]]="","",VLOOKUP(Payment[[#This Row],[ID'#]],OrderTable[],5,FALSE)))</f>
        <v/>
      </c>
      <c r="E103" s="17" t="str">
        <f>IF(IF(Payment[[#This Row],[ID'#]]="","",VLOOKUP(Payment[[#This Row],[ID'#]],OrderTable[],6,FALSE))=0,"",IF(Payment[[#This Row],[ID'#]]="","",VLOOKUP(Payment[[#This Row],[ID'#]],OrderTable[],6,FALSE)))</f>
        <v>Electrician #5 - Pure 20K (Labor)</v>
      </c>
      <c r="F103" s="17">
        <f>IF(IF(Payment[[#This Row],[ID'#]]="","",VLOOKUP(Payment[[#This Row],[ID'#]],OrderTable[],7,FALSE))=0,0,IF(Payment[[#This Row],[ID'#]]="","",VLOOKUP(Payment[[#This Row],[ID'#]],OrderTable[],7,FALSE)))</f>
        <v>150</v>
      </c>
      <c r="G103" s="17" t="str">
        <f>IF(IF(Payment[[#This Row],[ID'#]]="","",VLOOKUP(Payment[[#This Row],[ID'#]],OrderTable[],8,FALSE))=0,"",IF(Payment[[#This Row],[ID'#]]="","",VLOOKUP(Payment[[#This Row],[ID'#]],OrderTable[],8,FALSE)))</f>
        <v>hr</v>
      </c>
      <c r="H103" s="23">
        <f>IF(IF(Payment[[#This Row],[ID'#]]="","",VLOOKUP(Payment[[#This Row],[ID'#]],OrderTable[],9,FALSE))=0,0,IF(Payment[[#This Row],[ID'#]]="","",VLOOKUP(Payment[[#This Row],[ID'#]],OrderTable[],9,FALSE)))</f>
        <v>30</v>
      </c>
      <c r="I103" s="23">
        <f>IF(IF(Payment[[#This Row],[ID'#]]="","",VLOOKUP(Payment[[#This Row],[ID'#]],OrderTable[],10,FALSE))=0,0,IF(Payment[[#This Row],[ID'#]]="","",VLOOKUP(Payment[[#This Row],[ID'#]],OrderTable[],10,FALSE)))</f>
        <v>4500</v>
      </c>
      <c r="J103" s="55">
        <v>1274</v>
      </c>
      <c r="K103" s="57">
        <v>0.6</v>
      </c>
      <c r="L103" s="22">
        <f>IF(Payment[[#This Row],[Total ]]="","",Payment[[#This Row],[Total ]]*Payment[[#This Row],[Payment %]])</f>
        <v>2700</v>
      </c>
      <c r="M103" s="47">
        <v>44754</v>
      </c>
      <c r="N103" s="48">
        <v>44742</v>
      </c>
      <c r="O103" s="52">
        <v>44749</v>
      </c>
      <c r="P103" s="74">
        <f>IF(Payment[[#This Row],[Date of deposit]]="","",Payment[[#This Row],[Amount paid]])</f>
        <v>2700</v>
      </c>
    </row>
    <row r="104" spans="1:16">
      <c r="A104" s="54" t="s">
        <v>301</v>
      </c>
      <c r="B104" s="15">
        <f>IF(IF(Payment[[#This Row],[ID'#]]="","",VLOOKUP(Payment[[#This Row],[ID'#]],OrderTable[],2,FALSE))=0,"",IF(Payment[[#This Row],[ID'#]]="","",VLOOKUP(Payment[[#This Row],[ID'#]],OrderTable[],2,FALSE)))</f>
        <v>8</v>
      </c>
      <c r="C104" s="15">
        <f>IF(IF(Payment[[#This Row],[ID'#]]="","",VLOOKUP(Payment[[#This Row],[ID'#]],OrderTable[],3,FALSE))=0,"",IF(Payment[[#This Row],[ID'#]]="","",VLOOKUP(Payment[[#This Row],[ID'#]],OrderTable[],3,FALSE)))</f>
        <v>1148</v>
      </c>
      <c r="D104" s="16" t="str">
        <f>IF(IF(Payment[[#This Row],[ID'#]]="","",VLOOKUP(Payment[[#This Row],[ID'#]],OrderTable[],5,FALSE))=0,"",IF(Payment[[#This Row],[ID'#]]="","",VLOOKUP(Payment[[#This Row],[ID'#]],OrderTable[],5,FALSE)))</f>
        <v/>
      </c>
      <c r="E104" s="17" t="str">
        <f>IF(IF(Payment[[#This Row],[ID'#]]="","",VLOOKUP(Payment[[#This Row],[ID'#]],OrderTable[],6,FALSE))=0,"",IF(Payment[[#This Row],[ID'#]]="","",VLOOKUP(Payment[[#This Row],[ID'#]],OrderTable[],6,FALSE)))</f>
        <v>Electrician #5 - Pure 20K (Overtime)</v>
      </c>
      <c r="F104" s="17">
        <f>IF(IF(Payment[[#This Row],[ID'#]]="","",VLOOKUP(Payment[[#This Row],[ID'#]],OrderTable[],7,FALSE))=0,0,IF(Payment[[#This Row],[ID'#]]="","",VLOOKUP(Payment[[#This Row],[ID'#]],OrderTable[],7,FALSE)))</f>
        <v>60</v>
      </c>
      <c r="G104" s="17" t="str">
        <f>IF(IF(Payment[[#This Row],[ID'#]]="","",VLOOKUP(Payment[[#This Row],[ID'#]],OrderTable[],8,FALSE))=0,"",IF(Payment[[#This Row],[ID'#]]="","",VLOOKUP(Payment[[#This Row],[ID'#]],OrderTable[],8,FALSE)))</f>
        <v>hr</v>
      </c>
      <c r="H104" s="23">
        <f>IF(IF(Payment[[#This Row],[ID'#]]="","",VLOOKUP(Payment[[#This Row],[ID'#]],OrderTable[],9,FALSE))=0,0,IF(Payment[[#This Row],[ID'#]]="","",VLOOKUP(Payment[[#This Row],[ID'#]],OrderTable[],9,FALSE)))</f>
        <v>45</v>
      </c>
      <c r="I104" s="23">
        <f>IF(IF(Payment[[#This Row],[ID'#]]="","",VLOOKUP(Payment[[#This Row],[ID'#]],OrderTable[],10,FALSE))=0,0,IF(Payment[[#This Row],[ID'#]]="","",VLOOKUP(Payment[[#This Row],[ID'#]],OrderTable[],10,FALSE)))</f>
        <v>2700</v>
      </c>
      <c r="J104" s="55">
        <v>1274</v>
      </c>
      <c r="K104" s="57">
        <v>0</v>
      </c>
      <c r="L104" s="22">
        <f>IF(Payment[[#This Row],[Total ]]="","",Payment[[#This Row],[Total ]]*Payment[[#This Row],[Payment %]])</f>
        <v>0</v>
      </c>
      <c r="M104" s="47">
        <v>44754</v>
      </c>
      <c r="N104" s="48">
        <v>44742</v>
      </c>
      <c r="O104" s="52">
        <v>44749</v>
      </c>
      <c r="P104" s="74">
        <f>IF(Payment[[#This Row],[Date of deposit]]="","",Payment[[#This Row],[Amount paid]])</f>
        <v>0</v>
      </c>
    </row>
    <row r="105" spans="1:16" hidden="1">
      <c r="A105" s="54" t="s">
        <v>303</v>
      </c>
      <c r="B105" s="15">
        <f>IF(IF(Payment[[#This Row],[ID'#]]="","",VLOOKUP(Payment[[#This Row],[ID'#]],OrderTable[],2,FALSE))=0,"",IF(Payment[[#This Row],[ID'#]]="","",VLOOKUP(Payment[[#This Row],[ID'#]],OrderTable[],2,FALSE)))</f>
        <v>8</v>
      </c>
      <c r="C105" s="15">
        <f>IF(IF(Payment[[#This Row],[ID'#]]="","",VLOOKUP(Payment[[#This Row],[ID'#]],OrderTable[],3,FALSE))=0,"",IF(Payment[[#This Row],[ID'#]]="","",VLOOKUP(Payment[[#This Row],[ID'#]],OrderTable[],3,FALSE)))</f>
        <v>1148</v>
      </c>
      <c r="D105" s="16" t="str">
        <f>IF(IF(Payment[[#This Row],[ID'#]]="","",VLOOKUP(Payment[[#This Row],[ID'#]],OrderTable[],5,FALSE))=0,"",IF(Payment[[#This Row],[ID'#]]="","",VLOOKUP(Payment[[#This Row],[ID'#]],OrderTable[],5,FALSE)))</f>
        <v/>
      </c>
      <c r="E105" s="17" t="str">
        <f>IF(IF(Payment[[#This Row],[ID'#]]="","",VLOOKUP(Payment[[#This Row],[ID'#]],OrderTable[],6,FALSE))=0,"",IF(Payment[[#This Row],[ID'#]]="","",VLOOKUP(Payment[[#This Row],[ID'#]],OrderTable[],6,FALSE)))</f>
        <v>Electrician #5 - Pure 20K (Expenses)</v>
      </c>
      <c r="F105" s="17">
        <f>IF(IF(Payment[[#This Row],[ID'#]]="","",VLOOKUP(Payment[[#This Row],[ID'#]],OrderTable[],7,FALSE))=0,0,IF(Payment[[#This Row],[ID'#]]="","",VLOOKUP(Payment[[#This Row],[ID'#]],OrderTable[],7,FALSE)))</f>
        <v>1</v>
      </c>
      <c r="G105" s="17" t="str">
        <f>IF(IF(Payment[[#This Row],[ID'#]]="","",VLOOKUP(Payment[[#This Row],[ID'#]],OrderTable[],8,FALSE))=0,"",IF(Payment[[#This Row],[ID'#]]="","",VLOOKUP(Payment[[#This Row],[ID'#]],OrderTable[],8,FALSE)))</f>
        <v>lot</v>
      </c>
      <c r="H105" s="23">
        <f>IF(IF(Payment[[#This Row],[ID'#]]="","",VLOOKUP(Payment[[#This Row],[ID'#]],OrderTable[],9,FALSE))=0,0,IF(Payment[[#This Row],[ID'#]]="","",VLOOKUP(Payment[[#This Row],[ID'#]],OrderTable[],9,FALSE)))</f>
        <v>4570</v>
      </c>
      <c r="I105" s="23">
        <f>IF(IF(Payment[[#This Row],[ID'#]]="","",VLOOKUP(Payment[[#This Row],[ID'#]],OrderTable[],10,FALSE))=0,0,IF(Payment[[#This Row],[ID'#]]="","",VLOOKUP(Payment[[#This Row],[ID'#]],OrderTable[],10,FALSE)))</f>
        <v>4570</v>
      </c>
      <c r="J105" s="55">
        <v>1266</v>
      </c>
      <c r="K105" s="59">
        <v>0.68271329999999997</v>
      </c>
      <c r="L105" s="22">
        <f>IF(Payment[[#This Row],[Total ]]="","",Payment[[#This Row],[Total ]]*Payment[[#This Row],[Payment %]])</f>
        <v>3119.999781</v>
      </c>
      <c r="M105" s="47">
        <v>44721</v>
      </c>
      <c r="N105" s="48">
        <v>44729</v>
      </c>
      <c r="O105" s="52">
        <v>44741</v>
      </c>
      <c r="P105" s="74">
        <f>IF(Payment[[#This Row],[Date of deposit]]="","",Payment[[#This Row],[Amount paid]])</f>
        <v>3119.999781</v>
      </c>
    </row>
    <row r="106" spans="1:16">
      <c r="A106" s="54" t="s">
        <v>305</v>
      </c>
      <c r="B106" s="15">
        <f>IF(IF(Payment[[#This Row],[ID'#]]="","",VLOOKUP(Payment[[#This Row],[ID'#]],OrderTable[],2,FALSE))=0,"",IF(Payment[[#This Row],[ID'#]]="","",VLOOKUP(Payment[[#This Row],[ID'#]],OrderTable[],2,FALSE)))</f>
        <v>8</v>
      </c>
      <c r="C106" s="15">
        <f>IF(IF(Payment[[#This Row],[ID'#]]="","",VLOOKUP(Payment[[#This Row],[ID'#]],OrderTable[],3,FALSE))=0,"",IF(Payment[[#This Row],[ID'#]]="","",VLOOKUP(Payment[[#This Row],[ID'#]],OrderTable[],3,FALSE)))</f>
        <v>1148</v>
      </c>
      <c r="D106" s="16" t="str">
        <f>IF(IF(Payment[[#This Row],[ID'#]]="","",VLOOKUP(Payment[[#This Row],[ID'#]],OrderTable[],5,FALSE))=0,"",IF(Payment[[#This Row],[ID'#]]="","",VLOOKUP(Payment[[#This Row],[ID'#]],OrderTable[],5,FALSE)))</f>
        <v/>
      </c>
      <c r="E106" s="17" t="str">
        <f>IF(IF(Payment[[#This Row],[ID'#]]="","",VLOOKUP(Payment[[#This Row],[ID'#]],OrderTable[],6,FALSE))=0,"",IF(Payment[[#This Row],[ID'#]]="","",VLOOKUP(Payment[[#This Row],[ID'#]],OrderTable[],6,FALSE)))</f>
        <v>Electrician #6 - Pure 20K (Labor)</v>
      </c>
      <c r="F106" s="17">
        <f>IF(IF(Payment[[#This Row],[ID'#]]="","",VLOOKUP(Payment[[#This Row],[ID'#]],OrderTable[],7,FALSE))=0,0,IF(Payment[[#This Row],[ID'#]]="","",VLOOKUP(Payment[[#This Row],[ID'#]],OrderTable[],7,FALSE)))</f>
        <v>250</v>
      </c>
      <c r="G106" s="17" t="str">
        <f>IF(IF(Payment[[#This Row],[ID'#]]="","",VLOOKUP(Payment[[#This Row],[ID'#]],OrderTable[],8,FALSE))=0,"",IF(Payment[[#This Row],[ID'#]]="","",VLOOKUP(Payment[[#This Row],[ID'#]],OrderTable[],8,FALSE)))</f>
        <v>hr</v>
      </c>
      <c r="H106" s="23">
        <f>IF(IF(Payment[[#This Row],[ID'#]]="","",VLOOKUP(Payment[[#This Row],[ID'#]],OrderTable[],9,FALSE))=0,0,IF(Payment[[#This Row],[ID'#]]="","",VLOOKUP(Payment[[#This Row],[ID'#]],OrderTable[],9,FALSE)))</f>
        <v>30</v>
      </c>
      <c r="I106" s="23">
        <f>IF(IF(Payment[[#This Row],[ID'#]]="","",VLOOKUP(Payment[[#This Row],[ID'#]],OrderTable[],10,FALSE))=0,0,IF(Payment[[#This Row],[ID'#]]="","",VLOOKUP(Payment[[#This Row],[ID'#]],OrderTable[],10,FALSE)))</f>
        <v>7500</v>
      </c>
      <c r="J106" s="55">
        <v>1274</v>
      </c>
      <c r="K106" s="57">
        <v>0.76</v>
      </c>
      <c r="L106" s="22">
        <f>IF(Payment[[#This Row],[Total ]]="","",Payment[[#This Row],[Total ]]*Payment[[#This Row],[Payment %]])</f>
        <v>5700</v>
      </c>
      <c r="M106" s="47">
        <v>44754</v>
      </c>
      <c r="N106" s="48">
        <v>44742</v>
      </c>
      <c r="O106" s="52">
        <v>44749</v>
      </c>
      <c r="P106" s="74">
        <f>IF(Payment[[#This Row],[Date of deposit]]="","",Payment[[#This Row],[Amount paid]])</f>
        <v>5700</v>
      </c>
    </row>
    <row r="107" spans="1:16">
      <c r="A107" s="54" t="s">
        <v>307</v>
      </c>
      <c r="B107" s="15">
        <f>IF(IF(Payment[[#This Row],[ID'#]]="","",VLOOKUP(Payment[[#This Row],[ID'#]],OrderTable[],2,FALSE))=0,"",IF(Payment[[#This Row],[ID'#]]="","",VLOOKUP(Payment[[#This Row],[ID'#]],OrderTable[],2,FALSE)))</f>
        <v>8</v>
      </c>
      <c r="C107" s="15">
        <f>IF(IF(Payment[[#This Row],[ID'#]]="","",VLOOKUP(Payment[[#This Row],[ID'#]],OrderTable[],3,FALSE))=0,"",IF(Payment[[#This Row],[ID'#]]="","",VLOOKUP(Payment[[#This Row],[ID'#]],OrderTable[],3,FALSE)))</f>
        <v>1148</v>
      </c>
      <c r="D107" s="16" t="str">
        <f>IF(IF(Payment[[#This Row],[ID'#]]="","",VLOOKUP(Payment[[#This Row],[ID'#]],OrderTable[],5,FALSE))=0,"",IF(Payment[[#This Row],[ID'#]]="","",VLOOKUP(Payment[[#This Row],[ID'#]],OrderTable[],5,FALSE)))</f>
        <v/>
      </c>
      <c r="E107" s="17" t="str">
        <f>IF(IF(Payment[[#This Row],[ID'#]]="","",VLOOKUP(Payment[[#This Row],[ID'#]],OrderTable[],6,FALSE))=0,"",IF(Payment[[#This Row],[ID'#]]="","",VLOOKUP(Payment[[#This Row],[ID'#]],OrderTable[],6,FALSE)))</f>
        <v>Electrician #6 - Pure 20K (Overtime)</v>
      </c>
      <c r="F107" s="17">
        <f>IF(IF(Payment[[#This Row],[ID'#]]="","",VLOOKUP(Payment[[#This Row],[ID'#]],OrderTable[],7,FALSE))=0,0,IF(Payment[[#This Row],[ID'#]]="","",VLOOKUP(Payment[[#This Row],[ID'#]],OrderTable[],7,FALSE)))</f>
        <v>100</v>
      </c>
      <c r="G107" s="17" t="str">
        <f>IF(IF(Payment[[#This Row],[ID'#]]="","",VLOOKUP(Payment[[#This Row],[ID'#]],OrderTable[],8,FALSE))=0,"",IF(Payment[[#This Row],[ID'#]]="","",VLOOKUP(Payment[[#This Row],[ID'#]],OrderTable[],8,FALSE)))</f>
        <v>hr</v>
      </c>
      <c r="H107" s="23">
        <f>IF(IF(Payment[[#This Row],[ID'#]]="","",VLOOKUP(Payment[[#This Row],[ID'#]],OrderTable[],9,FALSE))=0,0,IF(Payment[[#This Row],[ID'#]]="","",VLOOKUP(Payment[[#This Row],[ID'#]],OrderTable[],9,FALSE)))</f>
        <v>45</v>
      </c>
      <c r="I107" s="23">
        <f>IF(IF(Payment[[#This Row],[ID'#]]="","",VLOOKUP(Payment[[#This Row],[ID'#]],OrderTable[],10,FALSE))=0,0,IF(Payment[[#This Row],[ID'#]]="","",VLOOKUP(Payment[[#This Row],[ID'#]],OrderTable[],10,FALSE)))</f>
        <v>4500</v>
      </c>
      <c r="J107" s="55">
        <v>1274</v>
      </c>
      <c r="K107" s="57">
        <v>0</v>
      </c>
      <c r="L107" s="22">
        <f>IF(Payment[[#This Row],[Total ]]="","",Payment[[#This Row],[Total ]]*Payment[[#This Row],[Payment %]])</f>
        <v>0</v>
      </c>
      <c r="M107" s="47">
        <v>44754</v>
      </c>
      <c r="N107" s="48">
        <v>44742</v>
      </c>
      <c r="O107" s="52">
        <v>44749</v>
      </c>
      <c r="P107" s="74">
        <f>IF(Payment[[#This Row],[Date of deposit]]="","",Payment[[#This Row],[Amount paid]])</f>
        <v>0</v>
      </c>
    </row>
    <row r="108" spans="1:16" hidden="1">
      <c r="A108" s="54" t="s">
        <v>309</v>
      </c>
      <c r="B108" s="15">
        <f>IF(IF(Payment[[#This Row],[ID'#]]="","",VLOOKUP(Payment[[#This Row],[ID'#]],OrderTable[],2,FALSE))=0,"",IF(Payment[[#This Row],[ID'#]]="","",VLOOKUP(Payment[[#This Row],[ID'#]],OrderTable[],2,FALSE)))</f>
        <v>8</v>
      </c>
      <c r="C108" s="15">
        <f>IF(IF(Payment[[#This Row],[ID'#]]="","",VLOOKUP(Payment[[#This Row],[ID'#]],OrderTable[],3,FALSE))=0,"",IF(Payment[[#This Row],[ID'#]]="","",VLOOKUP(Payment[[#This Row],[ID'#]],OrderTable[],3,FALSE)))</f>
        <v>1148</v>
      </c>
      <c r="D108" s="16" t="str">
        <f>IF(IF(Payment[[#This Row],[ID'#]]="","",VLOOKUP(Payment[[#This Row],[ID'#]],OrderTable[],5,FALSE))=0,"",IF(Payment[[#This Row],[ID'#]]="","",VLOOKUP(Payment[[#This Row],[ID'#]],OrderTable[],5,FALSE)))</f>
        <v/>
      </c>
      <c r="E108" s="17" t="str">
        <f>IF(IF(Payment[[#This Row],[ID'#]]="","",VLOOKUP(Payment[[#This Row],[ID'#]],OrderTable[],6,FALSE))=0,"",IF(Payment[[#This Row],[ID'#]]="","",VLOOKUP(Payment[[#This Row],[ID'#]],OrderTable[],6,FALSE)))</f>
        <v>Electrician #6 - Pure 20K (Expenses)</v>
      </c>
      <c r="F108" s="17">
        <f>IF(IF(Payment[[#This Row],[ID'#]]="","",VLOOKUP(Payment[[#This Row],[ID'#]],OrderTable[],7,FALSE))=0,0,IF(Payment[[#This Row],[ID'#]]="","",VLOOKUP(Payment[[#This Row],[ID'#]],OrderTable[],7,FALSE)))</f>
        <v>1</v>
      </c>
      <c r="G108" s="17" t="str">
        <f>IF(IF(Payment[[#This Row],[ID'#]]="","",VLOOKUP(Payment[[#This Row],[ID'#]],OrderTable[],8,FALSE))=0,"",IF(Payment[[#This Row],[ID'#]]="","",VLOOKUP(Payment[[#This Row],[ID'#]],OrderTable[],8,FALSE)))</f>
        <v>lot</v>
      </c>
      <c r="H108" s="23">
        <f>IF(IF(Payment[[#This Row],[ID'#]]="","",VLOOKUP(Payment[[#This Row],[ID'#]],OrderTable[],9,FALSE))=0,0,IF(Payment[[#This Row],[ID'#]]="","",VLOOKUP(Payment[[#This Row],[ID'#]],OrderTable[],9,FALSE)))</f>
        <v>6950</v>
      </c>
      <c r="I108" s="23">
        <f>IF(IF(Payment[[#This Row],[ID'#]]="","",VLOOKUP(Payment[[#This Row],[ID'#]],OrderTable[],10,FALSE))=0,0,IF(Payment[[#This Row],[ID'#]]="","",VLOOKUP(Payment[[#This Row],[ID'#]],OrderTable[],10,FALSE)))</f>
        <v>6950</v>
      </c>
      <c r="J108" s="55">
        <v>1266</v>
      </c>
      <c r="K108" s="59">
        <v>0.79797119999999999</v>
      </c>
      <c r="L108" s="22">
        <f>IF(Payment[[#This Row],[Total ]]="","",Payment[[#This Row],[Total ]]*Payment[[#This Row],[Payment %]])</f>
        <v>5545.89984</v>
      </c>
      <c r="M108" s="47">
        <v>44721</v>
      </c>
      <c r="N108" s="48">
        <v>44729</v>
      </c>
      <c r="O108" s="52">
        <v>44741</v>
      </c>
      <c r="P108" s="74">
        <f>IF(Payment[[#This Row],[Date of deposit]]="","",Payment[[#This Row],[Amount paid]])</f>
        <v>5545.89984</v>
      </c>
    </row>
    <row r="109" spans="1:16">
      <c r="A109" s="54" t="s">
        <v>311</v>
      </c>
      <c r="B109" s="15">
        <f>IF(IF(Payment[[#This Row],[ID'#]]="","",VLOOKUP(Payment[[#This Row],[ID'#]],OrderTable[],2,FALSE))=0,"",IF(Payment[[#This Row],[ID'#]]="","",VLOOKUP(Payment[[#This Row],[ID'#]],OrderTable[],2,FALSE)))</f>
        <v>8</v>
      </c>
      <c r="C109" s="15">
        <f>IF(IF(Payment[[#This Row],[ID'#]]="","",VLOOKUP(Payment[[#This Row],[ID'#]],OrderTable[],3,FALSE))=0,"",IF(Payment[[#This Row],[ID'#]]="","",VLOOKUP(Payment[[#This Row],[ID'#]],OrderTable[],3,FALSE)))</f>
        <v>1148</v>
      </c>
      <c r="D109" s="16" t="str">
        <f>IF(IF(Payment[[#This Row],[ID'#]]="","",VLOOKUP(Payment[[#This Row],[ID'#]],OrderTable[],5,FALSE))=0,"",IF(Payment[[#This Row],[ID'#]]="","",VLOOKUP(Payment[[#This Row],[ID'#]],OrderTable[],5,FALSE)))</f>
        <v/>
      </c>
      <c r="E109" s="17" t="str">
        <f>IF(IF(Payment[[#This Row],[ID'#]]="","",VLOOKUP(Payment[[#This Row],[ID'#]],OrderTable[],6,FALSE))=0,"",IF(Payment[[#This Row],[ID'#]]="","",VLOOKUP(Payment[[#This Row],[ID'#]],OrderTable[],6,FALSE)))</f>
        <v>Electrician #7 - Pure 20K (Labor)</v>
      </c>
      <c r="F109" s="17">
        <f>IF(IF(Payment[[#This Row],[ID'#]]="","",VLOOKUP(Payment[[#This Row],[ID'#]],OrderTable[],7,FALSE))=0,0,IF(Payment[[#This Row],[ID'#]]="","",VLOOKUP(Payment[[#This Row],[ID'#]],OrderTable[],7,FALSE)))</f>
        <v>250</v>
      </c>
      <c r="G109" s="17" t="str">
        <f>IF(IF(Payment[[#This Row],[ID'#]]="","",VLOOKUP(Payment[[#This Row],[ID'#]],OrderTable[],8,FALSE))=0,"",IF(Payment[[#This Row],[ID'#]]="","",VLOOKUP(Payment[[#This Row],[ID'#]],OrderTable[],8,FALSE)))</f>
        <v>hr</v>
      </c>
      <c r="H109" s="23">
        <f>IF(IF(Payment[[#This Row],[ID'#]]="","",VLOOKUP(Payment[[#This Row],[ID'#]],OrderTable[],9,FALSE))=0,0,IF(Payment[[#This Row],[ID'#]]="","",VLOOKUP(Payment[[#This Row],[ID'#]],OrderTable[],9,FALSE)))</f>
        <v>30</v>
      </c>
      <c r="I109" s="23">
        <f>IF(IF(Payment[[#This Row],[ID'#]]="","",VLOOKUP(Payment[[#This Row],[ID'#]],OrderTable[],10,FALSE))=0,0,IF(Payment[[#This Row],[ID'#]]="","",VLOOKUP(Payment[[#This Row],[ID'#]],OrderTable[],10,FALSE)))</f>
        <v>7500</v>
      </c>
      <c r="J109" s="55">
        <v>1274</v>
      </c>
      <c r="K109" s="57">
        <v>0.76</v>
      </c>
      <c r="L109" s="22">
        <f>IF(Payment[[#This Row],[Total ]]="","",Payment[[#This Row],[Total ]]*Payment[[#This Row],[Payment %]])</f>
        <v>5700</v>
      </c>
      <c r="M109" s="47">
        <v>44754</v>
      </c>
      <c r="N109" s="48">
        <v>44742</v>
      </c>
      <c r="O109" s="52">
        <v>44749</v>
      </c>
      <c r="P109" s="74">
        <f>IF(Payment[[#This Row],[Date of deposit]]="","",Payment[[#This Row],[Amount paid]])</f>
        <v>5700</v>
      </c>
    </row>
    <row r="110" spans="1:16">
      <c r="A110" s="54" t="s">
        <v>313</v>
      </c>
      <c r="B110" s="15">
        <f>IF(IF(Payment[[#This Row],[ID'#]]="","",VLOOKUP(Payment[[#This Row],[ID'#]],OrderTable[],2,FALSE))=0,"",IF(Payment[[#This Row],[ID'#]]="","",VLOOKUP(Payment[[#This Row],[ID'#]],OrderTable[],2,FALSE)))</f>
        <v>8</v>
      </c>
      <c r="C110" s="15">
        <f>IF(IF(Payment[[#This Row],[ID'#]]="","",VLOOKUP(Payment[[#This Row],[ID'#]],OrderTable[],3,FALSE))=0,"",IF(Payment[[#This Row],[ID'#]]="","",VLOOKUP(Payment[[#This Row],[ID'#]],OrderTable[],3,FALSE)))</f>
        <v>1148</v>
      </c>
      <c r="D110" s="16" t="str">
        <f>IF(IF(Payment[[#This Row],[ID'#]]="","",VLOOKUP(Payment[[#This Row],[ID'#]],OrderTable[],5,FALSE))=0,"",IF(Payment[[#This Row],[ID'#]]="","",VLOOKUP(Payment[[#This Row],[ID'#]],OrderTable[],5,FALSE)))</f>
        <v/>
      </c>
      <c r="E110" s="17" t="str">
        <f>IF(IF(Payment[[#This Row],[ID'#]]="","",VLOOKUP(Payment[[#This Row],[ID'#]],OrderTable[],6,FALSE))=0,"",IF(Payment[[#This Row],[ID'#]]="","",VLOOKUP(Payment[[#This Row],[ID'#]],OrderTable[],6,FALSE)))</f>
        <v>Electrician #7 - Pure 20K (Overtime)</v>
      </c>
      <c r="F110" s="17">
        <f>IF(IF(Payment[[#This Row],[ID'#]]="","",VLOOKUP(Payment[[#This Row],[ID'#]],OrderTable[],7,FALSE))=0,0,IF(Payment[[#This Row],[ID'#]]="","",VLOOKUP(Payment[[#This Row],[ID'#]],OrderTable[],7,FALSE)))</f>
        <v>100</v>
      </c>
      <c r="G110" s="17" t="str">
        <f>IF(IF(Payment[[#This Row],[ID'#]]="","",VLOOKUP(Payment[[#This Row],[ID'#]],OrderTable[],8,FALSE))=0,"",IF(Payment[[#This Row],[ID'#]]="","",VLOOKUP(Payment[[#This Row],[ID'#]],OrderTable[],8,FALSE)))</f>
        <v>hr</v>
      </c>
      <c r="H110" s="23">
        <f>IF(IF(Payment[[#This Row],[ID'#]]="","",VLOOKUP(Payment[[#This Row],[ID'#]],OrderTable[],9,FALSE))=0,0,IF(Payment[[#This Row],[ID'#]]="","",VLOOKUP(Payment[[#This Row],[ID'#]],OrderTable[],9,FALSE)))</f>
        <v>45</v>
      </c>
      <c r="I110" s="23">
        <f>IF(IF(Payment[[#This Row],[ID'#]]="","",VLOOKUP(Payment[[#This Row],[ID'#]],OrderTable[],10,FALSE))=0,0,IF(Payment[[#This Row],[ID'#]]="","",VLOOKUP(Payment[[#This Row],[ID'#]],OrderTable[],10,FALSE)))</f>
        <v>4500</v>
      </c>
      <c r="J110" s="55">
        <v>1274</v>
      </c>
      <c r="K110" s="57">
        <v>0</v>
      </c>
      <c r="L110" s="22">
        <f>IF(Payment[[#This Row],[Total ]]="","",Payment[[#This Row],[Total ]]*Payment[[#This Row],[Payment %]])</f>
        <v>0</v>
      </c>
      <c r="M110" s="47">
        <v>44754</v>
      </c>
      <c r="N110" s="48">
        <v>44742</v>
      </c>
      <c r="O110" s="52">
        <v>44749</v>
      </c>
      <c r="P110" s="74">
        <f>IF(Payment[[#This Row],[Date of deposit]]="","",Payment[[#This Row],[Amount paid]])</f>
        <v>0</v>
      </c>
    </row>
    <row r="111" spans="1:16" hidden="1">
      <c r="A111" s="54" t="s">
        <v>315</v>
      </c>
      <c r="B111" s="15">
        <f>IF(IF(Payment[[#This Row],[ID'#]]="","",VLOOKUP(Payment[[#This Row],[ID'#]],OrderTable[],2,FALSE))=0,"",IF(Payment[[#This Row],[ID'#]]="","",VLOOKUP(Payment[[#This Row],[ID'#]],OrderTable[],2,FALSE)))</f>
        <v>8</v>
      </c>
      <c r="C111" s="15">
        <f>IF(IF(Payment[[#This Row],[ID'#]]="","",VLOOKUP(Payment[[#This Row],[ID'#]],OrderTable[],3,FALSE))=0,"",IF(Payment[[#This Row],[ID'#]]="","",VLOOKUP(Payment[[#This Row],[ID'#]],OrderTable[],3,FALSE)))</f>
        <v>1148</v>
      </c>
      <c r="D111" s="16" t="str">
        <f>IF(IF(Payment[[#This Row],[ID'#]]="","",VLOOKUP(Payment[[#This Row],[ID'#]],OrderTable[],5,FALSE))=0,"",IF(Payment[[#This Row],[ID'#]]="","",VLOOKUP(Payment[[#This Row],[ID'#]],OrderTable[],5,FALSE)))</f>
        <v/>
      </c>
      <c r="E111" s="17" t="str">
        <f>IF(IF(Payment[[#This Row],[ID'#]]="","",VLOOKUP(Payment[[#This Row],[ID'#]],OrderTable[],6,FALSE))=0,"",IF(Payment[[#This Row],[ID'#]]="","",VLOOKUP(Payment[[#This Row],[ID'#]],OrderTable[],6,FALSE)))</f>
        <v>Electrician #7 - Pure 20K (Expenses)</v>
      </c>
      <c r="F111" s="17">
        <f>IF(IF(Payment[[#This Row],[ID'#]]="","",VLOOKUP(Payment[[#This Row],[ID'#]],OrderTable[],7,FALSE))=0,0,IF(Payment[[#This Row],[ID'#]]="","",VLOOKUP(Payment[[#This Row],[ID'#]],OrderTable[],7,FALSE)))</f>
        <v>1</v>
      </c>
      <c r="G111" s="17" t="str">
        <f>IF(IF(Payment[[#This Row],[ID'#]]="","",VLOOKUP(Payment[[#This Row],[ID'#]],OrderTable[],8,FALSE))=0,"",IF(Payment[[#This Row],[ID'#]]="","",VLOOKUP(Payment[[#This Row],[ID'#]],OrderTable[],8,FALSE)))</f>
        <v>lot</v>
      </c>
      <c r="H111" s="23">
        <f>IF(IF(Payment[[#This Row],[ID'#]]="","",VLOOKUP(Payment[[#This Row],[ID'#]],OrderTable[],9,FALSE))=0,0,IF(Payment[[#This Row],[ID'#]]="","",VLOOKUP(Payment[[#This Row],[ID'#]],OrderTable[],9,FALSE)))</f>
        <v>6950</v>
      </c>
      <c r="I111" s="23">
        <f>IF(IF(Payment[[#This Row],[ID'#]]="","",VLOOKUP(Payment[[#This Row],[ID'#]],OrderTable[],10,FALSE))=0,0,IF(Payment[[#This Row],[ID'#]]="","",VLOOKUP(Payment[[#This Row],[ID'#]],OrderTable[],10,FALSE)))</f>
        <v>6950</v>
      </c>
      <c r="J111" s="55">
        <v>1266</v>
      </c>
      <c r="K111" s="59">
        <v>0.9669065</v>
      </c>
      <c r="L111" s="22">
        <f>IF(Payment[[#This Row],[Total ]]="","",Payment[[#This Row],[Total ]]*Payment[[#This Row],[Payment %]])</f>
        <v>6720.0001750000001</v>
      </c>
      <c r="M111" s="47">
        <v>44721</v>
      </c>
      <c r="N111" s="48">
        <v>44729</v>
      </c>
      <c r="O111" s="52">
        <v>44741</v>
      </c>
      <c r="P111" s="74">
        <f>IF(Payment[[#This Row],[Date of deposit]]="","",Payment[[#This Row],[Amount paid]])</f>
        <v>6720.0001750000001</v>
      </c>
    </row>
    <row r="112" spans="1:16">
      <c r="A112" s="54" t="s">
        <v>317</v>
      </c>
      <c r="B112" s="15">
        <f>IF(IF(Payment[[#This Row],[ID'#]]="","",VLOOKUP(Payment[[#This Row],[ID'#]],OrderTable[],2,FALSE))=0,"",IF(Payment[[#This Row],[ID'#]]="","",VLOOKUP(Payment[[#This Row],[ID'#]],OrderTable[],2,FALSE)))</f>
        <v>8</v>
      </c>
      <c r="C112" s="15">
        <f>IF(IF(Payment[[#This Row],[ID'#]]="","",VLOOKUP(Payment[[#This Row],[ID'#]],OrderTable[],3,FALSE))=0,"",IF(Payment[[#This Row],[ID'#]]="","",VLOOKUP(Payment[[#This Row],[ID'#]],OrderTable[],3,FALSE)))</f>
        <v>1148</v>
      </c>
      <c r="D112" s="16" t="str">
        <f>IF(IF(Payment[[#This Row],[ID'#]]="","",VLOOKUP(Payment[[#This Row],[ID'#]],OrderTable[],5,FALSE))=0,"",IF(Payment[[#This Row],[ID'#]]="","",VLOOKUP(Payment[[#This Row],[ID'#]],OrderTable[],5,FALSE)))</f>
        <v/>
      </c>
      <c r="E112" s="17" t="str">
        <f>IF(IF(Payment[[#This Row],[ID'#]]="","",VLOOKUP(Payment[[#This Row],[ID'#]],OrderTable[],6,FALSE))=0,"",IF(Payment[[#This Row],[ID'#]]="","",VLOOKUP(Payment[[#This Row],[ID'#]],OrderTable[],6,FALSE)))</f>
        <v>Electrician #8 - Pure 20K (Labor)</v>
      </c>
      <c r="F112" s="17">
        <f>IF(IF(Payment[[#This Row],[ID'#]]="","",VLOOKUP(Payment[[#This Row],[ID'#]],OrderTable[],7,FALSE))=0,0,IF(Payment[[#This Row],[ID'#]]="","",VLOOKUP(Payment[[#This Row],[ID'#]],OrderTable[],7,FALSE)))</f>
        <v>200</v>
      </c>
      <c r="G112" s="17" t="str">
        <f>IF(IF(Payment[[#This Row],[ID'#]]="","",VLOOKUP(Payment[[#This Row],[ID'#]],OrderTable[],8,FALSE))=0,"",IF(Payment[[#This Row],[ID'#]]="","",VLOOKUP(Payment[[#This Row],[ID'#]],OrderTable[],8,FALSE)))</f>
        <v>hr</v>
      </c>
      <c r="H112" s="23">
        <f>IF(IF(Payment[[#This Row],[ID'#]]="","",VLOOKUP(Payment[[#This Row],[ID'#]],OrderTable[],9,FALSE))=0,0,IF(Payment[[#This Row],[ID'#]]="","",VLOOKUP(Payment[[#This Row],[ID'#]],OrderTable[],9,FALSE)))</f>
        <v>30</v>
      </c>
      <c r="I112" s="23">
        <f>IF(IF(Payment[[#This Row],[ID'#]]="","",VLOOKUP(Payment[[#This Row],[ID'#]],OrderTable[],10,FALSE))=0,0,IF(Payment[[#This Row],[ID'#]]="","",VLOOKUP(Payment[[#This Row],[ID'#]],OrderTable[],10,FALSE)))</f>
        <v>6000</v>
      </c>
      <c r="J112" s="55">
        <v>1274</v>
      </c>
      <c r="K112" s="57">
        <v>0.95</v>
      </c>
      <c r="L112" s="22">
        <f>IF(Payment[[#This Row],[Total ]]="","",Payment[[#This Row],[Total ]]*Payment[[#This Row],[Payment %]])</f>
        <v>5700</v>
      </c>
      <c r="M112" s="47">
        <v>44754</v>
      </c>
      <c r="N112" s="48">
        <v>44742</v>
      </c>
      <c r="O112" s="52">
        <v>44749</v>
      </c>
      <c r="P112" s="74">
        <f>IF(Payment[[#This Row],[Date of deposit]]="","",Payment[[#This Row],[Amount paid]])</f>
        <v>5700</v>
      </c>
    </row>
    <row r="113" spans="1:16">
      <c r="A113" s="54" t="s">
        <v>319</v>
      </c>
      <c r="B113" s="15">
        <f>IF(IF(Payment[[#This Row],[ID'#]]="","",VLOOKUP(Payment[[#This Row],[ID'#]],OrderTable[],2,FALSE))=0,"",IF(Payment[[#This Row],[ID'#]]="","",VLOOKUP(Payment[[#This Row],[ID'#]],OrderTable[],2,FALSE)))</f>
        <v>8</v>
      </c>
      <c r="C113" s="15">
        <f>IF(IF(Payment[[#This Row],[ID'#]]="","",VLOOKUP(Payment[[#This Row],[ID'#]],OrderTable[],3,FALSE))=0,"",IF(Payment[[#This Row],[ID'#]]="","",VLOOKUP(Payment[[#This Row],[ID'#]],OrderTable[],3,FALSE)))</f>
        <v>1148</v>
      </c>
      <c r="D113" s="16" t="str">
        <f>IF(IF(Payment[[#This Row],[ID'#]]="","",VLOOKUP(Payment[[#This Row],[ID'#]],OrderTable[],5,FALSE))=0,"",IF(Payment[[#This Row],[ID'#]]="","",VLOOKUP(Payment[[#This Row],[ID'#]],OrderTable[],5,FALSE)))</f>
        <v/>
      </c>
      <c r="E113" s="17" t="str">
        <f>IF(IF(Payment[[#This Row],[ID'#]]="","",VLOOKUP(Payment[[#This Row],[ID'#]],OrderTable[],6,FALSE))=0,"",IF(Payment[[#This Row],[ID'#]]="","",VLOOKUP(Payment[[#This Row],[ID'#]],OrderTable[],6,FALSE)))</f>
        <v>Electrician #8 - Pure 20K (Overtime)</v>
      </c>
      <c r="F113" s="17">
        <f>IF(IF(Payment[[#This Row],[ID'#]]="","",VLOOKUP(Payment[[#This Row],[ID'#]],OrderTable[],7,FALSE))=0,0,IF(Payment[[#This Row],[ID'#]]="","",VLOOKUP(Payment[[#This Row],[ID'#]],OrderTable[],7,FALSE)))</f>
        <v>0</v>
      </c>
      <c r="G113" s="17" t="str">
        <f>IF(IF(Payment[[#This Row],[ID'#]]="","",VLOOKUP(Payment[[#This Row],[ID'#]],OrderTable[],8,FALSE))=0,"",IF(Payment[[#This Row],[ID'#]]="","",VLOOKUP(Payment[[#This Row],[ID'#]],OrderTable[],8,FALSE)))</f>
        <v>hr</v>
      </c>
      <c r="H113" s="23">
        <f>IF(IF(Payment[[#This Row],[ID'#]]="","",VLOOKUP(Payment[[#This Row],[ID'#]],OrderTable[],9,FALSE))=0,0,IF(Payment[[#This Row],[ID'#]]="","",VLOOKUP(Payment[[#This Row],[ID'#]],OrderTable[],9,FALSE)))</f>
        <v>45</v>
      </c>
      <c r="I113" s="23">
        <f>IF(IF(Payment[[#This Row],[ID'#]]="","",VLOOKUP(Payment[[#This Row],[ID'#]],OrderTable[],10,FALSE))=0,0,IF(Payment[[#This Row],[ID'#]]="","",VLOOKUP(Payment[[#This Row],[ID'#]],OrderTable[],10,FALSE)))</f>
        <v>0</v>
      </c>
      <c r="J113" s="55">
        <v>1274</v>
      </c>
      <c r="K113" s="57">
        <v>0</v>
      </c>
      <c r="L113" s="22">
        <f>IF(Payment[[#This Row],[Total ]]="","",Payment[[#This Row],[Total ]]*Payment[[#This Row],[Payment %]])</f>
        <v>0</v>
      </c>
      <c r="M113" s="47">
        <v>44754</v>
      </c>
      <c r="N113" s="48">
        <v>44742</v>
      </c>
      <c r="O113" s="52">
        <v>44749</v>
      </c>
      <c r="P113" s="74">
        <f>IF(Payment[[#This Row],[Date of deposit]]="","",Payment[[#This Row],[Amount paid]])</f>
        <v>0</v>
      </c>
    </row>
    <row r="114" spans="1:16" hidden="1">
      <c r="A114" s="54" t="s">
        <v>321</v>
      </c>
      <c r="B114" s="15">
        <f>IF(IF(Payment[[#This Row],[ID'#]]="","",VLOOKUP(Payment[[#This Row],[ID'#]],OrderTable[],2,FALSE))=0,"",IF(Payment[[#This Row],[ID'#]]="","",VLOOKUP(Payment[[#This Row],[ID'#]],OrderTable[],2,FALSE)))</f>
        <v>8</v>
      </c>
      <c r="C114" s="15">
        <f>IF(IF(Payment[[#This Row],[ID'#]]="","",VLOOKUP(Payment[[#This Row],[ID'#]],OrderTable[],3,FALSE))=0,"",IF(Payment[[#This Row],[ID'#]]="","",VLOOKUP(Payment[[#This Row],[ID'#]],OrderTable[],3,FALSE)))</f>
        <v>1148</v>
      </c>
      <c r="D114" s="16" t="str">
        <f>IF(IF(Payment[[#This Row],[ID'#]]="","",VLOOKUP(Payment[[#This Row],[ID'#]],OrderTable[],5,FALSE))=0,"",IF(Payment[[#This Row],[ID'#]]="","",VLOOKUP(Payment[[#This Row],[ID'#]],OrderTable[],5,FALSE)))</f>
        <v/>
      </c>
      <c r="E114" s="17" t="str">
        <f>IF(IF(Payment[[#This Row],[ID'#]]="","",VLOOKUP(Payment[[#This Row],[ID'#]],OrderTable[],6,FALSE))=0,"",IF(Payment[[#This Row],[ID'#]]="","",VLOOKUP(Payment[[#This Row],[ID'#]],OrderTable[],6,FALSE)))</f>
        <v>Electrician #8 - Pure 20K (Expenses)</v>
      </c>
      <c r="F114" s="17">
        <f>IF(IF(Payment[[#This Row],[ID'#]]="","",VLOOKUP(Payment[[#This Row],[ID'#]],OrderTable[],7,FALSE))=0,0,IF(Payment[[#This Row],[ID'#]]="","",VLOOKUP(Payment[[#This Row],[ID'#]],OrderTable[],7,FALSE)))</f>
        <v>1</v>
      </c>
      <c r="G114" s="17" t="str">
        <f>IF(IF(Payment[[#This Row],[ID'#]]="","",VLOOKUP(Payment[[#This Row],[ID'#]],OrderTable[],8,FALSE))=0,"",IF(Payment[[#This Row],[ID'#]]="","",VLOOKUP(Payment[[#This Row],[ID'#]],OrderTable[],8,FALSE)))</f>
        <v>lot</v>
      </c>
      <c r="H114" s="23">
        <f>IF(IF(Payment[[#This Row],[ID'#]]="","",VLOOKUP(Payment[[#This Row],[ID'#]],OrderTable[],9,FALSE))=0,0,IF(Payment[[#This Row],[ID'#]]="","",VLOOKUP(Payment[[#This Row],[ID'#]],OrderTable[],9,FALSE)))</f>
        <v>6720</v>
      </c>
      <c r="I114" s="23">
        <f>IF(IF(Payment[[#This Row],[ID'#]]="","",VLOOKUP(Payment[[#This Row],[ID'#]],OrderTable[],10,FALSE))=0,0,IF(Payment[[#This Row],[ID'#]]="","",VLOOKUP(Payment[[#This Row],[ID'#]],OrderTable[],10,FALSE)))</f>
        <v>6720</v>
      </c>
      <c r="J114" s="55">
        <v>1266</v>
      </c>
      <c r="K114" s="57">
        <v>1</v>
      </c>
      <c r="L114" s="22">
        <f>IF(Payment[[#This Row],[Total ]]="","",Payment[[#This Row],[Total ]]*Payment[[#This Row],[Payment %]])</f>
        <v>6720</v>
      </c>
      <c r="M114" s="47">
        <v>44721</v>
      </c>
      <c r="N114" s="48">
        <v>44729</v>
      </c>
      <c r="O114" s="52">
        <v>44741</v>
      </c>
      <c r="P114" s="74">
        <f>IF(Payment[[#This Row],[Date of deposit]]="","",Payment[[#This Row],[Amount paid]])</f>
        <v>6720</v>
      </c>
    </row>
    <row r="115" spans="1:16">
      <c r="A115" s="54" t="s">
        <v>323</v>
      </c>
      <c r="B115" s="15">
        <f>IF(IF(Payment[[#This Row],[ID'#]]="","",VLOOKUP(Payment[[#This Row],[ID'#]],OrderTable[],2,FALSE))=0,"",IF(Payment[[#This Row],[ID'#]]="","",VLOOKUP(Payment[[#This Row],[ID'#]],OrderTable[],2,FALSE)))</f>
        <v>8</v>
      </c>
      <c r="C115" s="15">
        <f>IF(IF(Payment[[#This Row],[ID'#]]="","",VLOOKUP(Payment[[#This Row],[ID'#]],OrderTable[],3,FALSE))=0,"",IF(Payment[[#This Row],[ID'#]]="","",VLOOKUP(Payment[[#This Row],[ID'#]],OrderTable[],3,FALSE)))</f>
        <v>1148</v>
      </c>
      <c r="D115" s="16" t="str">
        <f>IF(IF(Payment[[#This Row],[ID'#]]="","",VLOOKUP(Payment[[#This Row],[ID'#]],OrderTable[],5,FALSE))=0,"",IF(Payment[[#This Row],[ID'#]]="","",VLOOKUP(Payment[[#This Row],[ID'#]],OrderTable[],5,FALSE)))</f>
        <v/>
      </c>
      <c r="E115" s="17" t="str">
        <f>IF(IF(Payment[[#This Row],[ID'#]]="","",VLOOKUP(Payment[[#This Row],[ID'#]],OrderTable[],6,FALSE))=0,"",IF(Payment[[#This Row],[ID'#]]="","",VLOOKUP(Payment[[#This Row],[ID'#]],OrderTable[],6,FALSE)))</f>
        <v>Electrician #9 - Pure 20K (Labor)</v>
      </c>
      <c r="F115" s="17">
        <f>IF(IF(Payment[[#This Row],[ID'#]]="","",VLOOKUP(Payment[[#This Row],[ID'#]],OrderTable[],7,FALSE))=0,0,IF(Payment[[#This Row],[ID'#]]="","",VLOOKUP(Payment[[#This Row],[ID'#]],OrderTable[],7,FALSE)))</f>
        <v>200</v>
      </c>
      <c r="G115" s="17" t="str">
        <f>IF(IF(Payment[[#This Row],[ID'#]]="","",VLOOKUP(Payment[[#This Row],[ID'#]],OrderTable[],8,FALSE))=0,"",IF(Payment[[#This Row],[ID'#]]="","",VLOOKUP(Payment[[#This Row],[ID'#]],OrderTable[],8,FALSE)))</f>
        <v>hr</v>
      </c>
      <c r="H115" s="23">
        <f>IF(IF(Payment[[#This Row],[ID'#]]="","",VLOOKUP(Payment[[#This Row],[ID'#]],OrderTable[],9,FALSE))=0,0,IF(Payment[[#This Row],[ID'#]]="","",VLOOKUP(Payment[[#This Row],[ID'#]],OrderTable[],9,FALSE)))</f>
        <v>30</v>
      </c>
      <c r="I115" s="23">
        <f>IF(IF(Payment[[#This Row],[ID'#]]="","",VLOOKUP(Payment[[#This Row],[ID'#]],OrderTable[],10,FALSE))=0,0,IF(Payment[[#This Row],[ID'#]]="","",VLOOKUP(Payment[[#This Row],[ID'#]],OrderTable[],10,FALSE)))</f>
        <v>6000</v>
      </c>
      <c r="J115" s="55">
        <v>1274</v>
      </c>
      <c r="K115" s="57">
        <v>0.95</v>
      </c>
      <c r="L115" s="22">
        <f>IF(Payment[[#This Row],[Total ]]="","",Payment[[#This Row],[Total ]]*Payment[[#This Row],[Payment %]])</f>
        <v>5700</v>
      </c>
      <c r="M115" s="47">
        <v>44754</v>
      </c>
      <c r="N115" s="48">
        <v>44742</v>
      </c>
      <c r="O115" s="52">
        <v>44749</v>
      </c>
      <c r="P115" s="74">
        <f>IF(Payment[[#This Row],[Date of deposit]]="","",Payment[[#This Row],[Amount paid]])</f>
        <v>5700</v>
      </c>
    </row>
    <row r="116" spans="1:16">
      <c r="A116" s="54" t="s">
        <v>325</v>
      </c>
      <c r="B116" s="15">
        <f>IF(IF(Payment[[#This Row],[ID'#]]="","",VLOOKUP(Payment[[#This Row],[ID'#]],OrderTable[],2,FALSE))=0,"",IF(Payment[[#This Row],[ID'#]]="","",VLOOKUP(Payment[[#This Row],[ID'#]],OrderTable[],2,FALSE)))</f>
        <v>8</v>
      </c>
      <c r="C116" s="15">
        <f>IF(IF(Payment[[#This Row],[ID'#]]="","",VLOOKUP(Payment[[#This Row],[ID'#]],OrderTable[],3,FALSE))=0,"",IF(Payment[[#This Row],[ID'#]]="","",VLOOKUP(Payment[[#This Row],[ID'#]],OrderTable[],3,FALSE)))</f>
        <v>1148</v>
      </c>
      <c r="D116" s="16" t="str">
        <f>IF(IF(Payment[[#This Row],[ID'#]]="","",VLOOKUP(Payment[[#This Row],[ID'#]],OrderTable[],5,FALSE))=0,"",IF(Payment[[#This Row],[ID'#]]="","",VLOOKUP(Payment[[#This Row],[ID'#]],OrderTable[],5,FALSE)))</f>
        <v/>
      </c>
      <c r="E116" s="17" t="str">
        <f>IF(IF(Payment[[#This Row],[ID'#]]="","",VLOOKUP(Payment[[#This Row],[ID'#]],OrderTable[],6,FALSE))=0,"",IF(Payment[[#This Row],[ID'#]]="","",VLOOKUP(Payment[[#This Row],[ID'#]],OrderTable[],6,FALSE)))</f>
        <v>Electrician #9 - Pure 20K (Overtime)</v>
      </c>
      <c r="F116" s="17">
        <f>IF(IF(Payment[[#This Row],[ID'#]]="","",VLOOKUP(Payment[[#This Row],[ID'#]],OrderTable[],7,FALSE))=0,0,IF(Payment[[#This Row],[ID'#]]="","",VLOOKUP(Payment[[#This Row],[ID'#]],OrderTable[],7,FALSE)))</f>
        <v>0</v>
      </c>
      <c r="G116" s="17" t="str">
        <f>IF(IF(Payment[[#This Row],[ID'#]]="","",VLOOKUP(Payment[[#This Row],[ID'#]],OrderTable[],8,FALSE))=0,"",IF(Payment[[#This Row],[ID'#]]="","",VLOOKUP(Payment[[#This Row],[ID'#]],OrderTable[],8,FALSE)))</f>
        <v>hr</v>
      </c>
      <c r="H116" s="23">
        <f>IF(IF(Payment[[#This Row],[ID'#]]="","",VLOOKUP(Payment[[#This Row],[ID'#]],OrderTable[],9,FALSE))=0,0,IF(Payment[[#This Row],[ID'#]]="","",VLOOKUP(Payment[[#This Row],[ID'#]],OrderTable[],9,FALSE)))</f>
        <v>45</v>
      </c>
      <c r="I116" s="23">
        <f>IF(IF(Payment[[#This Row],[ID'#]]="","",VLOOKUP(Payment[[#This Row],[ID'#]],OrderTable[],10,FALSE))=0,0,IF(Payment[[#This Row],[ID'#]]="","",VLOOKUP(Payment[[#This Row],[ID'#]],OrderTable[],10,FALSE)))</f>
        <v>0</v>
      </c>
      <c r="J116" s="55">
        <v>1274</v>
      </c>
      <c r="K116" s="57">
        <v>0</v>
      </c>
      <c r="L116" s="22">
        <f>IF(Payment[[#This Row],[Total ]]="","",Payment[[#This Row],[Total ]]*Payment[[#This Row],[Payment %]])</f>
        <v>0</v>
      </c>
      <c r="M116" s="47">
        <v>44754</v>
      </c>
      <c r="N116" s="48">
        <v>44742</v>
      </c>
      <c r="O116" s="52">
        <v>44749</v>
      </c>
      <c r="P116" s="74">
        <f>IF(Payment[[#This Row],[Date of deposit]]="","",Payment[[#This Row],[Amount paid]])</f>
        <v>0</v>
      </c>
    </row>
    <row r="117" spans="1:16" hidden="1">
      <c r="A117" s="54" t="s">
        <v>327</v>
      </c>
      <c r="B117" s="15">
        <f>IF(IF(Payment[[#This Row],[ID'#]]="","",VLOOKUP(Payment[[#This Row],[ID'#]],OrderTable[],2,FALSE))=0,"",IF(Payment[[#This Row],[ID'#]]="","",VLOOKUP(Payment[[#This Row],[ID'#]],OrderTable[],2,FALSE)))</f>
        <v>8</v>
      </c>
      <c r="C117" s="15">
        <f>IF(IF(Payment[[#This Row],[ID'#]]="","",VLOOKUP(Payment[[#This Row],[ID'#]],OrderTable[],3,FALSE))=0,"",IF(Payment[[#This Row],[ID'#]]="","",VLOOKUP(Payment[[#This Row],[ID'#]],OrderTable[],3,FALSE)))</f>
        <v>1148</v>
      </c>
      <c r="D117" s="16" t="str">
        <f>IF(IF(Payment[[#This Row],[ID'#]]="","",VLOOKUP(Payment[[#This Row],[ID'#]],OrderTable[],5,FALSE))=0,"",IF(Payment[[#This Row],[ID'#]]="","",VLOOKUP(Payment[[#This Row],[ID'#]],OrderTable[],5,FALSE)))</f>
        <v/>
      </c>
      <c r="E117" s="17" t="str">
        <f>IF(IF(Payment[[#This Row],[ID'#]]="","",VLOOKUP(Payment[[#This Row],[ID'#]],OrderTable[],6,FALSE))=0,"",IF(Payment[[#This Row],[ID'#]]="","",VLOOKUP(Payment[[#This Row],[ID'#]],OrderTable[],6,FALSE)))</f>
        <v>Electrician #9 - Pure 20K (Expenses)</v>
      </c>
      <c r="F117" s="17">
        <f>IF(IF(Payment[[#This Row],[ID'#]]="","",VLOOKUP(Payment[[#This Row],[ID'#]],OrderTable[],7,FALSE))=0,0,IF(Payment[[#This Row],[ID'#]]="","",VLOOKUP(Payment[[#This Row],[ID'#]],OrderTable[],7,FALSE)))</f>
        <v>1</v>
      </c>
      <c r="G117" s="17" t="str">
        <f>IF(IF(Payment[[#This Row],[ID'#]]="","",VLOOKUP(Payment[[#This Row],[ID'#]],OrderTable[],8,FALSE))=0,"",IF(Payment[[#This Row],[ID'#]]="","",VLOOKUP(Payment[[#This Row],[ID'#]],OrderTable[],8,FALSE)))</f>
        <v>lot</v>
      </c>
      <c r="H117" s="23">
        <f>IF(IF(Payment[[#This Row],[ID'#]]="","",VLOOKUP(Payment[[#This Row],[ID'#]],OrderTable[],9,FALSE))=0,0,IF(Payment[[#This Row],[ID'#]]="","",VLOOKUP(Payment[[#This Row],[ID'#]],OrderTable[],9,FALSE)))</f>
        <v>6827.25</v>
      </c>
      <c r="I117" s="23">
        <f>IF(IF(Payment[[#This Row],[ID'#]]="","",VLOOKUP(Payment[[#This Row],[ID'#]],OrderTable[],10,FALSE))=0,0,IF(Payment[[#This Row],[ID'#]]="","",VLOOKUP(Payment[[#This Row],[ID'#]],OrderTable[],10,FALSE)))</f>
        <v>6827.25</v>
      </c>
      <c r="J117" s="55">
        <v>1266</v>
      </c>
      <c r="K117" s="57">
        <v>1</v>
      </c>
      <c r="L117" s="22">
        <f>IF(Payment[[#This Row],[Total ]]="","",Payment[[#This Row],[Total ]]*Payment[[#This Row],[Payment %]])</f>
        <v>6827.25</v>
      </c>
      <c r="M117" s="47">
        <v>44721</v>
      </c>
      <c r="N117" s="48">
        <v>44729</v>
      </c>
      <c r="O117" s="52">
        <v>44741</v>
      </c>
      <c r="P117" s="74">
        <f>IF(Payment[[#This Row],[Date of deposit]]="","",Payment[[#This Row],[Amount paid]])</f>
        <v>6827.25</v>
      </c>
    </row>
    <row r="118" spans="1:16">
      <c r="A118" s="54" t="s">
        <v>329</v>
      </c>
      <c r="B118" s="15">
        <f>IF(IF(Payment[[#This Row],[ID'#]]="","",VLOOKUP(Payment[[#This Row],[ID'#]],OrderTable[],2,FALSE))=0,"",IF(Payment[[#This Row],[ID'#]]="","",VLOOKUP(Payment[[#This Row],[ID'#]],OrderTable[],2,FALSE)))</f>
        <v>8</v>
      </c>
      <c r="C118" s="15">
        <f>IF(IF(Payment[[#This Row],[ID'#]]="","",VLOOKUP(Payment[[#This Row],[ID'#]],OrderTable[],3,FALSE))=0,"",IF(Payment[[#This Row],[ID'#]]="","",VLOOKUP(Payment[[#This Row],[ID'#]],OrderTable[],3,FALSE)))</f>
        <v>1148</v>
      </c>
      <c r="D118" s="16" t="str">
        <f>IF(IF(Payment[[#This Row],[ID'#]]="","",VLOOKUP(Payment[[#This Row],[ID'#]],OrderTable[],5,FALSE))=0,"",IF(Payment[[#This Row],[ID'#]]="","",VLOOKUP(Payment[[#This Row],[ID'#]],OrderTable[],5,FALSE)))</f>
        <v/>
      </c>
      <c r="E118" s="17" t="str">
        <f>IF(IF(Payment[[#This Row],[ID'#]]="","",VLOOKUP(Payment[[#This Row],[ID'#]],OrderTable[],6,FALSE))=0,"",IF(Payment[[#This Row],[ID'#]]="","",VLOOKUP(Payment[[#This Row],[ID'#]],OrderTable[],6,FALSE)))</f>
        <v>Electrician #10 - Pure 20K (Labor)</v>
      </c>
      <c r="F118" s="17">
        <f>IF(IF(Payment[[#This Row],[ID'#]]="","",VLOOKUP(Payment[[#This Row],[ID'#]],OrderTable[],7,FALSE))=0,0,IF(Payment[[#This Row],[ID'#]]="","",VLOOKUP(Payment[[#This Row],[ID'#]],OrderTable[],7,FALSE)))</f>
        <v>100</v>
      </c>
      <c r="G118" s="17" t="str">
        <f>IF(IF(Payment[[#This Row],[ID'#]]="","",VLOOKUP(Payment[[#This Row],[ID'#]],OrderTable[],8,FALSE))=0,"",IF(Payment[[#This Row],[ID'#]]="","",VLOOKUP(Payment[[#This Row],[ID'#]],OrderTable[],8,FALSE)))</f>
        <v>hr</v>
      </c>
      <c r="H118" s="23">
        <f>IF(IF(Payment[[#This Row],[ID'#]]="","",VLOOKUP(Payment[[#This Row],[ID'#]],OrderTable[],9,FALSE))=0,0,IF(Payment[[#This Row],[ID'#]]="","",VLOOKUP(Payment[[#This Row],[ID'#]],OrderTable[],9,FALSE)))</f>
        <v>30</v>
      </c>
      <c r="I118" s="23">
        <f>IF(IF(Payment[[#This Row],[ID'#]]="","",VLOOKUP(Payment[[#This Row],[ID'#]],OrderTable[],10,FALSE))=0,0,IF(Payment[[#This Row],[ID'#]]="","",VLOOKUP(Payment[[#This Row],[ID'#]],OrderTable[],10,FALSE)))</f>
        <v>3000</v>
      </c>
      <c r="J118" s="55">
        <v>1274</v>
      </c>
      <c r="K118" s="57">
        <v>0.4</v>
      </c>
      <c r="L118" s="22">
        <f>IF(Payment[[#This Row],[Total ]]="","",Payment[[#This Row],[Total ]]*Payment[[#This Row],[Payment %]])</f>
        <v>1200</v>
      </c>
      <c r="M118" s="47">
        <v>44754</v>
      </c>
      <c r="N118" s="48">
        <v>44742</v>
      </c>
      <c r="O118" s="52">
        <v>44749</v>
      </c>
      <c r="P118" s="74">
        <f>IF(Payment[[#This Row],[Date of deposit]]="","",Payment[[#This Row],[Amount paid]])</f>
        <v>1200</v>
      </c>
    </row>
    <row r="119" spans="1:16">
      <c r="A119" s="54" t="s">
        <v>331</v>
      </c>
      <c r="B119" s="15">
        <f>IF(IF(Payment[[#This Row],[ID'#]]="","",VLOOKUP(Payment[[#This Row],[ID'#]],OrderTable[],2,FALSE))=0,"",IF(Payment[[#This Row],[ID'#]]="","",VLOOKUP(Payment[[#This Row],[ID'#]],OrderTable[],2,FALSE)))</f>
        <v>8</v>
      </c>
      <c r="C119" s="15">
        <f>IF(IF(Payment[[#This Row],[ID'#]]="","",VLOOKUP(Payment[[#This Row],[ID'#]],OrderTable[],3,FALSE))=0,"",IF(Payment[[#This Row],[ID'#]]="","",VLOOKUP(Payment[[#This Row],[ID'#]],OrderTable[],3,FALSE)))</f>
        <v>1148</v>
      </c>
      <c r="D119" s="16" t="str">
        <f>IF(IF(Payment[[#This Row],[ID'#]]="","",VLOOKUP(Payment[[#This Row],[ID'#]],OrderTable[],5,FALSE))=0,"",IF(Payment[[#This Row],[ID'#]]="","",VLOOKUP(Payment[[#This Row],[ID'#]],OrderTable[],5,FALSE)))</f>
        <v/>
      </c>
      <c r="E119" s="17" t="str">
        <f>IF(IF(Payment[[#This Row],[ID'#]]="","",VLOOKUP(Payment[[#This Row],[ID'#]],OrderTable[],6,FALSE))=0,"",IF(Payment[[#This Row],[ID'#]]="","",VLOOKUP(Payment[[#This Row],[ID'#]],OrderTable[],6,FALSE)))</f>
        <v>Electrician #10 - Pure 20K (Overtime)</v>
      </c>
      <c r="F119" s="17">
        <f>IF(IF(Payment[[#This Row],[ID'#]]="","",VLOOKUP(Payment[[#This Row],[ID'#]],OrderTable[],7,FALSE))=0,0,IF(Payment[[#This Row],[ID'#]]="","",VLOOKUP(Payment[[#This Row],[ID'#]],OrderTable[],7,FALSE)))</f>
        <v>40</v>
      </c>
      <c r="G119" s="17" t="str">
        <f>IF(IF(Payment[[#This Row],[ID'#]]="","",VLOOKUP(Payment[[#This Row],[ID'#]],OrderTable[],8,FALSE))=0,"",IF(Payment[[#This Row],[ID'#]]="","",VLOOKUP(Payment[[#This Row],[ID'#]],OrderTable[],8,FALSE)))</f>
        <v>hr</v>
      </c>
      <c r="H119" s="23">
        <f>IF(IF(Payment[[#This Row],[ID'#]]="","",VLOOKUP(Payment[[#This Row],[ID'#]],OrderTable[],9,FALSE))=0,0,IF(Payment[[#This Row],[ID'#]]="","",VLOOKUP(Payment[[#This Row],[ID'#]],OrderTable[],9,FALSE)))</f>
        <v>45</v>
      </c>
      <c r="I119" s="23">
        <f>IF(IF(Payment[[#This Row],[ID'#]]="","",VLOOKUP(Payment[[#This Row],[ID'#]],OrderTable[],10,FALSE))=0,0,IF(Payment[[#This Row],[ID'#]]="","",VLOOKUP(Payment[[#This Row],[ID'#]],OrderTable[],10,FALSE)))</f>
        <v>1800</v>
      </c>
      <c r="J119" s="55">
        <v>1274</v>
      </c>
      <c r="K119" s="57">
        <v>0</v>
      </c>
      <c r="L119" s="22">
        <f>IF(Payment[[#This Row],[Total ]]="","",Payment[[#This Row],[Total ]]*Payment[[#This Row],[Payment %]])</f>
        <v>0</v>
      </c>
      <c r="M119" s="47">
        <v>44754</v>
      </c>
      <c r="N119" s="48">
        <v>44742</v>
      </c>
      <c r="O119" s="52">
        <v>44749</v>
      </c>
      <c r="P119" s="74">
        <f>IF(Payment[[#This Row],[Date of deposit]]="","",Payment[[#This Row],[Amount paid]])</f>
        <v>0</v>
      </c>
    </row>
    <row r="120" spans="1:16" hidden="1">
      <c r="A120" s="54" t="s">
        <v>333</v>
      </c>
      <c r="B120" s="15">
        <f>IF(IF(Payment[[#This Row],[ID'#]]="","",VLOOKUP(Payment[[#This Row],[ID'#]],OrderTable[],2,FALSE))=0,"",IF(Payment[[#This Row],[ID'#]]="","",VLOOKUP(Payment[[#This Row],[ID'#]],OrderTable[],2,FALSE)))</f>
        <v>8</v>
      </c>
      <c r="C120" s="15">
        <f>IF(IF(Payment[[#This Row],[ID'#]]="","",VLOOKUP(Payment[[#This Row],[ID'#]],OrderTable[],3,FALSE))=0,"",IF(Payment[[#This Row],[ID'#]]="","",VLOOKUP(Payment[[#This Row],[ID'#]],OrderTable[],3,FALSE)))</f>
        <v>1148</v>
      </c>
      <c r="D120" s="16" t="str">
        <f>IF(IF(Payment[[#This Row],[ID'#]]="","",VLOOKUP(Payment[[#This Row],[ID'#]],OrderTable[],5,FALSE))=0,"",IF(Payment[[#This Row],[ID'#]]="","",VLOOKUP(Payment[[#This Row],[ID'#]],OrderTable[],5,FALSE)))</f>
        <v/>
      </c>
      <c r="E120" s="17" t="str">
        <f>IF(IF(Payment[[#This Row],[ID'#]]="","",VLOOKUP(Payment[[#This Row],[ID'#]],OrderTable[],6,FALSE))=0,"",IF(Payment[[#This Row],[ID'#]]="","",VLOOKUP(Payment[[#This Row],[ID'#]],OrderTable[],6,FALSE)))</f>
        <v>Electrician #10 - Pure 20K (Expenses)</v>
      </c>
      <c r="F120" s="17">
        <f>IF(IF(Payment[[#This Row],[ID'#]]="","",VLOOKUP(Payment[[#This Row],[ID'#]],OrderTable[],7,FALSE))=0,0,IF(Payment[[#This Row],[ID'#]]="","",VLOOKUP(Payment[[#This Row],[ID'#]],OrderTable[],7,FALSE)))</f>
        <v>1</v>
      </c>
      <c r="G120" s="17" t="str">
        <f>IF(IF(Payment[[#This Row],[ID'#]]="","",VLOOKUP(Payment[[#This Row],[ID'#]],OrderTable[],8,FALSE))=0,"",IF(Payment[[#This Row],[ID'#]]="","",VLOOKUP(Payment[[#This Row],[ID'#]],OrderTable[],8,FALSE)))</f>
        <v>lot</v>
      </c>
      <c r="H120" s="23">
        <f>IF(IF(Payment[[#This Row],[ID'#]]="","",VLOOKUP(Payment[[#This Row],[ID'#]],OrderTable[],9,FALSE))=0,0,IF(Payment[[#This Row],[ID'#]]="","",VLOOKUP(Payment[[#This Row],[ID'#]],OrderTable[],9,FALSE)))</f>
        <v>3380</v>
      </c>
      <c r="I120" s="23">
        <f>IF(IF(Payment[[#This Row],[ID'#]]="","",VLOOKUP(Payment[[#This Row],[ID'#]],OrderTable[],10,FALSE))=0,0,IF(Payment[[#This Row],[ID'#]]="","",VLOOKUP(Payment[[#This Row],[ID'#]],OrderTable[],10,FALSE)))</f>
        <v>3380</v>
      </c>
      <c r="J120" s="55">
        <v>1266</v>
      </c>
      <c r="K120" s="59">
        <v>0.59171600000000002</v>
      </c>
      <c r="L120" s="22">
        <f>IF(Payment[[#This Row],[Total ]]="","",Payment[[#This Row],[Total ]]*Payment[[#This Row],[Payment %]])</f>
        <v>2000.00008</v>
      </c>
      <c r="M120" s="47">
        <v>44721</v>
      </c>
      <c r="N120" s="48">
        <v>44729</v>
      </c>
      <c r="O120" s="52">
        <v>44741</v>
      </c>
      <c r="P120" s="74">
        <f>IF(Payment[[#This Row],[Date of deposit]]="","",Payment[[#This Row],[Amount paid]])</f>
        <v>2000.00008</v>
      </c>
    </row>
    <row r="121" spans="1:16">
      <c r="A121" s="54" t="s">
        <v>335</v>
      </c>
      <c r="B121" s="15">
        <f>IF(IF(Payment[[#This Row],[ID'#]]="","",VLOOKUP(Payment[[#This Row],[ID'#]],OrderTable[],2,FALSE))=0,"",IF(Payment[[#This Row],[ID'#]]="","",VLOOKUP(Payment[[#This Row],[ID'#]],OrderTable[],2,FALSE)))</f>
        <v>8</v>
      </c>
      <c r="C121" s="15">
        <f>IF(IF(Payment[[#This Row],[ID'#]]="","",VLOOKUP(Payment[[#This Row],[ID'#]],OrderTable[],3,FALSE))=0,"",IF(Payment[[#This Row],[ID'#]]="","",VLOOKUP(Payment[[#This Row],[ID'#]],OrderTable[],3,FALSE)))</f>
        <v>1148</v>
      </c>
      <c r="D121" s="16" t="str">
        <f>IF(IF(Payment[[#This Row],[ID'#]]="","",VLOOKUP(Payment[[#This Row],[ID'#]],OrderTable[],5,FALSE))=0,"",IF(Payment[[#This Row],[ID'#]]="","",VLOOKUP(Payment[[#This Row],[ID'#]],OrderTable[],5,FALSE)))</f>
        <v/>
      </c>
      <c r="E121" s="17" t="str">
        <f>IF(IF(Payment[[#This Row],[ID'#]]="","",VLOOKUP(Payment[[#This Row],[ID'#]],OrderTable[],6,FALSE))=0,"",IF(Payment[[#This Row],[ID'#]]="","",VLOOKUP(Payment[[#This Row],[ID'#]],OrderTable[],6,FALSE)))</f>
        <v>Electrician #11 - Pure 20K (Labor)</v>
      </c>
      <c r="F121" s="17">
        <f>IF(IF(Payment[[#This Row],[ID'#]]="","",VLOOKUP(Payment[[#This Row],[ID'#]],OrderTable[],7,FALSE))=0,0,IF(Payment[[#This Row],[ID'#]]="","",VLOOKUP(Payment[[#This Row],[ID'#]],OrderTable[],7,FALSE)))</f>
        <v>85</v>
      </c>
      <c r="G121" s="17" t="str">
        <f>IF(IF(Payment[[#This Row],[ID'#]]="","",VLOOKUP(Payment[[#This Row],[ID'#]],OrderTable[],8,FALSE))=0,"",IF(Payment[[#This Row],[ID'#]]="","",VLOOKUP(Payment[[#This Row],[ID'#]],OrderTable[],8,FALSE)))</f>
        <v>hr</v>
      </c>
      <c r="H121" s="23">
        <f>IF(IF(Payment[[#This Row],[ID'#]]="","",VLOOKUP(Payment[[#This Row],[ID'#]],OrderTable[],9,FALSE))=0,0,IF(Payment[[#This Row],[ID'#]]="","",VLOOKUP(Payment[[#This Row],[ID'#]],OrderTable[],9,FALSE)))</f>
        <v>30</v>
      </c>
      <c r="I121" s="23">
        <f>IF(IF(Payment[[#This Row],[ID'#]]="","",VLOOKUP(Payment[[#This Row],[ID'#]],OrderTable[],10,FALSE))=0,0,IF(Payment[[#This Row],[ID'#]]="","",VLOOKUP(Payment[[#This Row],[ID'#]],OrderTable[],10,FALSE)))</f>
        <v>2550</v>
      </c>
      <c r="J121" s="55">
        <v>1274</v>
      </c>
      <c r="K121" s="58">
        <v>0.35294117600000002</v>
      </c>
      <c r="L121" s="22">
        <f>IF(Payment[[#This Row],[Total ]]="","",Payment[[#This Row],[Total ]]*Payment[[#This Row],[Payment %]])</f>
        <v>899.99999880000007</v>
      </c>
      <c r="M121" s="47">
        <v>44754</v>
      </c>
      <c r="N121" s="48">
        <v>44742</v>
      </c>
      <c r="O121" s="52">
        <v>44749</v>
      </c>
      <c r="P121" s="74">
        <f>IF(Payment[[#This Row],[Date of deposit]]="","",Payment[[#This Row],[Amount paid]])</f>
        <v>899.99999880000007</v>
      </c>
    </row>
    <row r="122" spans="1:16">
      <c r="A122" s="54" t="s">
        <v>337</v>
      </c>
      <c r="B122" s="15">
        <f>IF(IF(Payment[[#This Row],[ID'#]]="","",VLOOKUP(Payment[[#This Row],[ID'#]],OrderTable[],2,FALSE))=0,"",IF(Payment[[#This Row],[ID'#]]="","",VLOOKUP(Payment[[#This Row],[ID'#]],OrderTable[],2,FALSE)))</f>
        <v>8</v>
      </c>
      <c r="C122" s="15">
        <f>IF(IF(Payment[[#This Row],[ID'#]]="","",VLOOKUP(Payment[[#This Row],[ID'#]],OrderTable[],3,FALSE))=0,"",IF(Payment[[#This Row],[ID'#]]="","",VLOOKUP(Payment[[#This Row],[ID'#]],OrderTable[],3,FALSE)))</f>
        <v>1148</v>
      </c>
      <c r="D122" s="16" t="str">
        <f>IF(IF(Payment[[#This Row],[ID'#]]="","",VLOOKUP(Payment[[#This Row],[ID'#]],OrderTable[],5,FALSE))=0,"",IF(Payment[[#This Row],[ID'#]]="","",VLOOKUP(Payment[[#This Row],[ID'#]],OrderTable[],5,FALSE)))</f>
        <v/>
      </c>
      <c r="E122" s="17" t="str">
        <f>IF(IF(Payment[[#This Row],[ID'#]]="","",VLOOKUP(Payment[[#This Row],[ID'#]],OrderTable[],6,FALSE))=0,"",IF(Payment[[#This Row],[ID'#]]="","",VLOOKUP(Payment[[#This Row],[ID'#]],OrderTable[],6,FALSE)))</f>
        <v>Electrician #11 - Pure 20K (Overtime)</v>
      </c>
      <c r="F122" s="17">
        <f>IF(IF(Payment[[#This Row],[ID'#]]="","",VLOOKUP(Payment[[#This Row],[ID'#]],OrderTable[],7,FALSE))=0,0,IF(Payment[[#This Row],[ID'#]]="","",VLOOKUP(Payment[[#This Row],[ID'#]],OrderTable[],7,FALSE)))</f>
        <v>34</v>
      </c>
      <c r="G122" s="17" t="str">
        <f>IF(IF(Payment[[#This Row],[ID'#]]="","",VLOOKUP(Payment[[#This Row],[ID'#]],OrderTable[],8,FALSE))=0,"",IF(Payment[[#This Row],[ID'#]]="","",VLOOKUP(Payment[[#This Row],[ID'#]],OrderTable[],8,FALSE)))</f>
        <v>hr</v>
      </c>
      <c r="H122" s="23">
        <f>IF(IF(Payment[[#This Row],[ID'#]]="","",VLOOKUP(Payment[[#This Row],[ID'#]],OrderTable[],9,FALSE))=0,0,IF(Payment[[#This Row],[ID'#]]="","",VLOOKUP(Payment[[#This Row],[ID'#]],OrderTable[],9,FALSE)))</f>
        <v>45</v>
      </c>
      <c r="I122" s="23">
        <f>IF(IF(Payment[[#This Row],[ID'#]]="","",VLOOKUP(Payment[[#This Row],[ID'#]],OrderTable[],10,FALSE))=0,0,IF(Payment[[#This Row],[ID'#]]="","",VLOOKUP(Payment[[#This Row],[ID'#]],OrderTable[],10,FALSE)))</f>
        <v>1530</v>
      </c>
      <c r="J122" s="55">
        <v>1274</v>
      </c>
      <c r="K122" s="57">
        <v>0</v>
      </c>
      <c r="L122" s="22">
        <f>IF(Payment[[#This Row],[Total ]]="","",Payment[[#This Row],[Total ]]*Payment[[#This Row],[Payment %]])</f>
        <v>0</v>
      </c>
      <c r="M122" s="47">
        <v>44754</v>
      </c>
      <c r="N122" s="48">
        <v>44742</v>
      </c>
      <c r="O122" s="52">
        <v>44749</v>
      </c>
      <c r="P122" s="74">
        <f>IF(Payment[[#This Row],[Date of deposit]]="","",Payment[[#This Row],[Amount paid]])</f>
        <v>0</v>
      </c>
    </row>
    <row r="123" spans="1:16" hidden="1">
      <c r="A123" s="54" t="s">
        <v>339</v>
      </c>
      <c r="B123" s="15">
        <f>IF(IF(Payment[[#This Row],[ID'#]]="","",VLOOKUP(Payment[[#This Row],[ID'#]],OrderTable[],2,FALSE))=0,"",IF(Payment[[#This Row],[ID'#]]="","",VLOOKUP(Payment[[#This Row],[ID'#]],OrderTable[],2,FALSE)))</f>
        <v>8</v>
      </c>
      <c r="C123" s="15">
        <f>IF(IF(Payment[[#This Row],[ID'#]]="","",VLOOKUP(Payment[[#This Row],[ID'#]],OrderTable[],3,FALSE))=0,"",IF(Payment[[#This Row],[ID'#]]="","",VLOOKUP(Payment[[#This Row],[ID'#]],OrderTable[],3,FALSE)))</f>
        <v>1148</v>
      </c>
      <c r="D123" s="16" t="str">
        <f>IF(IF(Payment[[#This Row],[ID'#]]="","",VLOOKUP(Payment[[#This Row],[ID'#]],OrderTable[],5,FALSE))=0,"",IF(Payment[[#This Row],[ID'#]]="","",VLOOKUP(Payment[[#This Row],[ID'#]],OrderTable[],5,FALSE)))</f>
        <v/>
      </c>
      <c r="E123" s="17" t="str">
        <f>IF(IF(Payment[[#This Row],[ID'#]]="","",VLOOKUP(Payment[[#This Row],[ID'#]],OrderTable[],6,FALSE))=0,"",IF(Payment[[#This Row],[ID'#]]="","",VLOOKUP(Payment[[#This Row],[ID'#]],OrderTable[],6,FALSE)))</f>
        <v>Electrician #11 - Pure 20K (Expenses)</v>
      </c>
      <c r="F123" s="17">
        <f>IF(IF(Payment[[#This Row],[ID'#]]="","",VLOOKUP(Payment[[#This Row],[ID'#]],OrderTable[],7,FALSE))=0,0,IF(Payment[[#This Row],[ID'#]]="","",VLOOKUP(Payment[[#This Row],[ID'#]],OrderTable[],7,FALSE)))</f>
        <v>1</v>
      </c>
      <c r="G123" s="17" t="str">
        <f>IF(IF(Payment[[#This Row],[ID'#]]="","",VLOOKUP(Payment[[#This Row],[ID'#]],OrderTable[],8,FALSE))=0,"",IF(Payment[[#This Row],[ID'#]]="","",VLOOKUP(Payment[[#This Row],[ID'#]],OrderTable[],8,FALSE)))</f>
        <v>lot</v>
      </c>
      <c r="H123" s="23">
        <f>IF(IF(Payment[[#This Row],[ID'#]]="","",VLOOKUP(Payment[[#This Row],[ID'#]],OrderTable[],9,FALSE))=0,0,IF(Payment[[#This Row],[ID'#]]="","",VLOOKUP(Payment[[#This Row],[ID'#]],OrderTable[],9,FALSE)))</f>
        <v>3040</v>
      </c>
      <c r="I123" s="23">
        <f>IF(IF(Payment[[#This Row],[ID'#]]="","",VLOOKUP(Payment[[#This Row],[ID'#]],OrderTable[],10,FALSE))=0,0,IF(Payment[[#This Row],[ID'#]]="","",VLOOKUP(Payment[[#This Row],[ID'#]],OrderTable[],10,FALSE)))</f>
        <v>3040</v>
      </c>
      <c r="J123" s="55">
        <v>1266</v>
      </c>
      <c r="K123" s="59">
        <v>0.5526316</v>
      </c>
      <c r="L123" s="22">
        <f>IF(Payment[[#This Row],[Total ]]="","",Payment[[#This Row],[Total ]]*Payment[[#This Row],[Payment %]])</f>
        <v>1680.0000640000001</v>
      </c>
      <c r="M123" s="47">
        <v>44721</v>
      </c>
      <c r="N123" s="48">
        <v>44729</v>
      </c>
      <c r="O123" s="52">
        <v>44741</v>
      </c>
      <c r="P123" s="74">
        <f>IF(Payment[[#This Row],[Date of deposit]]="","",Payment[[#This Row],[Amount paid]])</f>
        <v>1680.0000640000001</v>
      </c>
    </row>
    <row r="124" spans="1:16">
      <c r="A124" s="54" t="s">
        <v>341</v>
      </c>
      <c r="B124" s="15">
        <f>IF(IF(Payment[[#This Row],[ID'#]]="","",VLOOKUP(Payment[[#This Row],[ID'#]],OrderTable[],2,FALSE))=0,"",IF(Payment[[#This Row],[ID'#]]="","",VLOOKUP(Payment[[#This Row],[ID'#]],OrderTable[],2,FALSE)))</f>
        <v>8</v>
      </c>
      <c r="C124" s="15">
        <f>IF(IF(Payment[[#This Row],[ID'#]]="","",VLOOKUP(Payment[[#This Row],[ID'#]],OrderTable[],3,FALSE))=0,"",IF(Payment[[#This Row],[ID'#]]="","",VLOOKUP(Payment[[#This Row],[ID'#]],OrderTable[],3,FALSE)))</f>
        <v>1148</v>
      </c>
      <c r="D124" s="16" t="str">
        <f>IF(IF(Payment[[#This Row],[ID'#]]="","",VLOOKUP(Payment[[#This Row],[ID'#]],OrderTable[],5,FALSE))=0,"",IF(Payment[[#This Row],[ID'#]]="","",VLOOKUP(Payment[[#This Row],[ID'#]],OrderTable[],5,FALSE)))</f>
        <v/>
      </c>
      <c r="E124" s="17" t="str">
        <f>IF(IF(Payment[[#This Row],[ID'#]]="","",VLOOKUP(Payment[[#This Row],[ID'#]],OrderTable[],6,FALSE))=0,"",IF(Payment[[#This Row],[ID'#]]="","",VLOOKUP(Payment[[#This Row],[ID'#]],OrderTable[],6,FALSE)))</f>
        <v>Electrician #12 - Pure 20K (Labor)</v>
      </c>
      <c r="F124" s="17">
        <f>IF(IF(Payment[[#This Row],[ID'#]]="","",VLOOKUP(Payment[[#This Row],[ID'#]],OrderTable[],7,FALSE))=0,0,IF(Payment[[#This Row],[ID'#]]="","",VLOOKUP(Payment[[#This Row],[ID'#]],OrderTable[],7,FALSE)))</f>
        <v>250</v>
      </c>
      <c r="G124" s="17" t="str">
        <f>IF(IF(Payment[[#This Row],[ID'#]]="","",VLOOKUP(Payment[[#This Row],[ID'#]],OrderTable[],8,FALSE))=0,"",IF(Payment[[#This Row],[ID'#]]="","",VLOOKUP(Payment[[#This Row],[ID'#]],OrderTable[],8,FALSE)))</f>
        <v>hr</v>
      </c>
      <c r="H124" s="23">
        <f>IF(IF(Payment[[#This Row],[ID'#]]="","",VLOOKUP(Payment[[#This Row],[ID'#]],OrderTable[],9,FALSE))=0,0,IF(Payment[[#This Row],[ID'#]]="","",VLOOKUP(Payment[[#This Row],[ID'#]],OrderTable[],9,FALSE)))</f>
        <v>30</v>
      </c>
      <c r="I124" s="23">
        <f>IF(IF(Payment[[#This Row],[ID'#]]="","",VLOOKUP(Payment[[#This Row],[ID'#]],OrderTable[],10,FALSE))=0,0,IF(Payment[[#This Row],[ID'#]]="","",VLOOKUP(Payment[[#This Row],[ID'#]],OrderTable[],10,FALSE)))</f>
        <v>7500</v>
      </c>
      <c r="J124" s="55">
        <v>1274</v>
      </c>
      <c r="K124" s="57">
        <v>0.76</v>
      </c>
      <c r="L124" s="22">
        <f>IF(Payment[[#This Row],[Total ]]="","",Payment[[#This Row],[Total ]]*Payment[[#This Row],[Payment %]])</f>
        <v>5700</v>
      </c>
      <c r="M124" s="47">
        <v>44754</v>
      </c>
      <c r="N124" s="48">
        <v>44742</v>
      </c>
      <c r="O124" s="52">
        <v>44749</v>
      </c>
      <c r="P124" s="74">
        <f>IF(Payment[[#This Row],[Date of deposit]]="","",Payment[[#This Row],[Amount paid]])</f>
        <v>5700</v>
      </c>
    </row>
    <row r="125" spans="1:16">
      <c r="A125" s="54" t="s">
        <v>343</v>
      </c>
      <c r="B125" s="15">
        <f>IF(IF(Payment[[#This Row],[ID'#]]="","",VLOOKUP(Payment[[#This Row],[ID'#]],OrderTable[],2,FALSE))=0,"",IF(Payment[[#This Row],[ID'#]]="","",VLOOKUP(Payment[[#This Row],[ID'#]],OrderTable[],2,FALSE)))</f>
        <v>8</v>
      </c>
      <c r="C125" s="15">
        <f>IF(IF(Payment[[#This Row],[ID'#]]="","",VLOOKUP(Payment[[#This Row],[ID'#]],OrderTable[],3,FALSE))=0,"",IF(Payment[[#This Row],[ID'#]]="","",VLOOKUP(Payment[[#This Row],[ID'#]],OrderTable[],3,FALSE)))</f>
        <v>1148</v>
      </c>
      <c r="D125" s="16" t="str">
        <f>IF(IF(Payment[[#This Row],[ID'#]]="","",VLOOKUP(Payment[[#This Row],[ID'#]],OrderTable[],5,FALSE))=0,"",IF(Payment[[#This Row],[ID'#]]="","",VLOOKUP(Payment[[#This Row],[ID'#]],OrderTable[],5,FALSE)))</f>
        <v/>
      </c>
      <c r="E125" s="17" t="str">
        <f>IF(IF(Payment[[#This Row],[ID'#]]="","",VLOOKUP(Payment[[#This Row],[ID'#]],OrderTable[],6,FALSE))=0,"",IF(Payment[[#This Row],[ID'#]]="","",VLOOKUP(Payment[[#This Row],[ID'#]],OrderTable[],6,FALSE)))</f>
        <v>Electrician #12 - Pure 20K (Overtime)</v>
      </c>
      <c r="F125" s="17">
        <f>IF(IF(Payment[[#This Row],[ID'#]]="","",VLOOKUP(Payment[[#This Row],[ID'#]],OrderTable[],7,FALSE))=0,0,IF(Payment[[#This Row],[ID'#]]="","",VLOOKUP(Payment[[#This Row],[ID'#]],OrderTable[],7,FALSE)))</f>
        <v>100</v>
      </c>
      <c r="G125" s="17" t="str">
        <f>IF(IF(Payment[[#This Row],[ID'#]]="","",VLOOKUP(Payment[[#This Row],[ID'#]],OrderTable[],8,FALSE))=0,"",IF(Payment[[#This Row],[ID'#]]="","",VLOOKUP(Payment[[#This Row],[ID'#]],OrderTable[],8,FALSE)))</f>
        <v>hr</v>
      </c>
      <c r="H125" s="23">
        <f>IF(IF(Payment[[#This Row],[ID'#]]="","",VLOOKUP(Payment[[#This Row],[ID'#]],OrderTable[],9,FALSE))=0,0,IF(Payment[[#This Row],[ID'#]]="","",VLOOKUP(Payment[[#This Row],[ID'#]],OrderTable[],9,FALSE)))</f>
        <v>45</v>
      </c>
      <c r="I125" s="23">
        <f>IF(IF(Payment[[#This Row],[ID'#]]="","",VLOOKUP(Payment[[#This Row],[ID'#]],OrderTable[],10,FALSE))=0,0,IF(Payment[[#This Row],[ID'#]]="","",VLOOKUP(Payment[[#This Row],[ID'#]],OrderTable[],10,FALSE)))</f>
        <v>4500</v>
      </c>
      <c r="J125" s="55">
        <v>1274</v>
      </c>
      <c r="K125" s="57">
        <v>0</v>
      </c>
      <c r="L125" s="22">
        <f>IF(Payment[[#This Row],[Total ]]="","",Payment[[#This Row],[Total ]]*Payment[[#This Row],[Payment %]])</f>
        <v>0</v>
      </c>
      <c r="M125" s="47">
        <v>44754</v>
      </c>
      <c r="N125" s="48">
        <v>44742</v>
      </c>
      <c r="O125" s="52">
        <v>44749</v>
      </c>
      <c r="P125" s="74">
        <f>IF(Payment[[#This Row],[Date of deposit]]="","",Payment[[#This Row],[Amount paid]])</f>
        <v>0</v>
      </c>
    </row>
    <row r="126" spans="1:16" hidden="1">
      <c r="A126" s="54" t="s">
        <v>345</v>
      </c>
      <c r="B126" s="15">
        <f>IF(IF(Payment[[#This Row],[ID'#]]="","",VLOOKUP(Payment[[#This Row],[ID'#]],OrderTable[],2,FALSE))=0,"",IF(Payment[[#This Row],[ID'#]]="","",VLOOKUP(Payment[[#This Row],[ID'#]],OrderTable[],2,FALSE)))</f>
        <v>8</v>
      </c>
      <c r="C126" s="15">
        <f>IF(IF(Payment[[#This Row],[ID'#]]="","",VLOOKUP(Payment[[#This Row],[ID'#]],OrderTable[],3,FALSE))=0,"",IF(Payment[[#This Row],[ID'#]]="","",VLOOKUP(Payment[[#This Row],[ID'#]],OrderTable[],3,FALSE)))</f>
        <v>1148</v>
      </c>
      <c r="D126" s="16" t="str">
        <f>IF(IF(Payment[[#This Row],[ID'#]]="","",VLOOKUP(Payment[[#This Row],[ID'#]],OrderTable[],5,FALSE))=0,"",IF(Payment[[#This Row],[ID'#]]="","",VLOOKUP(Payment[[#This Row],[ID'#]],OrderTable[],5,FALSE)))</f>
        <v/>
      </c>
      <c r="E126" s="17" t="str">
        <f>IF(IF(Payment[[#This Row],[ID'#]]="","",VLOOKUP(Payment[[#This Row],[ID'#]],OrderTable[],6,FALSE))=0,"",IF(Payment[[#This Row],[ID'#]]="","",VLOOKUP(Payment[[#This Row],[ID'#]],OrderTable[],6,FALSE)))</f>
        <v>Electrician #12 - Pure 20K (Expenses)</v>
      </c>
      <c r="F126" s="17">
        <f>IF(IF(Payment[[#This Row],[ID'#]]="","",VLOOKUP(Payment[[#This Row],[ID'#]],OrderTable[],7,FALSE))=0,0,IF(Payment[[#This Row],[ID'#]]="","",VLOOKUP(Payment[[#This Row],[ID'#]],OrderTable[],7,FALSE)))</f>
        <v>1</v>
      </c>
      <c r="G126" s="17" t="str">
        <f>IF(IF(Payment[[#This Row],[ID'#]]="","",VLOOKUP(Payment[[#This Row],[ID'#]],OrderTable[],8,FALSE))=0,"",IF(Payment[[#This Row],[ID'#]]="","",VLOOKUP(Payment[[#This Row],[ID'#]],OrderTable[],8,FALSE)))</f>
        <v>lot</v>
      </c>
      <c r="H126" s="23">
        <f>IF(IF(Payment[[#This Row],[ID'#]]="","",VLOOKUP(Payment[[#This Row],[ID'#]],OrderTable[],9,FALSE))=0,0,IF(Payment[[#This Row],[ID'#]]="","",VLOOKUP(Payment[[#This Row],[ID'#]],OrderTable[],9,FALSE)))</f>
        <v>6950</v>
      </c>
      <c r="I126" s="23">
        <f>IF(IF(Payment[[#This Row],[ID'#]]="","",VLOOKUP(Payment[[#This Row],[ID'#]],OrderTable[],10,FALSE))=0,0,IF(Payment[[#This Row],[ID'#]]="","",VLOOKUP(Payment[[#This Row],[ID'#]],OrderTable[],10,FALSE)))</f>
        <v>6950</v>
      </c>
      <c r="J126" s="55">
        <v>1266</v>
      </c>
      <c r="K126" s="59">
        <v>0.79797119999999999</v>
      </c>
      <c r="L126" s="22">
        <f>IF(Payment[[#This Row],[Total ]]="","",Payment[[#This Row],[Total ]]*Payment[[#This Row],[Payment %]])</f>
        <v>5545.89984</v>
      </c>
      <c r="M126" s="47">
        <v>44721</v>
      </c>
      <c r="N126" s="48">
        <v>44729</v>
      </c>
      <c r="O126" s="52">
        <v>44741</v>
      </c>
      <c r="P126" s="74">
        <f>IF(Payment[[#This Row],[Date of deposit]]="","",Payment[[#This Row],[Amount paid]])</f>
        <v>5545.89984</v>
      </c>
    </row>
    <row r="127" spans="1:16">
      <c r="A127" s="54" t="s">
        <v>347</v>
      </c>
      <c r="B127" s="15">
        <f>IF(IF(Payment[[#This Row],[ID'#]]="","",VLOOKUP(Payment[[#This Row],[ID'#]],OrderTable[],2,FALSE))=0,"",IF(Payment[[#This Row],[ID'#]]="","",VLOOKUP(Payment[[#This Row],[ID'#]],OrderTable[],2,FALSE)))</f>
        <v>8</v>
      </c>
      <c r="C127" s="15">
        <f>IF(IF(Payment[[#This Row],[ID'#]]="","",VLOOKUP(Payment[[#This Row],[ID'#]],OrderTable[],3,FALSE))=0,"",IF(Payment[[#This Row],[ID'#]]="","",VLOOKUP(Payment[[#This Row],[ID'#]],OrderTable[],3,FALSE)))</f>
        <v>1148</v>
      </c>
      <c r="D127" s="16" t="str">
        <f>IF(IF(Payment[[#This Row],[ID'#]]="","",VLOOKUP(Payment[[#This Row],[ID'#]],OrderTable[],5,FALSE))=0,"",IF(Payment[[#This Row],[ID'#]]="","",VLOOKUP(Payment[[#This Row],[ID'#]],OrderTable[],5,FALSE)))</f>
        <v/>
      </c>
      <c r="E127" s="17" t="str">
        <f>IF(IF(Payment[[#This Row],[ID'#]]="","",VLOOKUP(Payment[[#This Row],[ID'#]],OrderTable[],6,FALSE))=0,"",IF(Payment[[#This Row],[ID'#]]="","",VLOOKUP(Payment[[#This Row],[ID'#]],OrderTable[],6,FALSE)))</f>
        <v>Electrician #13 - Pure 20K (Labor)</v>
      </c>
      <c r="F127" s="17">
        <f>IF(IF(Payment[[#This Row],[ID'#]]="","",VLOOKUP(Payment[[#This Row],[ID'#]],OrderTable[],7,FALSE))=0,0,IF(Payment[[#This Row],[ID'#]]="","",VLOOKUP(Payment[[#This Row],[ID'#]],OrderTable[],7,FALSE)))</f>
        <v>50</v>
      </c>
      <c r="G127" s="17" t="str">
        <f>IF(IF(Payment[[#This Row],[ID'#]]="","",VLOOKUP(Payment[[#This Row],[ID'#]],OrderTable[],8,FALSE))=0,"",IF(Payment[[#This Row],[ID'#]]="","",VLOOKUP(Payment[[#This Row],[ID'#]],OrderTable[],8,FALSE)))</f>
        <v>hr</v>
      </c>
      <c r="H127" s="23">
        <f>IF(IF(Payment[[#This Row],[ID'#]]="","",VLOOKUP(Payment[[#This Row],[ID'#]],OrderTable[],9,FALSE))=0,0,IF(Payment[[#This Row],[ID'#]]="","",VLOOKUP(Payment[[#This Row],[ID'#]],OrderTable[],9,FALSE)))</f>
        <v>30</v>
      </c>
      <c r="I127" s="23">
        <f>IF(IF(Payment[[#This Row],[ID'#]]="","",VLOOKUP(Payment[[#This Row],[ID'#]],OrderTable[],10,FALSE))=0,0,IF(Payment[[#This Row],[ID'#]]="","",VLOOKUP(Payment[[#This Row],[ID'#]],OrderTable[],10,FALSE)))</f>
        <v>1500</v>
      </c>
      <c r="J127" s="55">
        <v>1274</v>
      </c>
      <c r="K127" s="57">
        <v>0.8</v>
      </c>
      <c r="L127" s="22">
        <f>IF(Payment[[#This Row],[Total ]]="","",Payment[[#This Row],[Total ]]*Payment[[#This Row],[Payment %]])</f>
        <v>1200</v>
      </c>
      <c r="M127" s="47">
        <v>44754</v>
      </c>
      <c r="N127" s="48">
        <v>44742</v>
      </c>
      <c r="O127" s="52">
        <v>44749</v>
      </c>
      <c r="P127" s="74">
        <f>IF(Payment[[#This Row],[Date of deposit]]="","",Payment[[#This Row],[Amount paid]])</f>
        <v>1200</v>
      </c>
    </row>
    <row r="128" spans="1:16">
      <c r="A128" s="54" t="s">
        <v>349</v>
      </c>
      <c r="B128" s="15">
        <f>IF(IF(Payment[[#This Row],[ID'#]]="","",VLOOKUP(Payment[[#This Row],[ID'#]],OrderTable[],2,FALSE))=0,"",IF(Payment[[#This Row],[ID'#]]="","",VLOOKUP(Payment[[#This Row],[ID'#]],OrderTable[],2,FALSE)))</f>
        <v>8</v>
      </c>
      <c r="C128" s="15">
        <f>IF(IF(Payment[[#This Row],[ID'#]]="","",VLOOKUP(Payment[[#This Row],[ID'#]],OrderTable[],3,FALSE))=0,"",IF(Payment[[#This Row],[ID'#]]="","",VLOOKUP(Payment[[#This Row],[ID'#]],OrderTable[],3,FALSE)))</f>
        <v>1148</v>
      </c>
      <c r="D128" s="16" t="str">
        <f>IF(IF(Payment[[#This Row],[ID'#]]="","",VLOOKUP(Payment[[#This Row],[ID'#]],OrderTable[],5,FALSE))=0,"",IF(Payment[[#This Row],[ID'#]]="","",VLOOKUP(Payment[[#This Row],[ID'#]],OrderTable[],5,FALSE)))</f>
        <v/>
      </c>
      <c r="E128" s="17" t="str">
        <f>IF(IF(Payment[[#This Row],[ID'#]]="","",VLOOKUP(Payment[[#This Row],[ID'#]],OrderTable[],6,FALSE))=0,"",IF(Payment[[#This Row],[ID'#]]="","",VLOOKUP(Payment[[#This Row],[ID'#]],OrderTable[],6,FALSE)))</f>
        <v>Electrician #13 - Pure 20K (Overtime)</v>
      </c>
      <c r="F128" s="17">
        <f>IF(IF(Payment[[#This Row],[ID'#]]="","",VLOOKUP(Payment[[#This Row],[ID'#]],OrderTable[],7,FALSE))=0,0,IF(Payment[[#This Row],[ID'#]]="","",VLOOKUP(Payment[[#This Row],[ID'#]],OrderTable[],7,FALSE)))</f>
        <v>0</v>
      </c>
      <c r="G128" s="17" t="str">
        <f>IF(IF(Payment[[#This Row],[ID'#]]="","",VLOOKUP(Payment[[#This Row],[ID'#]],OrderTable[],8,FALSE))=0,"",IF(Payment[[#This Row],[ID'#]]="","",VLOOKUP(Payment[[#This Row],[ID'#]],OrderTable[],8,FALSE)))</f>
        <v>hr</v>
      </c>
      <c r="H128" s="23">
        <f>IF(IF(Payment[[#This Row],[ID'#]]="","",VLOOKUP(Payment[[#This Row],[ID'#]],OrderTable[],9,FALSE))=0,0,IF(Payment[[#This Row],[ID'#]]="","",VLOOKUP(Payment[[#This Row],[ID'#]],OrderTable[],9,FALSE)))</f>
        <v>45</v>
      </c>
      <c r="I128" s="23">
        <f>IF(IF(Payment[[#This Row],[ID'#]]="","",VLOOKUP(Payment[[#This Row],[ID'#]],OrderTable[],10,FALSE))=0,0,IF(Payment[[#This Row],[ID'#]]="","",VLOOKUP(Payment[[#This Row],[ID'#]],OrderTable[],10,FALSE)))</f>
        <v>0</v>
      </c>
      <c r="J128" s="55">
        <v>1274</v>
      </c>
      <c r="K128" s="57">
        <v>0</v>
      </c>
      <c r="L128" s="22">
        <f>IF(Payment[[#This Row],[Total ]]="","",Payment[[#This Row],[Total ]]*Payment[[#This Row],[Payment %]])</f>
        <v>0</v>
      </c>
      <c r="M128" s="47">
        <v>44754</v>
      </c>
      <c r="N128" s="48">
        <v>44742</v>
      </c>
      <c r="O128" s="52">
        <v>44749</v>
      </c>
      <c r="P128" s="74">
        <f>IF(Payment[[#This Row],[Date of deposit]]="","",Payment[[#This Row],[Amount paid]])</f>
        <v>0</v>
      </c>
    </row>
    <row r="129" spans="1:16" hidden="1">
      <c r="A129" s="54" t="s">
        <v>351</v>
      </c>
      <c r="B129" s="15">
        <f>IF(IF(Payment[[#This Row],[ID'#]]="","",VLOOKUP(Payment[[#This Row],[ID'#]],OrderTable[],2,FALSE))=0,"",IF(Payment[[#This Row],[ID'#]]="","",VLOOKUP(Payment[[#This Row],[ID'#]],OrderTable[],2,FALSE)))</f>
        <v>8</v>
      </c>
      <c r="C129" s="15">
        <f>IF(IF(Payment[[#This Row],[ID'#]]="","",VLOOKUP(Payment[[#This Row],[ID'#]],OrderTable[],3,FALSE))=0,"",IF(Payment[[#This Row],[ID'#]]="","",VLOOKUP(Payment[[#This Row],[ID'#]],OrderTable[],3,FALSE)))</f>
        <v>1148</v>
      </c>
      <c r="D129" s="16" t="str">
        <f>IF(IF(Payment[[#This Row],[ID'#]]="","",VLOOKUP(Payment[[#This Row],[ID'#]],OrderTable[],5,FALSE))=0,"",IF(Payment[[#This Row],[ID'#]]="","",VLOOKUP(Payment[[#This Row],[ID'#]],OrderTable[],5,FALSE)))</f>
        <v/>
      </c>
      <c r="E129" s="17" t="str">
        <f>IF(IF(Payment[[#This Row],[ID'#]]="","",VLOOKUP(Payment[[#This Row],[ID'#]],OrderTable[],6,FALSE))=0,"",IF(Payment[[#This Row],[ID'#]]="","",VLOOKUP(Payment[[#This Row],[ID'#]],OrderTable[],6,FALSE)))</f>
        <v>Electrician #13 - Pure 20K (Expenses)</v>
      </c>
      <c r="F129" s="17">
        <f>IF(IF(Payment[[#This Row],[ID'#]]="","",VLOOKUP(Payment[[#This Row],[ID'#]],OrderTable[],7,FALSE))=0,0,IF(Payment[[#This Row],[ID'#]]="","",VLOOKUP(Payment[[#This Row],[ID'#]],OrderTable[],7,FALSE)))</f>
        <v>1</v>
      </c>
      <c r="G129" s="17" t="str">
        <f>IF(IF(Payment[[#This Row],[ID'#]]="","",VLOOKUP(Payment[[#This Row],[ID'#]],OrderTable[],8,FALSE))=0,"",IF(Payment[[#This Row],[ID'#]]="","",VLOOKUP(Payment[[#This Row],[ID'#]],OrderTable[],8,FALSE)))</f>
        <v>lot</v>
      </c>
      <c r="H129" s="23">
        <f>IF(IF(Payment[[#This Row],[ID'#]]="","",VLOOKUP(Payment[[#This Row],[ID'#]],OrderTable[],9,FALSE))=0,0,IF(Payment[[#This Row],[ID'#]]="","",VLOOKUP(Payment[[#This Row],[ID'#]],OrderTable[],9,FALSE)))</f>
        <v>2000</v>
      </c>
      <c r="I129" s="23">
        <f>IF(IF(Payment[[#This Row],[ID'#]]="","",VLOOKUP(Payment[[#This Row],[ID'#]],OrderTable[],10,FALSE))=0,0,IF(Payment[[#This Row],[ID'#]]="","",VLOOKUP(Payment[[#This Row],[ID'#]],OrderTable[],10,FALSE)))</f>
        <v>2000</v>
      </c>
      <c r="J129" s="55">
        <v>1266</v>
      </c>
      <c r="K129" s="57">
        <v>1</v>
      </c>
      <c r="L129" s="22">
        <f>IF(Payment[[#This Row],[Total ]]="","",Payment[[#This Row],[Total ]]*Payment[[#This Row],[Payment %]])</f>
        <v>2000</v>
      </c>
      <c r="M129" s="47">
        <v>44721</v>
      </c>
      <c r="N129" s="48">
        <v>44729</v>
      </c>
      <c r="O129" s="52">
        <v>44741</v>
      </c>
      <c r="P129" s="74">
        <f>IF(Payment[[#This Row],[Date of deposit]]="","",Payment[[#This Row],[Amount paid]])</f>
        <v>2000</v>
      </c>
    </row>
    <row r="130" spans="1:16">
      <c r="A130" s="54" t="s">
        <v>353</v>
      </c>
      <c r="B130" s="15">
        <f>IF(IF(Payment[[#This Row],[ID'#]]="","",VLOOKUP(Payment[[#This Row],[ID'#]],OrderTable[],2,FALSE))=0,"",IF(Payment[[#This Row],[ID'#]]="","",VLOOKUP(Payment[[#This Row],[ID'#]],OrderTable[],2,FALSE)))</f>
        <v>8</v>
      </c>
      <c r="C130" s="15">
        <f>IF(IF(Payment[[#This Row],[ID'#]]="","",VLOOKUP(Payment[[#This Row],[ID'#]],OrderTable[],3,FALSE))=0,"",IF(Payment[[#This Row],[ID'#]]="","",VLOOKUP(Payment[[#This Row],[ID'#]],OrderTable[],3,FALSE)))</f>
        <v>1148</v>
      </c>
      <c r="D130" s="16" t="str">
        <f>IF(IF(Payment[[#This Row],[ID'#]]="","",VLOOKUP(Payment[[#This Row],[ID'#]],OrderTable[],5,FALSE))=0,"",IF(Payment[[#This Row],[ID'#]]="","",VLOOKUP(Payment[[#This Row],[ID'#]],OrderTable[],5,FALSE)))</f>
        <v/>
      </c>
      <c r="E130" s="17" t="str">
        <f>IF(IF(Payment[[#This Row],[ID'#]]="","",VLOOKUP(Payment[[#This Row],[ID'#]],OrderTable[],6,FALSE))=0,"",IF(Payment[[#This Row],[ID'#]]="","",VLOOKUP(Payment[[#This Row],[ID'#]],OrderTable[],6,FALSE)))</f>
        <v>Electrician #14 - Pure 20K (Labor)</v>
      </c>
      <c r="F130" s="17">
        <f>IF(IF(Payment[[#This Row],[ID'#]]="","",VLOOKUP(Payment[[#This Row],[ID'#]],OrderTable[],7,FALSE))=0,0,IF(Payment[[#This Row],[ID'#]]="","",VLOOKUP(Payment[[#This Row],[ID'#]],OrderTable[],7,FALSE)))</f>
        <v>157</v>
      </c>
      <c r="G130" s="17" t="str">
        <f>IF(IF(Payment[[#This Row],[ID'#]]="","",VLOOKUP(Payment[[#This Row],[ID'#]],OrderTable[],8,FALSE))=0,"",IF(Payment[[#This Row],[ID'#]]="","",VLOOKUP(Payment[[#This Row],[ID'#]],OrderTable[],8,FALSE)))</f>
        <v>hr</v>
      </c>
      <c r="H130" s="23">
        <f>IF(IF(Payment[[#This Row],[ID'#]]="","",VLOOKUP(Payment[[#This Row],[ID'#]],OrderTable[],9,FALSE))=0,0,IF(Payment[[#This Row],[ID'#]]="","",VLOOKUP(Payment[[#This Row],[ID'#]],OrderTable[],9,FALSE)))</f>
        <v>30</v>
      </c>
      <c r="I130" s="23">
        <f>IF(IF(Payment[[#This Row],[ID'#]]="","",VLOOKUP(Payment[[#This Row],[ID'#]],OrderTable[],10,FALSE))=0,0,IF(Payment[[#This Row],[ID'#]]="","",VLOOKUP(Payment[[#This Row],[ID'#]],OrderTable[],10,FALSE)))</f>
        <v>4710</v>
      </c>
      <c r="J130" s="55">
        <v>1274</v>
      </c>
      <c r="K130" s="58">
        <v>0.25477706999999999</v>
      </c>
      <c r="L130" s="22">
        <f>IF(Payment[[#This Row],[Total ]]="","",Payment[[#This Row],[Total ]]*Payment[[#This Row],[Payment %]])</f>
        <v>1199.9999997</v>
      </c>
      <c r="M130" s="47">
        <v>44754</v>
      </c>
      <c r="N130" s="48">
        <v>44742</v>
      </c>
      <c r="O130" s="52">
        <v>44749</v>
      </c>
      <c r="P130" s="74">
        <f>IF(Payment[[#This Row],[Date of deposit]]="","",Payment[[#This Row],[Amount paid]])</f>
        <v>1199.9999997</v>
      </c>
    </row>
    <row r="131" spans="1:16">
      <c r="A131" s="54" t="s">
        <v>355</v>
      </c>
      <c r="B131" s="15">
        <f>IF(IF(Payment[[#This Row],[ID'#]]="","",VLOOKUP(Payment[[#This Row],[ID'#]],OrderTable[],2,FALSE))=0,"",IF(Payment[[#This Row],[ID'#]]="","",VLOOKUP(Payment[[#This Row],[ID'#]],OrderTable[],2,FALSE)))</f>
        <v>8</v>
      </c>
      <c r="C131" s="15">
        <f>IF(IF(Payment[[#This Row],[ID'#]]="","",VLOOKUP(Payment[[#This Row],[ID'#]],OrderTable[],3,FALSE))=0,"",IF(Payment[[#This Row],[ID'#]]="","",VLOOKUP(Payment[[#This Row],[ID'#]],OrderTable[],3,FALSE)))</f>
        <v>1148</v>
      </c>
      <c r="D131" s="16" t="str">
        <f>IF(IF(Payment[[#This Row],[ID'#]]="","",VLOOKUP(Payment[[#This Row],[ID'#]],OrderTable[],5,FALSE))=0,"",IF(Payment[[#This Row],[ID'#]]="","",VLOOKUP(Payment[[#This Row],[ID'#]],OrderTable[],5,FALSE)))</f>
        <v/>
      </c>
      <c r="E131" s="17" t="str">
        <f>IF(IF(Payment[[#This Row],[ID'#]]="","",VLOOKUP(Payment[[#This Row],[ID'#]],OrderTable[],6,FALSE))=0,"",IF(Payment[[#This Row],[ID'#]]="","",VLOOKUP(Payment[[#This Row],[ID'#]],OrderTable[],6,FALSE)))</f>
        <v>Electrician #14 - Pure 20K (Overtime)</v>
      </c>
      <c r="F131" s="17">
        <f>IF(IF(Payment[[#This Row],[ID'#]]="","",VLOOKUP(Payment[[#This Row],[ID'#]],OrderTable[],7,FALSE))=0,0,IF(Payment[[#This Row],[ID'#]]="","",VLOOKUP(Payment[[#This Row],[ID'#]],OrderTable[],7,FALSE)))</f>
        <v>62</v>
      </c>
      <c r="G131" s="17" t="str">
        <f>IF(IF(Payment[[#This Row],[ID'#]]="","",VLOOKUP(Payment[[#This Row],[ID'#]],OrderTable[],8,FALSE))=0,"",IF(Payment[[#This Row],[ID'#]]="","",VLOOKUP(Payment[[#This Row],[ID'#]],OrderTable[],8,FALSE)))</f>
        <v>hr</v>
      </c>
      <c r="H131" s="23">
        <f>IF(IF(Payment[[#This Row],[ID'#]]="","",VLOOKUP(Payment[[#This Row],[ID'#]],OrderTable[],9,FALSE))=0,0,IF(Payment[[#This Row],[ID'#]]="","",VLOOKUP(Payment[[#This Row],[ID'#]],OrderTable[],9,FALSE)))</f>
        <v>45</v>
      </c>
      <c r="I131" s="23">
        <f>IF(IF(Payment[[#This Row],[ID'#]]="","",VLOOKUP(Payment[[#This Row],[ID'#]],OrderTable[],10,FALSE))=0,0,IF(Payment[[#This Row],[ID'#]]="","",VLOOKUP(Payment[[#This Row],[ID'#]],OrderTable[],10,FALSE)))</f>
        <v>2790</v>
      </c>
      <c r="J131" s="55">
        <v>1274</v>
      </c>
      <c r="K131" s="57">
        <v>0</v>
      </c>
      <c r="L131" s="22">
        <f>IF(Payment[[#This Row],[Total ]]="","",Payment[[#This Row],[Total ]]*Payment[[#This Row],[Payment %]])</f>
        <v>0</v>
      </c>
      <c r="M131" s="47">
        <v>44754</v>
      </c>
      <c r="N131" s="48">
        <v>44742</v>
      </c>
      <c r="O131" s="52">
        <v>44749</v>
      </c>
      <c r="P131" s="74">
        <f>IF(Payment[[#This Row],[Date of deposit]]="","",Payment[[#This Row],[Amount paid]])</f>
        <v>0</v>
      </c>
    </row>
    <row r="132" spans="1:16" hidden="1">
      <c r="A132" s="54" t="s">
        <v>357</v>
      </c>
      <c r="B132" s="15">
        <f>IF(IF(Payment[[#This Row],[ID'#]]="","",VLOOKUP(Payment[[#This Row],[ID'#]],OrderTable[],2,FALSE))=0,"",IF(Payment[[#This Row],[ID'#]]="","",VLOOKUP(Payment[[#This Row],[ID'#]],OrderTable[],2,FALSE)))</f>
        <v>8</v>
      </c>
      <c r="C132" s="15">
        <f>IF(IF(Payment[[#This Row],[ID'#]]="","",VLOOKUP(Payment[[#This Row],[ID'#]],OrderTable[],3,FALSE))=0,"",IF(Payment[[#This Row],[ID'#]]="","",VLOOKUP(Payment[[#This Row],[ID'#]],OrderTable[],3,FALSE)))</f>
        <v>1148</v>
      </c>
      <c r="D132" s="16" t="str">
        <f>IF(IF(Payment[[#This Row],[ID'#]]="","",VLOOKUP(Payment[[#This Row],[ID'#]],OrderTable[],5,FALSE))=0,"",IF(Payment[[#This Row],[ID'#]]="","",VLOOKUP(Payment[[#This Row],[ID'#]],OrderTable[],5,FALSE)))</f>
        <v/>
      </c>
      <c r="E132" s="17" t="str">
        <f>IF(IF(Payment[[#This Row],[ID'#]]="","",VLOOKUP(Payment[[#This Row],[ID'#]],OrderTable[],6,FALSE))=0,"",IF(Payment[[#This Row],[ID'#]]="","",VLOOKUP(Payment[[#This Row],[ID'#]],OrderTable[],6,FALSE)))</f>
        <v>Electrician #14 - Pure 20K (Expenses)</v>
      </c>
      <c r="F132" s="17">
        <f>IF(IF(Payment[[#This Row],[ID'#]]="","",VLOOKUP(Payment[[#This Row],[ID'#]],OrderTable[],7,FALSE))=0,0,IF(Payment[[#This Row],[ID'#]]="","",VLOOKUP(Payment[[#This Row],[ID'#]],OrderTable[],7,FALSE)))</f>
        <v>1</v>
      </c>
      <c r="G132" s="17" t="str">
        <f>IF(IF(Payment[[#This Row],[ID'#]]="","",VLOOKUP(Payment[[#This Row],[ID'#]],OrderTable[],8,FALSE))=0,"",IF(Payment[[#This Row],[ID'#]]="","",VLOOKUP(Payment[[#This Row],[ID'#]],OrderTable[],8,FALSE)))</f>
        <v>lot</v>
      </c>
      <c r="H132" s="23">
        <f>IF(IF(Payment[[#This Row],[ID'#]]="","",VLOOKUP(Payment[[#This Row],[ID'#]],OrderTable[],9,FALSE))=0,0,IF(Payment[[#This Row],[ID'#]]="","",VLOOKUP(Payment[[#This Row],[ID'#]],OrderTable[],9,FALSE)))</f>
        <v>4740</v>
      </c>
      <c r="I132" s="23">
        <f>IF(IF(Payment[[#This Row],[ID'#]]="","",VLOOKUP(Payment[[#This Row],[ID'#]],OrderTable[],10,FALSE))=0,0,IF(Payment[[#This Row],[ID'#]]="","",VLOOKUP(Payment[[#This Row],[ID'#]],OrderTable[],10,FALSE)))</f>
        <v>4740</v>
      </c>
      <c r="J132" s="55">
        <v>1266</v>
      </c>
      <c r="K132" s="59">
        <v>0.42194090000000001</v>
      </c>
      <c r="L132" s="22">
        <f>IF(Payment[[#This Row],[Total ]]="","",Payment[[#This Row],[Total ]]*Payment[[#This Row],[Payment %]])</f>
        <v>1999.9998660000001</v>
      </c>
      <c r="M132" s="47">
        <v>44721</v>
      </c>
      <c r="N132" s="48">
        <v>44729</v>
      </c>
      <c r="O132" s="52">
        <v>44741</v>
      </c>
      <c r="P132" s="74">
        <f>IF(Payment[[#This Row],[Date of deposit]]="","",Payment[[#This Row],[Amount paid]])</f>
        <v>1999.9998660000001</v>
      </c>
    </row>
    <row r="133" spans="1:16">
      <c r="A133" s="54" t="s">
        <v>359</v>
      </c>
      <c r="B133" s="15">
        <f>IF(IF(Payment[[#This Row],[ID'#]]="","",VLOOKUP(Payment[[#This Row],[ID'#]],OrderTable[],2,FALSE))=0,"",IF(Payment[[#This Row],[ID'#]]="","",VLOOKUP(Payment[[#This Row],[ID'#]],OrderTable[],2,FALSE)))</f>
        <v>8</v>
      </c>
      <c r="C133" s="15">
        <f>IF(IF(Payment[[#This Row],[ID'#]]="","",VLOOKUP(Payment[[#This Row],[ID'#]],OrderTable[],3,FALSE))=0,"",IF(Payment[[#This Row],[ID'#]]="","",VLOOKUP(Payment[[#This Row],[ID'#]],OrderTable[],3,FALSE)))</f>
        <v>1148</v>
      </c>
      <c r="D133" s="16" t="str">
        <f>IF(IF(Payment[[#This Row],[ID'#]]="","",VLOOKUP(Payment[[#This Row],[ID'#]],OrderTable[],5,FALSE))=0,"",IF(Payment[[#This Row],[ID'#]]="","",VLOOKUP(Payment[[#This Row],[ID'#]],OrderTable[],5,FALSE)))</f>
        <v/>
      </c>
      <c r="E133" s="17" t="str">
        <f>IF(IF(Payment[[#This Row],[ID'#]]="","",VLOOKUP(Payment[[#This Row],[ID'#]],OrderTable[],6,FALSE))=0,"",IF(Payment[[#This Row],[ID'#]]="","",VLOOKUP(Payment[[#This Row],[ID'#]],OrderTable[],6,FALSE)))</f>
        <v>Electrician #15 - Pure 20K (Labor)</v>
      </c>
      <c r="F133" s="17">
        <f>IF(IF(Payment[[#This Row],[ID'#]]="","",VLOOKUP(Payment[[#This Row],[ID'#]],OrderTable[],7,FALSE))=0,0,IF(Payment[[#This Row],[ID'#]]="","",VLOOKUP(Payment[[#This Row],[ID'#]],OrderTable[],7,FALSE)))</f>
        <v>100</v>
      </c>
      <c r="G133" s="17" t="str">
        <f>IF(IF(Payment[[#This Row],[ID'#]]="","",VLOOKUP(Payment[[#This Row],[ID'#]],OrderTable[],8,FALSE))=0,"",IF(Payment[[#This Row],[ID'#]]="","",VLOOKUP(Payment[[#This Row],[ID'#]],OrderTable[],8,FALSE)))</f>
        <v>hr</v>
      </c>
      <c r="H133" s="23">
        <f>IF(IF(Payment[[#This Row],[ID'#]]="","",VLOOKUP(Payment[[#This Row],[ID'#]],OrderTable[],9,FALSE))=0,0,IF(Payment[[#This Row],[ID'#]]="","",VLOOKUP(Payment[[#This Row],[ID'#]],OrderTable[],9,FALSE)))</f>
        <v>30</v>
      </c>
      <c r="I133" s="23">
        <f>IF(IF(Payment[[#This Row],[ID'#]]="","",VLOOKUP(Payment[[#This Row],[ID'#]],OrderTable[],10,FALSE))=0,0,IF(Payment[[#This Row],[ID'#]]="","",VLOOKUP(Payment[[#This Row],[ID'#]],OrderTable[],10,FALSE)))</f>
        <v>3000</v>
      </c>
      <c r="J133" s="55">
        <v>1274</v>
      </c>
      <c r="K133" s="57">
        <v>0.4</v>
      </c>
      <c r="L133" s="22">
        <f>IF(Payment[[#This Row],[Total ]]="","",Payment[[#This Row],[Total ]]*Payment[[#This Row],[Payment %]])</f>
        <v>1200</v>
      </c>
      <c r="M133" s="47">
        <v>44754</v>
      </c>
      <c r="N133" s="48">
        <v>44742</v>
      </c>
      <c r="O133" s="52">
        <v>44749</v>
      </c>
      <c r="P133" s="74">
        <f>IF(Payment[[#This Row],[Date of deposit]]="","",Payment[[#This Row],[Amount paid]])</f>
        <v>1200</v>
      </c>
    </row>
    <row r="134" spans="1:16">
      <c r="A134" s="54" t="s">
        <v>361</v>
      </c>
      <c r="B134" s="15">
        <f>IF(IF(Payment[[#This Row],[ID'#]]="","",VLOOKUP(Payment[[#This Row],[ID'#]],OrderTable[],2,FALSE))=0,"",IF(Payment[[#This Row],[ID'#]]="","",VLOOKUP(Payment[[#This Row],[ID'#]],OrderTable[],2,FALSE)))</f>
        <v>8</v>
      </c>
      <c r="C134" s="15">
        <f>IF(IF(Payment[[#This Row],[ID'#]]="","",VLOOKUP(Payment[[#This Row],[ID'#]],OrderTable[],3,FALSE))=0,"",IF(Payment[[#This Row],[ID'#]]="","",VLOOKUP(Payment[[#This Row],[ID'#]],OrderTable[],3,FALSE)))</f>
        <v>1148</v>
      </c>
      <c r="D134" s="16" t="str">
        <f>IF(IF(Payment[[#This Row],[ID'#]]="","",VLOOKUP(Payment[[#This Row],[ID'#]],OrderTable[],5,FALSE))=0,"",IF(Payment[[#This Row],[ID'#]]="","",VLOOKUP(Payment[[#This Row],[ID'#]],OrderTable[],5,FALSE)))</f>
        <v/>
      </c>
      <c r="E134" s="17" t="str">
        <f>IF(IF(Payment[[#This Row],[ID'#]]="","",VLOOKUP(Payment[[#This Row],[ID'#]],OrderTable[],6,FALSE))=0,"",IF(Payment[[#This Row],[ID'#]]="","",VLOOKUP(Payment[[#This Row],[ID'#]],OrderTable[],6,FALSE)))</f>
        <v>Electrician #15 - Pure 20K (Overtime)</v>
      </c>
      <c r="F134" s="17">
        <f>IF(IF(Payment[[#This Row],[ID'#]]="","",VLOOKUP(Payment[[#This Row],[ID'#]],OrderTable[],7,FALSE))=0,0,IF(Payment[[#This Row],[ID'#]]="","",VLOOKUP(Payment[[#This Row],[ID'#]],OrderTable[],7,FALSE)))</f>
        <v>40</v>
      </c>
      <c r="G134" s="17" t="str">
        <f>IF(IF(Payment[[#This Row],[ID'#]]="","",VLOOKUP(Payment[[#This Row],[ID'#]],OrderTable[],8,FALSE))=0,"",IF(Payment[[#This Row],[ID'#]]="","",VLOOKUP(Payment[[#This Row],[ID'#]],OrderTable[],8,FALSE)))</f>
        <v>hr</v>
      </c>
      <c r="H134" s="23">
        <f>IF(IF(Payment[[#This Row],[ID'#]]="","",VLOOKUP(Payment[[#This Row],[ID'#]],OrderTable[],9,FALSE))=0,0,IF(Payment[[#This Row],[ID'#]]="","",VLOOKUP(Payment[[#This Row],[ID'#]],OrderTable[],9,FALSE)))</f>
        <v>45</v>
      </c>
      <c r="I134" s="23">
        <f>IF(IF(Payment[[#This Row],[ID'#]]="","",VLOOKUP(Payment[[#This Row],[ID'#]],OrderTable[],10,FALSE))=0,0,IF(Payment[[#This Row],[ID'#]]="","",VLOOKUP(Payment[[#This Row],[ID'#]],OrderTable[],10,FALSE)))</f>
        <v>1800</v>
      </c>
      <c r="J134" s="55">
        <v>1274</v>
      </c>
      <c r="K134" s="57">
        <v>0</v>
      </c>
      <c r="L134" s="22">
        <f>IF(Payment[[#This Row],[Total ]]="","",Payment[[#This Row],[Total ]]*Payment[[#This Row],[Payment %]])</f>
        <v>0</v>
      </c>
      <c r="M134" s="47">
        <v>44754</v>
      </c>
      <c r="N134" s="48">
        <v>44742</v>
      </c>
      <c r="O134" s="52">
        <v>44749</v>
      </c>
      <c r="P134" s="74">
        <f>IF(Payment[[#This Row],[Date of deposit]]="","",Payment[[#This Row],[Amount paid]])</f>
        <v>0</v>
      </c>
    </row>
    <row r="135" spans="1:16" hidden="1">
      <c r="A135" s="54" t="s">
        <v>363</v>
      </c>
      <c r="B135" s="15">
        <f>IF(IF(Payment[[#This Row],[ID'#]]="","",VLOOKUP(Payment[[#This Row],[ID'#]],OrderTable[],2,FALSE))=0,"",IF(Payment[[#This Row],[ID'#]]="","",VLOOKUP(Payment[[#This Row],[ID'#]],OrderTable[],2,FALSE)))</f>
        <v>8</v>
      </c>
      <c r="C135" s="15">
        <f>IF(IF(Payment[[#This Row],[ID'#]]="","",VLOOKUP(Payment[[#This Row],[ID'#]],OrderTable[],3,FALSE))=0,"",IF(Payment[[#This Row],[ID'#]]="","",VLOOKUP(Payment[[#This Row],[ID'#]],OrderTable[],3,FALSE)))</f>
        <v>1148</v>
      </c>
      <c r="D135" s="16" t="str">
        <f>IF(IF(Payment[[#This Row],[ID'#]]="","",VLOOKUP(Payment[[#This Row],[ID'#]],OrderTable[],5,FALSE))=0,"",IF(Payment[[#This Row],[ID'#]]="","",VLOOKUP(Payment[[#This Row],[ID'#]],OrderTable[],5,FALSE)))</f>
        <v/>
      </c>
      <c r="E135" s="17" t="str">
        <f>IF(IF(Payment[[#This Row],[ID'#]]="","",VLOOKUP(Payment[[#This Row],[ID'#]],OrderTable[],6,FALSE))=0,"",IF(Payment[[#This Row],[ID'#]]="","",VLOOKUP(Payment[[#This Row],[ID'#]],OrderTable[],6,FALSE)))</f>
        <v>Electrician #15 - Pure 20K (Expenses)</v>
      </c>
      <c r="F135" s="17">
        <f>IF(IF(Payment[[#This Row],[ID'#]]="","",VLOOKUP(Payment[[#This Row],[ID'#]],OrderTable[],7,FALSE))=0,0,IF(Payment[[#This Row],[ID'#]]="","",VLOOKUP(Payment[[#This Row],[ID'#]],OrderTable[],7,FALSE)))</f>
        <v>1</v>
      </c>
      <c r="G135" s="17" t="str">
        <f>IF(IF(Payment[[#This Row],[ID'#]]="","",VLOOKUP(Payment[[#This Row],[ID'#]],OrderTable[],8,FALSE))=0,"",IF(Payment[[#This Row],[ID'#]]="","",VLOOKUP(Payment[[#This Row],[ID'#]],OrderTable[],8,FALSE)))</f>
        <v>lot</v>
      </c>
      <c r="H135" s="23">
        <f>IF(IF(Payment[[#This Row],[ID'#]]="","",VLOOKUP(Payment[[#This Row],[ID'#]],OrderTable[],9,FALSE))=0,0,IF(Payment[[#This Row],[ID'#]]="","",VLOOKUP(Payment[[#This Row],[ID'#]],OrderTable[],9,FALSE)))</f>
        <v>3380</v>
      </c>
      <c r="I135" s="23">
        <f>IF(IF(Payment[[#This Row],[ID'#]]="","",VLOOKUP(Payment[[#This Row],[ID'#]],OrderTable[],10,FALSE))=0,0,IF(Payment[[#This Row],[ID'#]]="","",VLOOKUP(Payment[[#This Row],[ID'#]],OrderTable[],10,FALSE)))</f>
        <v>3380</v>
      </c>
      <c r="J135" s="55">
        <v>1266</v>
      </c>
      <c r="K135" s="59">
        <v>0.59171600000000002</v>
      </c>
      <c r="L135" s="22">
        <f>IF(Payment[[#This Row],[Total ]]="","",Payment[[#This Row],[Total ]]*Payment[[#This Row],[Payment %]])</f>
        <v>2000.00008</v>
      </c>
      <c r="M135" s="47">
        <v>44721</v>
      </c>
      <c r="N135" s="48">
        <v>44729</v>
      </c>
      <c r="O135" s="52">
        <v>44741</v>
      </c>
      <c r="P135" s="74">
        <f>IF(Payment[[#This Row],[Date of deposit]]="","",Payment[[#This Row],[Amount paid]])</f>
        <v>2000.00008</v>
      </c>
    </row>
    <row r="136" spans="1:16">
      <c r="A136" s="54" t="s">
        <v>365</v>
      </c>
      <c r="B136" s="15">
        <f>IF(IF(Payment[[#This Row],[ID'#]]="","",VLOOKUP(Payment[[#This Row],[ID'#]],OrderTable[],2,FALSE))=0,"",IF(Payment[[#This Row],[ID'#]]="","",VLOOKUP(Payment[[#This Row],[ID'#]],OrderTable[],2,FALSE)))</f>
        <v>8</v>
      </c>
      <c r="C136" s="15">
        <f>IF(IF(Payment[[#This Row],[ID'#]]="","",VLOOKUP(Payment[[#This Row],[ID'#]],OrderTable[],3,FALSE))=0,"",IF(Payment[[#This Row],[ID'#]]="","",VLOOKUP(Payment[[#This Row],[ID'#]],OrderTable[],3,FALSE)))</f>
        <v>1148</v>
      </c>
      <c r="D136" s="16" t="str">
        <f>IF(IF(Payment[[#This Row],[ID'#]]="","",VLOOKUP(Payment[[#This Row],[ID'#]],OrderTable[],5,FALSE))=0,"",IF(Payment[[#This Row],[ID'#]]="","",VLOOKUP(Payment[[#This Row],[ID'#]],OrderTable[],5,FALSE)))</f>
        <v/>
      </c>
      <c r="E136" s="17" t="str">
        <f>IF(IF(Payment[[#This Row],[ID'#]]="","",VLOOKUP(Payment[[#This Row],[ID'#]],OrderTable[],6,FALSE))=0,"",IF(Payment[[#This Row],[ID'#]]="","",VLOOKUP(Payment[[#This Row],[ID'#]],OrderTable[],6,FALSE)))</f>
        <v>Electrician #16 - Pure 20K (Labor)</v>
      </c>
      <c r="F136" s="17">
        <f>IF(IF(Payment[[#This Row],[ID'#]]="","",VLOOKUP(Payment[[#This Row],[ID'#]],OrderTable[],7,FALSE))=0,0,IF(Payment[[#This Row],[ID'#]]="","",VLOOKUP(Payment[[#This Row],[ID'#]],OrderTable[],7,FALSE)))</f>
        <v>50</v>
      </c>
      <c r="G136" s="17" t="str">
        <f>IF(IF(Payment[[#This Row],[ID'#]]="","",VLOOKUP(Payment[[#This Row],[ID'#]],OrderTable[],8,FALSE))=0,"",IF(Payment[[#This Row],[ID'#]]="","",VLOOKUP(Payment[[#This Row],[ID'#]],OrderTable[],8,FALSE)))</f>
        <v>hr</v>
      </c>
      <c r="H136" s="23">
        <f>IF(IF(Payment[[#This Row],[ID'#]]="","",VLOOKUP(Payment[[#This Row],[ID'#]],OrderTable[],9,FALSE))=0,0,IF(Payment[[#This Row],[ID'#]]="","",VLOOKUP(Payment[[#This Row],[ID'#]],OrderTable[],9,FALSE)))</f>
        <v>30</v>
      </c>
      <c r="I136" s="23">
        <f>IF(IF(Payment[[#This Row],[ID'#]]="","",VLOOKUP(Payment[[#This Row],[ID'#]],OrderTable[],10,FALSE))=0,0,IF(Payment[[#This Row],[ID'#]]="","",VLOOKUP(Payment[[#This Row],[ID'#]],OrderTable[],10,FALSE)))</f>
        <v>1500</v>
      </c>
      <c r="J136" s="55">
        <v>1274</v>
      </c>
      <c r="K136" s="57">
        <v>0.8</v>
      </c>
      <c r="L136" s="22">
        <f>IF(Payment[[#This Row],[Total ]]="","",Payment[[#This Row],[Total ]]*Payment[[#This Row],[Payment %]])</f>
        <v>1200</v>
      </c>
      <c r="M136" s="47">
        <v>44754</v>
      </c>
      <c r="N136" s="48">
        <v>44742</v>
      </c>
      <c r="O136" s="52">
        <v>44749</v>
      </c>
      <c r="P136" s="74">
        <f>IF(Payment[[#This Row],[Date of deposit]]="","",Payment[[#This Row],[Amount paid]])</f>
        <v>1200</v>
      </c>
    </row>
    <row r="137" spans="1:16">
      <c r="A137" s="54" t="s">
        <v>367</v>
      </c>
      <c r="B137" s="15">
        <f>IF(IF(Payment[[#This Row],[ID'#]]="","",VLOOKUP(Payment[[#This Row],[ID'#]],OrderTable[],2,FALSE))=0,"",IF(Payment[[#This Row],[ID'#]]="","",VLOOKUP(Payment[[#This Row],[ID'#]],OrderTable[],2,FALSE)))</f>
        <v>8</v>
      </c>
      <c r="C137" s="15">
        <f>IF(IF(Payment[[#This Row],[ID'#]]="","",VLOOKUP(Payment[[#This Row],[ID'#]],OrderTable[],3,FALSE))=0,"",IF(Payment[[#This Row],[ID'#]]="","",VLOOKUP(Payment[[#This Row],[ID'#]],OrderTable[],3,FALSE)))</f>
        <v>1148</v>
      </c>
      <c r="D137" s="16" t="str">
        <f>IF(IF(Payment[[#This Row],[ID'#]]="","",VLOOKUP(Payment[[#This Row],[ID'#]],OrderTable[],5,FALSE))=0,"",IF(Payment[[#This Row],[ID'#]]="","",VLOOKUP(Payment[[#This Row],[ID'#]],OrderTable[],5,FALSE)))</f>
        <v/>
      </c>
      <c r="E137" s="17" t="str">
        <f>IF(IF(Payment[[#This Row],[ID'#]]="","",VLOOKUP(Payment[[#This Row],[ID'#]],OrderTable[],6,FALSE))=0,"",IF(Payment[[#This Row],[ID'#]]="","",VLOOKUP(Payment[[#This Row],[ID'#]],OrderTable[],6,FALSE)))</f>
        <v>Electrician #16 - Pure 20K (Overtime)</v>
      </c>
      <c r="F137" s="17">
        <f>IF(IF(Payment[[#This Row],[ID'#]]="","",VLOOKUP(Payment[[#This Row],[ID'#]],OrderTable[],7,FALSE))=0,0,IF(Payment[[#This Row],[ID'#]]="","",VLOOKUP(Payment[[#This Row],[ID'#]],OrderTable[],7,FALSE)))</f>
        <v>0</v>
      </c>
      <c r="G137" s="17" t="str">
        <f>IF(IF(Payment[[#This Row],[ID'#]]="","",VLOOKUP(Payment[[#This Row],[ID'#]],OrderTable[],8,FALSE))=0,"",IF(Payment[[#This Row],[ID'#]]="","",VLOOKUP(Payment[[#This Row],[ID'#]],OrderTable[],8,FALSE)))</f>
        <v>hr</v>
      </c>
      <c r="H137" s="23">
        <f>IF(IF(Payment[[#This Row],[ID'#]]="","",VLOOKUP(Payment[[#This Row],[ID'#]],OrderTable[],9,FALSE))=0,0,IF(Payment[[#This Row],[ID'#]]="","",VLOOKUP(Payment[[#This Row],[ID'#]],OrderTable[],9,FALSE)))</f>
        <v>45</v>
      </c>
      <c r="I137" s="23">
        <f>IF(IF(Payment[[#This Row],[ID'#]]="","",VLOOKUP(Payment[[#This Row],[ID'#]],OrderTable[],10,FALSE))=0,0,IF(Payment[[#This Row],[ID'#]]="","",VLOOKUP(Payment[[#This Row],[ID'#]],OrderTable[],10,FALSE)))</f>
        <v>0</v>
      </c>
      <c r="J137" s="55">
        <v>1274</v>
      </c>
      <c r="K137" s="57">
        <v>0</v>
      </c>
      <c r="L137" s="22">
        <f>IF(Payment[[#This Row],[Total ]]="","",Payment[[#This Row],[Total ]]*Payment[[#This Row],[Payment %]])</f>
        <v>0</v>
      </c>
      <c r="M137" s="47">
        <v>44754</v>
      </c>
      <c r="N137" s="48">
        <v>44742</v>
      </c>
      <c r="O137" s="52">
        <v>44749</v>
      </c>
      <c r="P137" s="74">
        <f>IF(Payment[[#This Row],[Date of deposit]]="","",Payment[[#This Row],[Amount paid]])</f>
        <v>0</v>
      </c>
    </row>
    <row r="138" spans="1:16" hidden="1">
      <c r="A138" s="54" t="s">
        <v>369</v>
      </c>
      <c r="B138" s="15">
        <f>IF(IF(Payment[[#This Row],[ID'#]]="","",VLOOKUP(Payment[[#This Row],[ID'#]],OrderTable[],2,FALSE))=0,"",IF(Payment[[#This Row],[ID'#]]="","",VLOOKUP(Payment[[#This Row],[ID'#]],OrderTable[],2,FALSE)))</f>
        <v>8</v>
      </c>
      <c r="C138" s="15">
        <f>IF(IF(Payment[[#This Row],[ID'#]]="","",VLOOKUP(Payment[[#This Row],[ID'#]],OrderTable[],3,FALSE))=0,"",IF(Payment[[#This Row],[ID'#]]="","",VLOOKUP(Payment[[#This Row],[ID'#]],OrderTable[],3,FALSE)))</f>
        <v>1148</v>
      </c>
      <c r="D138" s="16" t="str">
        <f>IF(IF(Payment[[#This Row],[ID'#]]="","",VLOOKUP(Payment[[#This Row],[ID'#]],OrderTable[],5,FALSE))=0,"",IF(Payment[[#This Row],[ID'#]]="","",VLOOKUP(Payment[[#This Row],[ID'#]],OrderTable[],5,FALSE)))</f>
        <v/>
      </c>
      <c r="E138" s="17" t="str">
        <f>IF(IF(Payment[[#This Row],[ID'#]]="","",VLOOKUP(Payment[[#This Row],[ID'#]],OrderTable[],6,FALSE))=0,"",IF(Payment[[#This Row],[ID'#]]="","",VLOOKUP(Payment[[#This Row],[ID'#]],OrderTable[],6,FALSE)))</f>
        <v>Electrician #16 - Pure 20K (Expenses)</v>
      </c>
      <c r="F138" s="17">
        <f>IF(IF(Payment[[#This Row],[ID'#]]="","",VLOOKUP(Payment[[#This Row],[ID'#]],OrderTable[],7,FALSE))=0,0,IF(Payment[[#This Row],[ID'#]]="","",VLOOKUP(Payment[[#This Row],[ID'#]],OrderTable[],7,FALSE)))</f>
        <v>1</v>
      </c>
      <c r="G138" s="17" t="str">
        <f>IF(IF(Payment[[#This Row],[ID'#]]="","",VLOOKUP(Payment[[#This Row],[ID'#]],OrderTable[],8,FALSE))=0,"",IF(Payment[[#This Row],[ID'#]]="","",VLOOKUP(Payment[[#This Row],[ID'#]],OrderTable[],8,FALSE)))</f>
        <v>lot</v>
      </c>
      <c r="H138" s="23">
        <f>IF(IF(Payment[[#This Row],[ID'#]]="","",VLOOKUP(Payment[[#This Row],[ID'#]],OrderTable[],9,FALSE))=0,0,IF(Payment[[#This Row],[ID'#]]="","",VLOOKUP(Payment[[#This Row],[ID'#]],OrderTable[],9,FALSE)))</f>
        <v>2035.75</v>
      </c>
      <c r="I138" s="23">
        <f>IF(IF(Payment[[#This Row],[ID'#]]="","",VLOOKUP(Payment[[#This Row],[ID'#]],OrderTable[],10,FALSE))=0,0,IF(Payment[[#This Row],[ID'#]]="","",VLOOKUP(Payment[[#This Row],[ID'#]],OrderTable[],10,FALSE)))</f>
        <v>2035.75</v>
      </c>
      <c r="J138" s="55">
        <v>1266</v>
      </c>
      <c r="K138" s="57">
        <v>1</v>
      </c>
      <c r="L138" s="22">
        <f>IF(Payment[[#This Row],[Total ]]="","",Payment[[#This Row],[Total ]]*Payment[[#This Row],[Payment %]])</f>
        <v>2035.75</v>
      </c>
      <c r="M138" s="47">
        <v>44721</v>
      </c>
      <c r="N138" s="48">
        <v>44729</v>
      </c>
      <c r="O138" s="52">
        <v>44741</v>
      </c>
      <c r="P138" s="74">
        <f>IF(Payment[[#This Row],[Date of deposit]]="","",Payment[[#This Row],[Amount paid]])</f>
        <v>2035.75</v>
      </c>
    </row>
    <row r="139" spans="1:16" hidden="1">
      <c r="A139" s="54" t="s">
        <v>371</v>
      </c>
      <c r="B139" s="15">
        <f>IF(IF(Payment[[#This Row],[ID'#]]="","",VLOOKUP(Payment[[#This Row],[ID'#]],OrderTable[],2,FALSE))=0,"",IF(Payment[[#This Row],[ID'#]]="","",VLOOKUP(Payment[[#This Row],[ID'#]],OrderTable[],2,FALSE)))</f>
        <v>9</v>
      </c>
      <c r="C139" s="15">
        <f>IF(IF(Payment[[#This Row],[ID'#]]="","",VLOOKUP(Payment[[#This Row],[ID'#]],OrderTable[],3,FALSE))=0,"",IF(Payment[[#This Row],[ID'#]]="","",VLOOKUP(Payment[[#This Row],[ID'#]],OrderTable[],3,FALSE)))</f>
        <v>1167</v>
      </c>
      <c r="D139" s="16" t="str">
        <f>IF(IF(Payment[[#This Row],[ID'#]]="","",VLOOKUP(Payment[[#This Row],[ID'#]],OrderTable[],5,FALSE))=0,"",IF(Payment[[#This Row],[ID'#]]="","",VLOOKUP(Payment[[#This Row],[ID'#]],OrderTable[],5,FALSE)))</f>
        <v>1ATM35-02</v>
      </c>
      <c r="E139" s="17" t="str">
        <f>IF(IF(Payment[[#This Row],[ID'#]]="","",VLOOKUP(Payment[[#This Row],[ID'#]],OrderTable[],6,FALSE))=0,"",IF(Payment[[#This Row],[ID'#]]="","",VLOOKUP(Payment[[#This Row],[ID'#]],OrderTable[],6,FALSE)))</f>
        <v>FRAMER 096 PURE ROOF MAGAZINE ST</v>
      </c>
      <c r="F139" s="17">
        <f>IF(IF(Payment[[#This Row],[ID'#]]="","",VLOOKUP(Payment[[#This Row],[ID'#]],OrderTable[],7,FALSE))=0,0,IF(Payment[[#This Row],[ID'#]]="","",VLOOKUP(Payment[[#This Row],[ID'#]],OrderTable[],7,FALSE)))</f>
        <v>1</v>
      </c>
      <c r="G139" s="17" t="str">
        <f>IF(IF(Payment[[#This Row],[ID'#]]="","",VLOOKUP(Payment[[#This Row],[ID'#]],OrderTable[],8,FALSE))=0,"",IF(Payment[[#This Row],[ID'#]]="","",VLOOKUP(Payment[[#This Row],[ID'#]],OrderTable[],8,FALSE)))</f>
        <v>lot</v>
      </c>
      <c r="H139" s="23">
        <f>IF(IF(Payment[[#This Row],[ID'#]]="","",VLOOKUP(Payment[[#This Row],[ID'#]],OrderTable[],9,FALSE))=0,0,IF(Payment[[#This Row],[ID'#]]="","",VLOOKUP(Payment[[#This Row],[ID'#]],OrderTable[],9,FALSE)))</f>
        <v>13255.74</v>
      </c>
      <c r="I139" s="23">
        <f>IF(IF(Payment[[#This Row],[ID'#]]="","",VLOOKUP(Payment[[#This Row],[ID'#]],OrderTable[],10,FALSE))=0,0,IF(Payment[[#This Row],[ID'#]]="","",VLOOKUP(Payment[[#This Row],[ID'#]],OrderTable[],10,FALSE)))</f>
        <v>13255.74</v>
      </c>
      <c r="J139" s="55">
        <v>1267</v>
      </c>
      <c r="K139" s="57">
        <v>1</v>
      </c>
      <c r="L139" s="22">
        <f>IF(Payment[[#This Row],[Total ]]="","",Payment[[#This Row],[Total ]]*Payment[[#This Row],[Payment %]])</f>
        <v>13255.74</v>
      </c>
      <c r="M139" s="47">
        <v>44721</v>
      </c>
      <c r="N139" s="48">
        <v>44722</v>
      </c>
      <c r="O139" s="52">
        <v>44725</v>
      </c>
      <c r="P139" s="74">
        <f>IF(Payment[[#This Row],[Date of deposit]]="","",Payment[[#This Row],[Amount paid]])</f>
        <v>13255.74</v>
      </c>
    </row>
    <row r="140" spans="1:16" hidden="1">
      <c r="A140" s="54" t="s">
        <v>375</v>
      </c>
      <c r="B140" s="15">
        <f>IF(IF(Payment[[#This Row],[ID'#]]="","",VLOOKUP(Payment[[#This Row],[ID'#]],OrderTable[],2,FALSE))=0,"",IF(Payment[[#This Row],[ID'#]]="","",VLOOKUP(Payment[[#This Row],[ID'#]],OrderTable[],2,FALSE)))</f>
        <v>9</v>
      </c>
      <c r="C140" s="15">
        <f>IF(IF(Payment[[#This Row],[ID'#]]="","",VLOOKUP(Payment[[#This Row],[ID'#]],OrderTable[],3,FALSE))=0,"",IF(Payment[[#This Row],[ID'#]]="","",VLOOKUP(Payment[[#This Row],[ID'#]],OrderTable[],3,FALSE)))</f>
        <v>1146</v>
      </c>
      <c r="D140" s="16" t="str">
        <f>IF(IF(Payment[[#This Row],[ID'#]]="","",VLOOKUP(Payment[[#This Row],[ID'#]],OrderTable[],5,FALSE))=0,"",IF(Payment[[#This Row],[ID'#]]="","",VLOOKUP(Payment[[#This Row],[ID'#]],OrderTable[],5,FALSE)))</f>
        <v/>
      </c>
      <c r="E140" s="17" t="str">
        <f>IF(IF(Payment[[#This Row],[ID'#]]="","",VLOOKUP(Payment[[#This Row],[ID'#]],OrderTable[],6,FALSE))=0,"",IF(Payment[[#This Row],[ID'#]]="","",VLOOKUP(Payment[[#This Row],[ID'#]],OrderTable[],6,FALSE)))</f>
        <v>Robot #1 - Pure 20K (Labor)</v>
      </c>
      <c r="F140" s="17">
        <f>IF(IF(Payment[[#This Row],[ID'#]]="","",VLOOKUP(Payment[[#This Row],[ID'#]],OrderTable[],7,FALSE))=0,0,IF(Payment[[#This Row],[ID'#]]="","",VLOOKUP(Payment[[#This Row],[ID'#]],OrderTable[],7,FALSE)))</f>
        <v>214</v>
      </c>
      <c r="G140" s="17" t="str">
        <f>IF(IF(Payment[[#This Row],[ID'#]]="","",VLOOKUP(Payment[[#This Row],[ID'#]],OrderTable[],8,FALSE))=0,"",IF(Payment[[#This Row],[ID'#]]="","",VLOOKUP(Payment[[#This Row],[ID'#]],OrderTable[],8,FALSE)))</f>
        <v>hr</v>
      </c>
      <c r="H140" s="23">
        <f>IF(IF(Payment[[#This Row],[ID'#]]="","",VLOOKUP(Payment[[#This Row],[ID'#]],OrderTable[],9,FALSE))=0,0,IF(Payment[[#This Row],[ID'#]]="","",VLOOKUP(Payment[[#This Row],[ID'#]],OrderTable[],9,FALSE)))</f>
        <v>60</v>
      </c>
      <c r="I140" s="23">
        <f>IF(IF(Payment[[#This Row],[ID'#]]="","",VLOOKUP(Payment[[#This Row],[ID'#]],OrderTable[],10,FALSE))=0,0,IF(Payment[[#This Row],[ID'#]]="","",VLOOKUP(Payment[[#This Row],[ID'#]],OrderTable[],10,FALSE)))</f>
        <v>12840</v>
      </c>
      <c r="J140" s="55">
        <v>1279</v>
      </c>
      <c r="K140" s="57">
        <v>0</v>
      </c>
      <c r="L140" s="22">
        <f>IF(Payment[[#This Row],[Total ]]="","",Payment[[#This Row],[Total ]]*Payment[[#This Row],[Payment %]])</f>
        <v>0</v>
      </c>
      <c r="M140" s="47">
        <v>44761</v>
      </c>
      <c r="N140" s="48">
        <v>44741</v>
      </c>
      <c r="O140" s="52">
        <v>44742</v>
      </c>
      <c r="P140" s="74">
        <f>IF(Payment[[#This Row],[Date of deposit]]="","",Payment[[#This Row],[Amount paid]])</f>
        <v>0</v>
      </c>
    </row>
    <row r="141" spans="1:16" hidden="1">
      <c r="A141" s="54" t="s">
        <v>378</v>
      </c>
      <c r="B141" s="15">
        <f>IF(IF(Payment[[#This Row],[ID'#]]="","",VLOOKUP(Payment[[#This Row],[ID'#]],OrderTable[],2,FALSE))=0,"",IF(Payment[[#This Row],[ID'#]]="","",VLOOKUP(Payment[[#This Row],[ID'#]],OrderTable[],2,FALSE)))</f>
        <v>9</v>
      </c>
      <c r="C141" s="15">
        <f>IF(IF(Payment[[#This Row],[ID'#]]="","",VLOOKUP(Payment[[#This Row],[ID'#]],OrderTable[],3,FALSE))=0,"",IF(Payment[[#This Row],[ID'#]]="","",VLOOKUP(Payment[[#This Row],[ID'#]],OrderTable[],3,FALSE)))</f>
        <v>1146</v>
      </c>
      <c r="D141" s="16" t="str">
        <f>IF(IF(Payment[[#This Row],[ID'#]]="","",VLOOKUP(Payment[[#This Row],[ID'#]],OrderTable[],5,FALSE))=0,"",IF(Payment[[#This Row],[ID'#]]="","",VLOOKUP(Payment[[#This Row],[ID'#]],OrderTable[],5,FALSE)))</f>
        <v/>
      </c>
      <c r="E141" s="17" t="str">
        <f>IF(IF(Payment[[#This Row],[ID'#]]="","",VLOOKUP(Payment[[#This Row],[ID'#]],OrderTable[],6,FALSE))=0,"",IF(Payment[[#This Row],[ID'#]]="","",VLOOKUP(Payment[[#This Row],[ID'#]],OrderTable[],6,FALSE)))</f>
        <v>Robot #1 - Pure 20K (Overtime)</v>
      </c>
      <c r="F141" s="17">
        <f>IF(IF(Payment[[#This Row],[ID'#]]="","",VLOOKUP(Payment[[#This Row],[ID'#]],OrderTable[],7,FALSE))=0,0,IF(Payment[[#This Row],[ID'#]]="","",VLOOKUP(Payment[[#This Row],[ID'#]],OrderTable[],7,FALSE)))</f>
        <v>85</v>
      </c>
      <c r="G141" s="17" t="str">
        <f>IF(IF(Payment[[#This Row],[ID'#]]="","",VLOOKUP(Payment[[#This Row],[ID'#]],OrderTable[],8,FALSE))=0,"",IF(Payment[[#This Row],[ID'#]]="","",VLOOKUP(Payment[[#This Row],[ID'#]],OrderTable[],8,FALSE)))</f>
        <v>hr</v>
      </c>
      <c r="H141" s="23">
        <f>IF(IF(Payment[[#This Row],[ID'#]]="","",VLOOKUP(Payment[[#This Row],[ID'#]],OrderTable[],9,FALSE))=0,0,IF(Payment[[#This Row],[ID'#]]="","",VLOOKUP(Payment[[#This Row],[ID'#]],OrderTable[],9,FALSE)))</f>
        <v>90</v>
      </c>
      <c r="I141" s="23">
        <f>IF(IF(Payment[[#This Row],[ID'#]]="","",VLOOKUP(Payment[[#This Row],[ID'#]],OrderTable[],10,FALSE))=0,0,IF(Payment[[#This Row],[ID'#]]="","",VLOOKUP(Payment[[#This Row],[ID'#]],OrderTable[],10,FALSE)))</f>
        <v>7650</v>
      </c>
      <c r="J141" s="55">
        <v>1279</v>
      </c>
      <c r="K141" s="57">
        <v>0</v>
      </c>
      <c r="L141" s="22">
        <f>IF(Payment[[#This Row],[Total ]]="","",Payment[[#This Row],[Total ]]*Payment[[#This Row],[Payment %]])</f>
        <v>0</v>
      </c>
      <c r="M141" s="47">
        <v>44761</v>
      </c>
      <c r="N141" s="48">
        <v>44741</v>
      </c>
      <c r="O141" s="52">
        <v>44742</v>
      </c>
      <c r="P141" s="74">
        <f>IF(Payment[[#This Row],[Date of deposit]]="","",Payment[[#This Row],[Amount paid]])</f>
        <v>0</v>
      </c>
    </row>
    <row r="142" spans="1:16" hidden="1">
      <c r="A142" s="54" t="s">
        <v>380</v>
      </c>
      <c r="B142" s="15">
        <f>IF(IF(Payment[[#This Row],[ID'#]]="","",VLOOKUP(Payment[[#This Row],[ID'#]],OrderTable[],2,FALSE))=0,"",IF(Payment[[#This Row],[ID'#]]="","",VLOOKUP(Payment[[#This Row],[ID'#]],OrderTable[],2,FALSE)))</f>
        <v>9</v>
      </c>
      <c r="C142" s="15">
        <f>IF(IF(Payment[[#This Row],[ID'#]]="","",VLOOKUP(Payment[[#This Row],[ID'#]],OrderTable[],3,FALSE))=0,"",IF(Payment[[#This Row],[ID'#]]="","",VLOOKUP(Payment[[#This Row],[ID'#]],OrderTable[],3,FALSE)))</f>
        <v>1146</v>
      </c>
      <c r="D142" s="16" t="str">
        <f>IF(IF(Payment[[#This Row],[ID'#]]="","",VLOOKUP(Payment[[#This Row],[ID'#]],OrderTable[],5,FALSE))=0,"",IF(Payment[[#This Row],[ID'#]]="","",VLOOKUP(Payment[[#This Row],[ID'#]],OrderTable[],5,FALSE)))</f>
        <v/>
      </c>
      <c r="E142" s="17" t="str">
        <f>IF(IF(Payment[[#This Row],[ID'#]]="","",VLOOKUP(Payment[[#This Row],[ID'#]],OrderTable[],6,FALSE))=0,"",IF(Payment[[#This Row],[ID'#]]="","",VLOOKUP(Payment[[#This Row],[ID'#]],OrderTable[],6,FALSE)))</f>
        <v>Robot #1 - Pure 20K (Expenses)</v>
      </c>
      <c r="F142" s="17">
        <f>IF(IF(Payment[[#This Row],[ID'#]]="","",VLOOKUP(Payment[[#This Row],[ID'#]],OrderTable[],7,FALSE))=0,0,IF(Payment[[#This Row],[ID'#]]="","",VLOOKUP(Payment[[#This Row],[ID'#]],OrderTable[],7,FALSE)))</f>
        <v>1</v>
      </c>
      <c r="G142" s="17" t="str">
        <f>IF(IF(Payment[[#This Row],[ID'#]]="","",VLOOKUP(Payment[[#This Row],[ID'#]],OrderTable[],8,FALSE))=0,"",IF(Payment[[#This Row],[ID'#]]="","",VLOOKUP(Payment[[#This Row],[ID'#]],OrderTable[],8,FALSE)))</f>
        <v>lot</v>
      </c>
      <c r="H142" s="23">
        <f>IF(IF(Payment[[#This Row],[ID'#]]="","",VLOOKUP(Payment[[#This Row],[ID'#]],OrderTable[],9,FALSE))=0,0,IF(Payment[[#This Row],[ID'#]]="","",VLOOKUP(Payment[[#This Row],[ID'#]],OrderTable[],9,FALSE)))</f>
        <v>15960</v>
      </c>
      <c r="I142" s="23">
        <f>IF(IF(Payment[[#This Row],[ID'#]]="","",VLOOKUP(Payment[[#This Row],[ID'#]],OrderTable[],10,FALSE))=0,0,IF(Payment[[#This Row],[ID'#]]="","",VLOOKUP(Payment[[#This Row],[ID'#]],OrderTable[],10,FALSE)))</f>
        <v>15960</v>
      </c>
      <c r="J142" s="55">
        <v>1268</v>
      </c>
      <c r="K142" s="59">
        <v>0.3474875</v>
      </c>
      <c r="L142" s="22">
        <f>IF(Payment[[#This Row],[Total ]]="","",Payment[[#This Row],[Total ]]*Payment[[#This Row],[Payment %]])</f>
        <v>5545.9004999999997</v>
      </c>
      <c r="M142" s="47">
        <v>44722</v>
      </c>
      <c r="N142" s="48">
        <v>44732</v>
      </c>
      <c r="O142" s="52">
        <v>44741</v>
      </c>
      <c r="P142" s="74">
        <f>IF(Payment[[#This Row],[Date of deposit]]="","",Payment[[#This Row],[Amount paid]])</f>
        <v>5545.9004999999997</v>
      </c>
    </row>
    <row r="143" spans="1:16" hidden="1">
      <c r="A143" s="54" t="s">
        <v>382</v>
      </c>
      <c r="B143" s="15">
        <f>IF(IF(Payment[[#This Row],[ID'#]]="","",VLOOKUP(Payment[[#This Row],[ID'#]],OrderTable[],2,FALSE))=0,"",IF(Payment[[#This Row],[ID'#]]="","",VLOOKUP(Payment[[#This Row],[ID'#]],OrderTable[],2,FALSE)))</f>
        <v>9</v>
      </c>
      <c r="C143" s="15">
        <f>IF(IF(Payment[[#This Row],[ID'#]]="","",VLOOKUP(Payment[[#This Row],[ID'#]],OrderTable[],3,FALSE))=0,"",IF(Payment[[#This Row],[ID'#]]="","",VLOOKUP(Payment[[#This Row],[ID'#]],OrderTable[],3,FALSE)))</f>
        <v>1146</v>
      </c>
      <c r="D143" s="16" t="str">
        <f>IF(IF(Payment[[#This Row],[ID'#]]="","",VLOOKUP(Payment[[#This Row],[ID'#]],OrderTable[],5,FALSE))=0,"",IF(Payment[[#This Row],[ID'#]]="","",VLOOKUP(Payment[[#This Row],[ID'#]],OrderTable[],5,FALSE)))</f>
        <v/>
      </c>
      <c r="E143" s="17" t="str">
        <f>IF(IF(Payment[[#This Row],[ID'#]]="","",VLOOKUP(Payment[[#This Row],[ID'#]],OrderTable[],6,FALSE))=0,"",IF(Payment[[#This Row],[ID'#]]="","",VLOOKUP(Payment[[#This Row],[ID'#]],OrderTable[],6,FALSE)))</f>
        <v>Robot #2 - Pure 20K (Labor)</v>
      </c>
      <c r="F143" s="17">
        <f>IF(IF(Payment[[#This Row],[ID'#]]="","",VLOOKUP(Payment[[#This Row],[ID'#]],OrderTable[],7,FALSE))=0,0,IF(Payment[[#This Row],[ID'#]]="","",VLOOKUP(Payment[[#This Row],[ID'#]],OrderTable[],7,FALSE)))</f>
        <v>178</v>
      </c>
      <c r="G143" s="17" t="str">
        <f>IF(IF(Payment[[#This Row],[ID'#]]="","",VLOOKUP(Payment[[#This Row],[ID'#]],OrderTable[],8,FALSE))=0,"",IF(Payment[[#This Row],[ID'#]]="","",VLOOKUP(Payment[[#This Row],[ID'#]],OrderTable[],8,FALSE)))</f>
        <v>hr</v>
      </c>
      <c r="H143" s="23">
        <f>IF(IF(Payment[[#This Row],[ID'#]]="","",VLOOKUP(Payment[[#This Row],[ID'#]],OrderTable[],9,FALSE))=0,0,IF(Payment[[#This Row],[ID'#]]="","",VLOOKUP(Payment[[#This Row],[ID'#]],OrderTable[],9,FALSE)))</f>
        <v>50</v>
      </c>
      <c r="I143" s="23">
        <f>IF(IF(Payment[[#This Row],[ID'#]]="","",VLOOKUP(Payment[[#This Row],[ID'#]],OrderTable[],10,FALSE))=0,0,IF(Payment[[#This Row],[ID'#]]="","",VLOOKUP(Payment[[#This Row],[ID'#]],OrderTable[],10,FALSE)))</f>
        <v>8900</v>
      </c>
      <c r="J143" s="55">
        <v>1279</v>
      </c>
      <c r="K143" s="57">
        <v>0.50561797752000004</v>
      </c>
      <c r="L143" s="22">
        <f>IF(Payment[[#This Row],[Total ]]="","",Payment[[#This Row],[Total ]]*Payment[[#This Row],[Payment %]])</f>
        <v>4499.9999999280008</v>
      </c>
      <c r="M143" s="47">
        <v>44761</v>
      </c>
      <c r="N143" s="48">
        <v>44741</v>
      </c>
      <c r="O143" s="52">
        <v>44742</v>
      </c>
      <c r="P143" s="74">
        <f>IF(Payment[[#This Row],[Date of deposit]]="","",Payment[[#This Row],[Amount paid]])</f>
        <v>4499.9999999280008</v>
      </c>
    </row>
    <row r="144" spans="1:16" hidden="1">
      <c r="A144" s="54" t="s">
        <v>384</v>
      </c>
      <c r="B144" s="15">
        <f>IF(IF(Payment[[#This Row],[ID'#]]="","",VLOOKUP(Payment[[#This Row],[ID'#]],OrderTable[],2,FALSE))=0,"",IF(Payment[[#This Row],[ID'#]]="","",VLOOKUP(Payment[[#This Row],[ID'#]],OrderTable[],2,FALSE)))</f>
        <v>9</v>
      </c>
      <c r="C144" s="15">
        <f>IF(IF(Payment[[#This Row],[ID'#]]="","",VLOOKUP(Payment[[#This Row],[ID'#]],OrderTable[],3,FALSE))=0,"",IF(Payment[[#This Row],[ID'#]]="","",VLOOKUP(Payment[[#This Row],[ID'#]],OrderTable[],3,FALSE)))</f>
        <v>1146</v>
      </c>
      <c r="D144" s="16" t="str">
        <f>IF(IF(Payment[[#This Row],[ID'#]]="","",VLOOKUP(Payment[[#This Row],[ID'#]],OrderTable[],5,FALSE))=0,"",IF(Payment[[#This Row],[ID'#]]="","",VLOOKUP(Payment[[#This Row],[ID'#]],OrderTable[],5,FALSE)))</f>
        <v/>
      </c>
      <c r="E144" s="17" t="str">
        <f>IF(IF(Payment[[#This Row],[ID'#]]="","",VLOOKUP(Payment[[#This Row],[ID'#]],OrderTable[],6,FALSE))=0,"",IF(Payment[[#This Row],[ID'#]]="","",VLOOKUP(Payment[[#This Row],[ID'#]],OrderTable[],6,FALSE)))</f>
        <v>Robot #2 - Pure 20K (Overtime)</v>
      </c>
      <c r="F144" s="17">
        <f>IF(IF(Payment[[#This Row],[ID'#]]="","",VLOOKUP(Payment[[#This Row],[ID'#]],OrderTable[],7,FALSE))=0,0,IF(Payment[[#This Row],[ID'#]]="","",VLOOKUP(Payment[[#This Row],[ID'#]],OrderTable[],7,FALSE)))</f>
        <v>71</v>
      </c>
      <c r="G144" s="17" t="str">
        <f>IF(IF(Payment[[#This Row],[ID'#]]="","",VLOOKUP(Payment[[#This Row],[ID'#]],OrderTable[],8,FALSE))=0,"",IF(Payment[[#This Row],[ID'#]]="","",VLOOKUP(Payment[[#This Row],[ID'#]],OrderTable[],8,FALSE)))</f>
        <v>hr</v>
      </c>
      <c r="H144" s="23">
        <f>IF(IF(Payment[[#This Row],[ID'#]]="","",VLOOKUP(Payment[[#This Row],[ID'#]],OrderTable[],9,FALSE))=0,0,IF(Payment[[#This Row],[ID'#]]="","",VLOOKUP(Payment[[#This Row],[ID'#]],OrderTable[],9,FALSE)))</f>
        <v>90</v>
      </c>
      <c r="I144" s="23">
        <f>IF(IF(Payment[[#This Row],[ID'#]]="","",VLOOKUP(Payment[[#This Row],[ID'#]],OrderTable[],10,FALSE))=0,0,IF(Payment[[#This Row],[ID'#]]="","",VLOOKUP(Payment[[#This Row],[ID'#]],OrderTable[],10,FALSE)))</f>
        <v>6390</v>
      </c>
      <c r="J144" s="55">
        <v>1279</v>
      </c>
      <c r="K144" s="57">
        <v>0</v>
      </c>
      <c r="L144" s="22">
        <f>IF(Payment[[#This Row],[Total ]]="","",Payment[[#This Row],[Total ]]*Payment[[#This Row],[Payment %]])</f>
        <v>0</v>
      </c>
      <c r="M144" s="47">
        <v>44761</v>
      </c>
      <c r="N144" s="48">
        <v>44741</v>
      </c>
      <c r="O144" s="52">
        <v>44742</v>
      </c>
      <c r="P144" s="74">
        <f>IF(Payment[[#This Row],[Date of deposit]]="","",Payment[[#This Row],[Amount paid]])</f>
        <v>0</v>
      </c>
    </row>
    <row r="145" spans="1:16" hidden="1">
      <c r="A145" s="54" t="s">
        <v>386</v>
      </c>
      <c r="B145" s="15">
        <f>IF(IF(Payment[[#This Row],[ID'#]]="","",VLOOKUP(Payment[[#This Row],[ID'#]],OrderTable[],2,FALSE))=0,"",IF(Payment[[#This Row],[ID'#]]="","",VLOOKUP(Payment[[#This Row],[ID'#]],OrderTable[],2,FALSE)))</f>
        <v>9</v>
      </c>
      <c r="C145" s="15">
        <f>IF(IF(Payment[[#This Row],[ID'#]]="","",VLOOKUP(Payment[[#This Row],[ID'#]],OrderTable[],3,FALSE))=0,"",IF(Payment[[#This Row],[ID'#]]="","",VLOOKUP(Payment[[#This Row],[ID'#]],OrderTable[],3,FALSE)))</f>
        <v>1146</v>
      </c>
      <c r="D145" s="16" t="str">
        <f>IF(IF(Payment[[#This Row],[ID'#]]="","",VLOOKUP(Payment[[#This Row],[ID'#]],OrderTable[],5,FALSE))=0,"",IF(Payment[[#This Row],[ID'#]]="","",VLOOKUP(Payment[[#This Row],[ID'#]],OrderTable[],5,FALSE)))</f>
        <v/>
      </c>
      <c r="E145" s="17" t="str">
        <f>IF(IF(Payment[[#This Row],[ID'#]]="","",VLOOKUP(Payment[[#This Row],[ID'#]],OrderTable[],6,FALSE))=0,"",IF(Payment[[#This Row],[ID'#]]="","",VLOOKUP(Payment[[#This Row],[ID'#]],OrderTable[],6,FALSE)))</f>
        <v>Robot #2 - Pure 20K (Expenses)</v>
      </c>
      <c r="F145" s="17">
        <f>IF(IF(Payment[[#This Row],[ID'#]]="","",VLOOKUP(Payment[[#This Row],[ID'#]],OrderTable[],7,FALSE))=0,0,IF(Payment[[#This Row],[ID'#]]="","",VLOOKUP(Payment[[#This Row],[ID'#]],OrderTable[],7,FALSE)))</f>
        <v>1</v>
      </c>
      <c r="G145" s="17" t="str">
        <f>IF(IF(Payment[[#This Row],[ID'#]]="","",VLOOKUP(Payment[[#This Row],[ID'#]],OrderTable[],8,FALSE))=0,"",IF(Payment[[#This Row],[ID'#]]="","",VLOOKUP(Payment[[#This Row],[ID'#]],OrderTable[],8,FALSE)))</f>
        <v>lot</v>
      </c>
      <c r="H145" s="23">
        <f>IF(IF(Payment[[#This Row],[ID'#]]="","",VLOOKUP(Payment[[#This Row],[ID'#]],OrderTable[],9,FALSE))=0,0,IF(Payment[[#This Row],[ID'#]]="","",VLOOKUP(Payment[[#This Row],[ID'#]],OrderTable[],9,FALSE)))</f>
        <v>5250</v>
      </c>
      <c r="I145" s="23">
        <f>IF(IF(Payment[[#This Row],[ID'#]]="","",VLOOKUP(Payment[[#This Row],[ID'#]],OrderTable[],10,FALSE))=0,0,IF(Payment[[#This Row],[ID'#]]="","",VLOOKUP(Payment[[#This Row],[ID'#]],OrderTable[],10,FALSE)))</f>
        <v>5250</v>
      </c>
      <c r="J145" s="55">
        <v>1268</v>
      </c>
      <c r="K145" s="59">
        <v>0.56380949999999996</v>
      </c>
      <c r="L145" s="22">
        <f>IF(Payment[[#This Row],[Total ]]="","",Payment[[#This Row],[Total ]]*Payment[[#This Row],[Payment %]])</f>
        <v>2959.999875</v>
      </c>
      <c r="M145" s="47">
        <v>44722</v>
      </c>
      <c r="N145" s="48">
        <v>44732</v>
      </c>
      <c r="O145" s="52">
        <v>44741</v>
      </c>
      <c r="P145" s="74">
        <f>IF(Payment[[#This Row],[Date of deposit]]="","",Payment[[#This Row],[Amount paid]])</f>
        <v>2959.999875</v>
      </c>
    </row>
    <row r="146" spans="1:16" hidden="1">
      <c r="A146" s="54" t="s">
        <v>388</v>
      </c>
      <c r="B146" s="15">
        <f>IF(IF(Payment[[#This Row],[ID'#]]="","",VLOOKUP(Payment[[#This Row],[ID'#]],OrderTable[],2,FALSE))=0,"",IF(Payment[[#This Row],[ID'#]]="","",VLOOKUP(Payment[[#This Row],[ID'#]],OrderTable[],2,FALSE)))</f>
        <v>9</v>
      </c>
      <c r="C146" s="15">
        <f>IF(IF(Payment[[#This Row],[ID'#]]="","",VLOOKUP(Payment[[#This Row],[ID'#]],OrderTable[],3,FALSE))=0,"",IF(Payment[[#This Row],[ID'#]]="","",VLOOKUP(Payment[[#This Row],[ID'#]],OrderTable[],3,FALSE)))</f>
        <v>1146</v>
      </c>
      <c r="D146" s="16" t="str">
        <f>IF(IF(Payment[[#This Row],[ID'#]]="","",VLOOKUP(Payment[[#This Row],[ID'#]],OrderTable[],5,FALSE))=0,"",IF(Payment[[#This Row],[ID'#]]="","",VLOOKUP(Payment[[#This Row],[ID'#]],OrderTable[],5,FALSE)))</f>
        <v/>
      </c>
      <c r="E146" s="17" t="str">
        <f>IF(IF(Payment[[#This Row],[ID'#]]="","",VLOOKUP(Payment[[#This Row],[ID'#]],OrderTable[],6,FALSE))=0,"",IF(Payment[[#This Row],[ID'#]]="","",VLOOKUP(Payment[[#This Row],[ID'#]],OrderTable[],6,FALSE)))</f>
        <v>Robot #3 - Pure 20K (Labor)</v>
      </c>
      <c r="F146" s="17">
        <f>IF(IF(Payment[[#This Row],[ID'#]]="","",VLOOKUP(Payment[[#This Row],[ID'#]],OrderTable[],7,FALSE))=0,0,IF(Payment[[#This Row],[ID'#]]="","",VLOOKUP(Payment[[#This Row],[ID'#]],OrderTable[],7,FALSE)))</f>
        <v>350</v>
      </c>
      <c r="G146" s="17" t="str">
        <f>IF(IF(Payment[[#This Row],[ID'#]]="","",VLOOKUP(Payment[[#This Row],[ID'#]],OrderTable[],8,FALSE))=0,"",IF(Payment[[#This Row],[ID'#]]="","",VLOOKUP(Payment[[#This Row],[ID'#]],OrderTable[],8,FALSE)))</f>
        <v>hr</v>
      </c>
      <c r="H146" s="23">
        <f>IF(IF(Payment[[#This Row],[ID'#]]="","",VLOOKUP(Payment[[#This Row],[ID'#]],OrderTable[],9,FALSE))=0,0,IF(Payment[[#This Row],[ID'#]]="","",VLOOKUP(Payment[[#This Row],[ID'#]],OrderTable[],9,FALSE)))</f>
        <v>60</v>
      </c>
      <c r="I146" s="23">
        <f>IF(IF(Payment[[#This Row],[ID'#]]="","",VLOOKUP(Payment[[#This Row],[ID'#]],OrderTable[],10,FALSE))=0,0,IF(Payment[[#This Row],[ID'#]]="","",VLOOKUP(Payment[[#This Row],[ID'#]],OrderTable[],10,FALSE)))</f>
        <v>21000</v>
      </c>
      <c r="J146" s="55">
        <v>1279</v>
      </c>
      <c r="K146" s="57">
        <v>0.25714285714000001</v>
      </c>
      <c r="L146" s="22">
        <f>IF(Payment[[#This Row],[Total ]]="","",Payment[[#This Row],[Total ]]*Payment[[#This Row],[Payment %]])</f>
        <v>5399.9999999400006</v>
      </c>
      <c r="M146" s="47">
        <v>44761</v>
      </c>
      <c r="N146" s="48">
        <v>44741</v>
      </c>
      <c r="O146" s="52">
        <v>44742</v>
      </c>
      <c r="P146" s="74">
        <f>IF(Payment[[#This Row],[Date of deposit]]="","",Payment[[#This Row],[Amount paid]])</f>
        <v>5399.9999999400006</v>
      </c>
    </row>
    <row r="147" spans="1:16" hidden="1">
      <c r="A147" s="54" t="s">
        <v>390</v>
      </c>
      <c r="B147" s="15">
        <f>IF(IF(Payment[[#This Row],[ID'#]]="","",VLOOKUP(Payment[[#This Row],[ID'#]],OrderTable[],2,FALSE))=0,"",IF(Payment[[#This Row],[ID'#]]="","",VLOOKUP(Payment[[#This Row],[ID'#]],OrderTable[],2,FALSE)))</f>
        <v>9</v>
      </c>
      <c r="C147" s="15">
        <f>IF(IF(Payment[[#This Row],[ID'#]]="","",VLOOKUP(Payment[[#This Row],[ID'#]],OrderTable[],3,FALSE))=0,"",IF(Payment[[#This Row],[ID'#]]="","",VLOOKUP(Payment[[#This Row],[ID'#]],OrderTable[],3,FALSE)))</f>
        <v>1146</v>
      </c>
      <c r="D147" s="16" t="str">
        <f>IF(IF(Payment[[#This Row],[ID'#]]="","",VLOOKUP(Payment[[#This Row],[ID'#]],OrderTable[],5,FALSE))=0,"",IF(Payment[[#This Row],[ID'#]]="","",VLOOKUP(Payment[[#This Row],[ID'#]],OrderTable[],5,FALSE)))</f>
        <v/>
      </c>
      <c r="E147" s="17" t="str">
        <f>IF(IF(Payment[[#This Row],[ID'#]]="","",VLOOKUP(Payment[[#This Row],[ID'#]],OrderTable[],6,FALSE))=0,"",IF(Payment[[#This Row],[ID'#]]="","",VLOOKUP(Payment[[#This Row],[ID'#]],OrderTable[],6,FALSE)))</f>
        <v>Robot #3 - Pure 20K (Overtime)</v>
      </c>
      <c r="F147" s="17">
        <f>IF(IF(Payment[[#This Row],[ID'#]]="","",VLOOKUP(Payment[[#This Row],[ID'#]],OrderTable[],7,FALSE))=0,0,IF(Payment[[#This Row],[ID'#]]="","",VLOOKUP(Payment[[#This Row],[ID'#]],OrderTable[],7,FALSE)))</f>
        <v>140</v>
      </c>
      <c r="G147" s="17" t="str">
        <f>IF(IF(Payment[[#This Row],[ID'#]]="","",VLOOKUP(Payment[[#This Row],[ID'#]],OrderTable[],8,FALSE))=0,"",IF(Payment[[#This Row],[ID'#]]="","",VLOOKUP(Payment[[#This Row],[ID'#]],OrderTable[],8,FALSE)))</f>
        <v>hr</v>
      </c>
      <c r="H147" s="23">
        <f>IF(IF(Payment[[#This Row],[ID'#]]="","",VLOOKUP(Payment[[#This Row],[ID'#]],OrderTable[],9,FALSE))=0,0,IF(Payment[[#This Row],[ID'#]]="","",VLOOKUP(Payment[[#This Row],[ID'#]],OrderTable[],9,FALSE)))</f>
        <v>90</v>
      </c>
      <c r="I147" s="23">
        <f>IF(IF(Payment[[#This Row],[ID'#]]="","",VLOOKUP(Payment[[#This Row],[ID'#]],OrderTable[],10,FALSE))=0,0,IF(Payment[[#This Row],[ID'#]]="","",VLOOKUP(Payment[[#This Row],[ID'#]],OrderTable[],10,FALSE)))</f>
        <v>12600</v>
      </c>
      <c r="J147" s="55">
        <v>1279</v>
      </c>
      <c r="K147" s="57">
        <v>0</v>
      </c>
      <c r="L147" s="22">
        <f>IF(Payment[[#This Row],[Total ]]="","",Payment[[#This Row],[Total ]]*Payment[[#This Row],[Payment %]])</f>
        <v>0</v>
      </c>
      <c r="M147" s="47">
        <v>44761</v>
      </c>
      <c r="N147" s="48">
        <v>44741</v>
      </c>
      <c r="O147" s="52">
        <v>44742</v>
      </c>
      <c r="P147" s="74">
        <f>IF(Payment[[#This Row],[Date of deposit]]="","",Payment[[#This Row],[Amount paid]])</f>
        <v>0</v>
      </c>
    </row>
    <row r="148" spans="1:16" hidden="1">
      <c r="A148" s="54" t="s">
        <v>392</v>
      </c>
      <c r="B148" s="15">
        <f>IF(IF(Payment[[#This Row],[ID'#]]="","",VLOOKUP(Payment[[#This Row],[ID'#]],OrderTable[],2,FALSE))=0,"",IF(Payment[[#This Row],[ID'#]]="","",VLOOKUP(Payment[[#This Row],[ID'#]],OrderTable[],2,FALSE)))</f>
        <v>9</v>
      </c>
      <c r="C148" s="15">
        <f>IF(IF(Payment[[#This Row],[ID'#]]="","",VLOOKUP(Payment[[#This Row],[ID'#]],OrderTable[],3,FALSE))=0,"",IF(Payment[[#This Row],[ID'#]]="","",VLOOKUP(Payment[[#This Row],[ID'#]],OrderTable[],3,FALSE)))</f>
        <v>1146</v>
      </c>
      <c r="D148" s="16" t="str">
        <f>IF(IF(Payment[[#This Row],[ID'#]]="","",VLOOKUP(Payment[[#This Row],[ID'#]],OrderTable[],5,FALSE))=0,"",IF(Payment[[#This Row],[ID'#]]="","",VLOOKUP(Payment[[#This Row],[ID'#]],OrderTable[],5,FALSE)))</f>
        <v/>
      </c>
      <c r="E148" s="17" t="str">
        <f>IF(IF(Payment[[#This Row],[ID'#]]="","",VLOOKUP(Payment[[#This Row],[ID'#]],OrderTable[],6,FALSE))=0,"",IF(Payment[[#This Row],[ID'#]]="","",VLOOKUP(Payment[[#This Row],[ID'#]],OrderTable[],6,FALSE)))</f>
        <v>Robot #3 - Pure 20K (Expenses)</v>
      </c>
      <c r="F148" s="17">
        <f>IF(IF(Payment[[#This Row],[ID'#]]="","",VLOOKUP(Payment[[#This Row],[ID'#]],OrderTable[],7,FALSE))=0,0,IF(Payment[[#This Row],[ID'#]]="","",VLOOKUP(Payment[[#This Row],[ID'#]],OrderTable[],7,FALSE)))</f>
        <v>1</v>
      </c>
      <c r="G148" s="17" t="str">
        <f>IF(IF(Payment[[#This Row],[ID'#]]="","",VLOOKUP(Payment[[#This Row],[ID'#]],OrderTable[],8,FALSE))=0,"",IF(Payment[[#This Row],[ID'#]]="","",VLOOKUP(Payment[[#This Row],[ID'#]],OrderTable[],8,FALSE)))</f>
        <v>lot</v>
      </c>
      <c r="H148" s="23">
        <f>IF(IF(Payment[[#This Row],[ID'#]]="","",VLOOKUP(Payment[[#This Row],[ID'#]],OrderTable[],9,FALSE))=0,0,IF(Payment[[#This Row],[ID'#]]="","",VLOOKUP(Payment[[#This Row],[ID'#]],OrderTable[],9,FALSE)))</f>
        <v>9330</v>
      </c>
      <c r="I148" s="23">
        <f>IF(IF(Payment[[#This Row],[ID'#]]="","",VLOOKUP(Payment[[#This Row],[ID'#]],OrderTable[],10,FALSE))=0,0,IF(Payment[[#This Row],[ID'#]]="","",VLOOKUP(Payment[[#This Row],[ID'#]],OrderTable[],10,FALSE)))</f>
        <v>9330</v>
      </c>
      <c r="J148" s="55">
        <v>1268</v>
      </c>
      <c r="K148" s="59">
        <v>0.33440510000000001</v>
      </c>
      <c r="L148" s="22">
        <f>IF(Payment[[#This Row],[Total ]]="","",Payment[[#This Row],[Total ]]*Payment[[#This Row],[Payment %]])</f>
        <v>3119.9995830000003</v>
      </c>
      <c r="M148" s="47">
        <v>44722</v>
      </c>
      <c r="N148" s="48">
        <v>44732</v>
      </c>
      <c r="O148" s="52">
        <v>44741</v>
      </c>
      <c r="P148" s="74">
        <f>IF(Payment[[#This Row],[Date of deposit]]="","",Payment[[#This Row],[Amount paid]])</f>
        <v>3119.9995830000003</v>
      </c>
    </row>
    <row r="149" spans="1:16" hidden="1">
      <c r="A149" s="54" t="s">
        <v>394</v>
      </c>
      <c r="B149" s="15">
        <f>IF(IF(Payment[[#This Row],[ID'#]]="","",VLOOKUP(Payment[[#This Row],[ID'#]],OrderTable[],2,FALSE))=0,"",IF(Payment[[#This Row],[ID'#]]="","",VLOOKUP(Payment[[#This Row],[ID'#]],OrderTable[],2,FALSE)))</f>
        <v>9</v>
      </c>
      <c r="C149" s="15">
        <f>IF(IF(Payment[[#This Row],[ID'#]]="","",VLOOKUP(Payment[[#This Row],[ID'#]],OrderTable[],3,FALSE))=0,"",IF(Payment[[#This Row],[ID'#]]="","",VLOOKUP(Payment[[#This Row],[ID'#]],OrderTable[],3,FALSE)))</f>
        <v>1146</v>
      </c>
      <c r="D149" s="16" t="str">
        <f>IF(IF(Payment[[#This Row],[ID'#]]="","",VLOOKUP(Payment[[#This Row],[ID'#]],OrderTable[],5,FALSE))=0,"",IF(Payment[[#This Row],[ID'#]]="","",VLOOKUP(Payment[[#This Row],[ID'#]],OrderTable[],5,FALSE)))</f>
        <v/>
      </c>
      <c r="E149" s="17" t="str">
        <f>IF(IF(Payment[[#This Row],[ID'#]]="","",VLOOKUP(Payment[[#This Row],[ID'#]],OrderTable[],6,FALSE))=0,"",IF(Payment[[#This Row],[ID'#]]="","",VLOOKUP(Payment[[#This Row],[ID'#]],OrderTable[],6,FALSE)))</f>
        <v>Robot #4 - Pure 20K (Labor)</v>
      </c>
      <c r="F149" s="17">
        <f>IF(IF(Payment[[#This Row],[ID'#]]="","",VLOOKUP(Payment[[#This Row],[ID'#]],OrderTable[],7,FALSE))=0,0,IF(Payment[[#This Row],[ID'#]]="","",VLOOKUP(Payment[[#This Row],[ID'#]],OrderTable[],7,FALSE)))</f>
        <v>400</v>
      </c>
      <c r="G149" s="17" t="str">
        <f>IF(IF(Payment[[#This Row],[ID'#]]="","",VLOOKUP(Payment[[#This Row],[ID'#]],OrderTable[],8,FALSE))=0,"",IF(Payment[[#This Row],[ID'#]]="","",VLOOKUP(Payment[[#This Row],[ID'#]],OrderTable[],8,FALSE)))</f>
        <v>hr</v>
      </c>
      <c r="H149" s="23">
        <f>IF(IF(Payment[[#This Row],[ID'#]]="","",VLOOKUP(Payment[[#This Row],[ID'#]],OrderTable[],9,FALSE))=0,0,IF(Payment[[#This Row],[ID'#]]="","",VLOOKUP(Payment[[#This Row],[ID'#]],OrderTable[],9,FALSE)))</f>
        <v>50</v>
      </c>
      <c r="I149" s="23">
        <f>IF(IF(Payment[[#This Row],[ID'#]]="","",VLOOKUP(Payment[[#This Row],[ID'#]],OrderTable[],10,FALSE))=0,0,IF(Payment[[#This Row],[ID'#]]="","",VLOOKUP(Payment[[#This Row],[ID'#]],OrderTable[],10,FALSE)))</f>
        <v>20000</v>
      </c>
      <c r="J149" s="55">
        <v>1279</v>
      </c>
      <c r="K149" s="57">
        <v>0.22500000000000001</v>
      </c>
      <c r="L149" s="22">
        <f>IF(Payment[[#This Row],[Total ]]="","",Payment[[#This Row],[Total ]]*Payment[[#This Row],[Payment %]])</f>
        <v>4500</v>
      </c>
      <c r="M149" s="47">
        <v>44761</v>
      </c>
      <c r="N149" s="48">
        <v>44741</v>
      </c>
      <c r="O149" s="52">
        <v>44742</v>
      </c>
      <c r="P149" s="74">
        <f>IF(Payment[[#This Row],[Date of deposit]]="","",Payment[[#This Row],[Amount paid]])</f>
        <v>4500</v>
      </c>
    </row>
    <row r="150" spans="1:16" hidden="1">
      <c r="A150" s="54" t="s">
        <v>396</v>
      </c>
      <c r="B150" s="15">
        <f>IF(IF(Payment[[#This Row],[ID'#]]="","",VLOOKUP(Payment[[#This Row],[ID'#]],OrderTable[],2,FALSE))=0,"",IF(Payment[[#This Row],[ID'#]]="","",VLOOKUP(Payment[[#This Row],[ID'#]],OrderTable[],2,FALSE)))</f>
        <v>9</v>
      </c>
      <c r="C150" s="15">
        <f>IF(IF(Payment[[#This Row],[ID'#]]="","",VLOOKUP(Payment[[#This Row],[ID'#]],OrderTable[],3,FALSE))=0,"",IF(Payment[[#This Row],[ID'#]]="","",VLOOKUP(Payment[[#This Row],[ID'#]],OrderTable[],3,FALSE)))</f>
        <v>1146</v>
      </c>
      <c r="D150" s="16" t="str">
        <f>IF(IF(Payment[[#This Row],[ID'#]]="","",VLOOKUP(Payment[[#This Row],[ID'#]],OrderTable[],5,FALSE))=0,"",IF(Payment[[#This Row],[ID'#]]="","",VLOOKUP(Payment[[#This Row],[ID'#]],OrderTable[],5,FALSE)))</f>
        <v/>
      </c>
      <c r="E150" s="17" t="str">
        <f>IF(IF(Payment[[#This Row],[ID'#]]="","",VLOOKUP(Payment[[#This Row],[ID'#]],OrderTable[],6,FALSE))=0,"",IF(Payment[[#This Row],[ID'#]]="","",VLOOKUP(Payment[[#This Row],[ID'#]],OrderTable[],6,FALSE)))</f>
        <v>Robot #4 - Pure 20K (Overtime)</v>
      </c>
      <c r="F150" s="17">
        <f>IF(IF(Payment[[#This Row],[ID'#]]="","",VLOOKUP(Payment[[#This Row],[ID'#]],OrderTable[],7,FALSE))=0,0,IF(Payment[[#This Row],[ID'#]]="","",VLOOKUP(Payment[[#This Row],[ID'#]],OrderTable[],7,FALSE)))</f>
        <v>160</v>
      </c>
      <c r="G150" s="17" t="str">
        <f>IF(IF(Payment[[#This Row],[ID'#]]="","",VLOOKUP(Payment[[#This Row],[ID'#]],OrderTable[],8,FALSE))=0,"",IF(Payment[[#This Row],[ID'#]]="","",VLOOKUP(Payment[[#This Row],[ID'#]],OrderTable[],8,FALSE)))</f>
        <v>hr</v>
      </c>
      <c r="H150" s="23">
        <f>IF(IF(Payment[[#This Row],[ID'#]]="","",VLOOKUP(Payment[[#This Row],[ID'#]],OrderTable[],9,FALSE))=0,0,IF(Payment[[#This Row],[ID'#]]="","",VLOOKUP(Payment[[#This Row],[ID'#]],OrderTable[],9,FALSE)))</f>
        <v>90</v>
      </c>
      <c r="I150" s="23">
        <f>IF(IF(Payment[[#This Row],[ID'#]]="","",VLOOKUP(Payment[[#This Row],[ID'#]],OrderTable[],10,FALSE))=0,0,IF(Payment[[#This Row],[ID'#]]="","",VLOOKUP(Payment[[#This Row],[ID'#]],OrderTable[],10,FALSE)))</f>
        <v>14400</v>
      </c>
      <c r="J150" s="55">
        <v>1279</v>
      </c>
      <c r="K150" s="57">
        <v>0</v>
      </c>
      <c r="L150" s="22">
        <f>IF(Payment[[#This Row],[Total ]]="","",Payment[[#This Row],[Total ]]*Payment[[#This Row],[Payment %]])</f>
        <v>0</v>
      </c>
      <c r="M150" s="47">
        <v>44761</v>
      </c>
      <c r="N150" s="48">
        <v>44741</v>
      </c>
      <c r="O150" s="52">
        <v>44742</v>
      </c>
      <c r="P150" s="74">
        <f>IF(Payment[[#This Row],[Date of deposit]]="","",Payment[[#This Row],[Amount paid]])</f>
        <v>0</v>
      </c>
    </row>
    <row r="151" spans="1:16" hidden="1">
      <c r="A151" s="54" t="s">
        <v>398</v>
      </c>
      <c r="B151" s="15">
        <f>IF(IF(Payment[[#This Row],[ID'#]]="","",VLOOKUP(Payment[[#This Row],[ID'#]],OrderTable[],2,FALSE))=0,"",IF(Payment[[#This Row],[ID'#]]="","",VLOOKUP(Payment[[#This Row],[ID'#]],OrderTable[],2,FALSE)))</f>
        <v>9</v>
      </c>
      <c r="C151" s="15">
        <f>IF(IF(Payment[[#This Row],[ID'#]]="","",VLOOKUP(Payment[[#This Row],[ID'#]],OrderTable[],3,FALSE))=0,"",IF(Payment[[#This Row],[ID'#]]="","",VLOOKUP(Payment[[#This Row],[ID'#]],OrderTable[],3,FALSE)))</f>
        <v>1146</v>
      </c>
      <c r="D151" s="16" t="str">
        <f>IF(IF(Payment[[#This Row],[ID'#]]="","",VLOOKUP(Payment[[#This Row],[ID'#]],OrderTable[],5,FALSE))=0,"",IF(Payment[[#This Row],[ID'#]]="","",VLOOKUP(Payment[[#This Row],[ID'#]],OrderTable[],5,FALSE)))</f>
        <v/>
      </c>
      <c r="E151" s="17" t="str">
        <f>IF(IF(Payment[[#This Row],[ID'#]]="","",VLOOKUP(Payment[[#This Row],[ID'#]],OrderTable[],6,FALSE))=0,"",IF(Payment[[#This Row],[ID'#]]="","",VLOOKUP(Payment[[#This Row],[ID'#]],OrderTable[],6,FALSE)))</f>
        <v>Robot #4 - Pure 20K (Expenses)</v>
      </c>
      <c r="F151" s="17">
        <f>IF(IF(Payment[[#This Row],[ID'#]]="","",VLOOKUP(Payment[[#This Row],[ID'#]],OrderTable[],7,FALSE))=0,0,IF(Payment[[#This Row],[ID'#]]="","",VLOOKUP(Payment[[#This Row],[ID'#]],OrderTable[],7,FALSE)))</f>
        <v>1</v>
      </c>
      <c r="G151" s="17" t="str">
        <f>IF(IF(Payment[[#This Row],[ID'#]]="","",VLOOKUP(Payment[[#This Row],[ID'#]],OrderTable[],8,FALSE))=0,"",IF(Payment[[#This Row],[ID'#]]="","",VLOOKUP(Payment[[#This Row],[ID'#]],OrderTable[],8,FALSE)))</f>
        <v>lot</v>
      </c>
      <c r="H151" s="23">
        <f>IF(IF(Payment[[#This Row],[ID'#]]="","",VLOOKUP(Payment[[#This Row],[ID'#]],OrderTable[],9,FALSE))=0,0,IF(Payment[[#This Row],[ID'#]]="","",VLOOKUP(Payment[[#This Row],[ID'#]],OrderTable[],9,FALSE)))</f>
        <v>10520</v>
      </c>
      <c r="I151" s="23">
        <f>IF(IF(Payment[[#This Row],[ID'#]]="","",VLOOKUP(Payment[[#This Row],[ID'#]],OrderTable[],10,FALSE))=0,0,IF(Payment[[#This Row],[ID'#]]="","",VLOOKUP(Payment[[#This Row],[ID'#]],OrderTable[],10,FALSE)))</f>
        <v>10520</v>
      </c>
      <c r="J151" s="55">
        <v>1268</v>
      </c>
      <c r="K151" s="59">
        <v>0.29657790000000001</v>
      </c>
      <c r="L151" s="22">
        <f>IF(Payment[[#This Row],[Total ]]="","",Payment[[#This Row],[Total ]]*Payment[[#This Row],[Payment %]])</f>
        <v>3119.9995079999999</v>
      </c>
      <c r="M151" s="47">
        <v>44722</v>
      </c>
      <c r="N151" s="48">
        <v>44732</v>
      </c>
      <c r="O151" s="52">
        <v>44741</v>
      </c>
      <c r="P151" s="74">
        <f>IF(Payment[[#This Row],[Date of deposit]]="","",Payment[[#This Row],[Amount paid]])</f>
        <v>3119.9995079999999</v>
      </c>
    </row>
    <row r="152" spans="1:16" hidden="1">
      <c r="A152" s="54" t="s">
        <v>400</v>
      </c>
      <c r="B152" s="15">
        <f>IF(IF(Payment[[#This Row],[ID'#]]="","",VLOOKUP(Payment[[#This Row],[ID'#]],OrderTable[],2,FALSE))=0,"",IF(Payment[[#This Row],[ID'#]]="","",VLOOKUP(Payment[[#This Row],[ID'#]],OrderTable[],2,FALSE)))</f>
        <v>9</v>
      </c>
      <c r="C152" s="15">
        <f>IF(IF(Payment[[#This Row],[ID'#]]="","",VLOOKUP(Payment[[#This Row],[ID'#]],OrderTable[],3,FALSE))=0,"",IF(Payment[[#This Row],[ID'#]]="","",VLOOKUP(Payment[[#This Row],[ID'#]],OrderTable[],3,FALSE)))</f>
        <v>1146</v>
      </c>
      <c r="D152" s="16" t="str">
        <f>IF(IF(Payment[[#This Row],[ID'#]]="","",VLOOKUP(Payment[[#This Row],[ID'#]],OrderTable[],5,FALSE))=0,"",IF(Payment[[#This Row],[ID'#]]="","",VLOOKUP(Payment[[#This Row],[ID'#]],OrderTable[],5,FALSE)))</f>
        <v/>
      </c>
      <c r="E152" s="17" t="str">
        <f>IF(IF(Payment[[#This Row],[ID'#]]="","",VLOOKUP(Payment[[#This Row],[ID'#]],OrderTable[],6,FALSE))=0,"",IF(Payment[[#This Row],[ID'#]]="","",VLOOKUP(Payment[[#This Row],[ID'#]],OrderTable[],6,FALSE)))</f>
        <v>Robot #5 - Pure 20K (Labor)</v>
      </c>
      <c r="F152" s="17">
        <f>IF(IF(Payment[[#This Row],[ID'#]]="","",VLOOKUP(Payment[[#This Row],[ID'#]],OrderTable[],7,FALSE))=0,0,IF(Payment[[#This Row],[ID'#]]="","",VLOOKUP(Payment[[#This Row],[ID'#]],OrderTable[],7,FALSE)))</f>
        <v>342</v>
      </c>
      <c r="G152" s="17" t="str">
        <f>IF(IF(Payment[[#This Row],[ID'#]]="","",VLOOKUP(Payment[[#This Row],[ID'#]],OrderTable[],8,FALSE))=0,"",IF(Payment[[#This Row],[ID'#]]="","",VLOOKUP(Payment[[#This Row],[ID'#]],OrderTable[],8,FALSE)))</f>
        <v>hr</v>
      </c>
      <c r="H152" s="23">
        <f>IF(IF(Payment[[#This Row],[ID'#]]="","",VLOOKUP(Payment[[#This Row],[ID'#]],OrderTable[],9,FALSE))=0,0,IF(Payment[[#This Row],[ID'#]]="","",VLOOKUP(Payment[[#This Row],[ID'#]],OrderTable[],9,FALSE)))</f>
        <v>60</v>
      </c>
      <c r="I152" s="23">
        <f>IF(IF(Payment[[#This Row],[ID'#]]="","",VLOOKUP(Payment[[#This Row],[ID'#]],OrderTable[],10,FALSE))=0,0,IF(Payment[[#This Row],[ID'#]]="","",VLOOKUP(Payment[[#This Row],[ID'#]],OrderTable[],10,FALSE)))</f>
        <v>20520</v>
      </c>
      <c r="J152" s="55">
        <v>1279</v>
      </c>
      <c r="K152" s="57">
        <v>0.26315789473000001</v>
      </c>
      <c r="L152" s="22">
        <f>IF(Payment[[#This Row],[Total ]]="","",Payment[[#This Row],[Total ]]*Payment[[#This Row],[Payment %]])</f>
        <v>5399.9999998596004</v>
      </c>
      <c r="M152" s="47">
        <v>44761</v>
      </c>
      <c r="N152" s="48">
        <v>44741</v>
      </c>
      <c r="O152" s="52">
        <v>44742</v>
      </c>
      <c r="P152" s="74">
        <f>IF(Payment[[#This Row],[Date of deposit]]="","",Payment[[#This Row],[Amount paid]])</f>
        <v>5399.9999998596004</v>
      </c>
    </row>
    <row r="153" spans="1:16" hidden="1">
      <c r="A153" s="54" t="s">
        <v>402</v>
      </c>
      <c r="B153" s="15">
        <f>IF(IF(Payment[[#This Row],[ID'#]]="","",VLOOKUP(Payment[[#This Row],[ID'#]],OrderTable[],2,FALSE))=0,"",IF(Payment[[#This Row],[ID'#]]="","",VLOOKUP(Payment[[#This Row],[ID'#]],OrderTable[],2,FALSE)))</f>
        <v>9</v>
      </c>
      <c r="C153" s="15">
        <f>IF(IF(Payment[[#This Row],[ID'#]]="","",VLOOKUP(Payment[[#This Row],[ID'#]],OrderTable[],3,FALSE))=0,"",IF(Payment[[#This Row],[ID'#]]="","",VLOOKUP(Payment[[#This Row],[ID'#]],OrderTable[],3,FALSE)))</f>
        <v>1146</v>
      </c>
      <c r="D153" s="16" t="str">
        <f>IF(IF(Payment[[#This Row],[ID'#]]="","",VLOOKUP(Payment[[#This Row],[ID'#]],OrderTable[],5,FALSE))=0,"",IF(Payment[[#This Row],[ID'#]]="","",VLOOKUP(Payment[[#This Row],[ID'#]],OrderTable[],5,FALSE)))</f>
        <v/>
      </c>
      <c r="E153" s="17" t="str">
        <f>IF(IF(Payment[[#This Row],[ID'#]]="","",VLOOKUP(Payment[[#This Row],[ID'#]],OrderTable[],6,FALSE))=0,"",IF(Payment[[#This Row],[ID'#]]="","",VLOOKUP(Payment[[#This Row],[ID'#]],OrderTable[],6,FALSE)))</f>
        <v>Robot #5 - Pure 20K (Overtime)</v>
      </c>
      <c r="F153" s="17">
        <f>IF(IF(Payment[[#This Row],[ID'#]]="","",VLOOKUP(Payment[[#This Row],[ID'#]],OrderTable[],7,FALSE))=0,0,IF(Payment[[#This Row],[ID'#]]="","",VLOOKUP(Payment[[#This Row],[ID'#]],OrderTable[],7,FALSE)))</f>
        <v>137</v>
      </c>
      <c r="G153" s="17" t="str">
        <f>IF(IF(Payment[[#This Row],[ID'#]]="","",VLOOKUP(Payment[[#This Row],[ID'#]],OrderTable[],8,FALSE))=0,"",IF(Payment[[#This Row],[ID'#]]="","",VLOOKUP(Payment[[#This Row],[ID'#]],OrderTable[],8,FALSE)))</f>
        <v>hr</v>
      </c>
      <c r="H153" s="23">
        <f>IF(IF(Payment[[#This Row],[ID'#]]="","",VLOOKUP(Payment[[#This Row],[ID'#]],OrderTable[],9,FALSE))=0,0,IF(Payment[[#This Row],[ID'#]]="","",VLOOKUP(Payment[[#This Row],[ID'#]],OrderTable[],9,FALSE)))</f>
        <v>90</v>
      </c>
      <c r="I153" s="23">
        <f>IF(IF(Payment[[#This Row],[ID'#]]="","",VLOOKUP(Payment[[#This Row],[ID'#]],OrderTable[],10,FALSE))=0,0,IF(Payment[[#This Row],[ID'#]]="","",VLOOKUP(Payment[[#This Row],[ID'#]],OrderTable[],10,FALSE)))</f>
        <v>12330</v>
      </c>
      <c r="J153" s="55">
        <v>1279</v>
      </c>
      <c r="K153" s="57">
        <v>0</v>
      </c>
      <c r="L153" s="22">
        <f>IF(Payment[[#This Row],[Total ]]="","",Payment[[#This Row],[Total ]]*Payment[[#This Row],[Payment %]])</f>
        <v>0</v>
      </c>
      <c r="M153" s="47">
        <v>44761</v>
      </c>
      <c r="N153" s="48">
        <v>44741</v>
      </c>
      <c r="O153" s="52">
        <v>44742</v>
      </c>
      <c r="P153" s="74">
        <f>IF(Payment[[#This Row],[Date of deposit]]="","",Payment[[#This Row],[Amount paid]])</f>
        <v>0</v>
      </c>
    </row>
    <row r="154" spans="1:16" hidden="1">
      <c r="A154" s="54" t="s">
        <v>404</v>
      </c>
      <c r="B154" s="15">
        <f>IF(IF(Payment[[#This Row],[ID'#]]="","",VLOOKUP(Payment[[#This Row],[ID'#]],OrderTable[],2,FALSE))=0,"",IF(Payment[[#This Row],[ID'#]]="","",VLOOKUP(Payment[[#This Row],[ID'#]],OrderTable[],2,FALSE)))</f>
        <v>9</v>
      </c>
      <c r="C154" s="15">
        <f>IF(IF(Payment[[#This Row],[ID'#]]="","",VLOOKUP(Payment[[#This Row],[ID'#]],OrderTable[],3,FALSE))=0,"",IF(Payment[[#This Row],[ID'#]]="","",VLOOKUP(Payment[[#This Row],[ID'#]],OrderTable[],3,FALSE)))</f>
        <v>1146</v>
      </c>
      <c r="D154" s="16" t="str">
        <f>IF(IF(Payment[[#This Row],[ID'#]]="","",VLOOKUP(Payment[[#This Row],[ID'#]],OrderTable[],5,FALSE))=0,"",IF(Payment[[#This Row],[ID'#]]="","",VLOOKUP(Payment[[#This Row],[ID'#]],OrderTable[],5,FALSE)))</f>
        <v/>
      </c>
      <c r="E154" s="17" t="str">
        <f>IF(IF(Payment[[#This Row],[ID'#]]="","",VLOOKUP(Payment[[#This Row],[ID'#]],OrderTable[],6,FALSE))=0,"",IF(Payment[[#This Row],[ID'#]]="","",VLOOKUP(Payment[[#This Row],[ID'#]],OrderTable[],6,FALSE)))</f>
        <v>Robot #5 - Pure 20K (Expenses)</v>
      </c>
      <c r="F154" s="17">
        <f>IF(IF(Payment[[#This Row],[ID'#]]="","",VLOOKUP(Payment[[#This Row],[ID'#]],OrderTable[],7,FALSE))=0,0,IF(Payment[[#This Row],[ID'#]]="","",VLOOKUP(Payment[[#This Row],[ID'#]],OrderTable[],7,FALSE)))</f>
        <v>1</v>
      </c>
      <c r="G154" s="17" t="str">
        <f>IF(IF(Payment[[#This Row],[ID'#]]="","",VLOOKUP(Payment[[#This Row],[ID'#]],OrderTable[],8,FALSE))=0,"",IF(Payment[[#This Row],[ID'#]]="","",VLOOKUP(Payment[[#This Row],[ID'#]],OrderTable[],8,FALSE)))</f>
        <v>lot</v>
      </c>
      <c r="H154" s="23">
        <f>IF(IF(Payment[[#This Row],[ID'#]]="","",VLOOKUP(Payment[[#This Row],[ID'#]],OrderTable[],9,FALSE))=0,0,IF(Payment[[#This Row],[ID'#]]="","",VLOOKUP(Payment[[#This Row],[ID'#]],OrderTable[],9,FALSE)))</f>
        <v>9160</v>
      </c>
      <c r="I154" s="23">
        <f>IF(IF(Payment[[#This Row],[ID'#]]="","",VLOOKUP(Payment[[#This Row],[ID'#]],OrderTable[],10,FALSE))=0,0,IF(Payment[[#This Row],[ID'#]]="","",VLOOKUP(Payment[[#This Row],[ID'#]],OrderTable[],10,FALSE)))</f>
        <v>9160</v>
      </c>
      <c r="J154" s="55">
        <v>1268</v>
      </c>
      <c r="K154" s="59">
        <v>0.33173029999999998</v>
      </c>
      <c r="L154" s="22">
        <f>IF(Payment[[#This Row],[Total ]]="","",Payment[[#This Row],[Total ]]*Payment[[#This Row],[Payment %]])</f>
        <v>3038.6495479999999</v>
      </c>
      <c r="M154" s="47">
        <v>44722</v>
      </c>
      <c r="N154" s="48">
        <v>44732</v>
      </c>
      <c r="O154" s="52">
        <v>44741</v>
      </c>
      <c r="P154" s="74">
        <f>IF(Payment[[#This Row],[Date of deposit]]="","",Payment[[#This Row],[Amount paid]])</f>
        <v>3038.6495479999999</v>
      </c>
    </row>
    <row r="155" spans="1:16" hidden="1">
      <c r="A155" s="54" t="s">
        <v>406</v>
      </c>
      <c r="B155" s="15">
        <f>IF(IF(Payment[[#This Row],[ID'#]]="","",VLOOKUP(Payment[[#This Row],[ID'#]],OrderTable[],2,FALSE))=0,"",IF(Payment[[#This Row],[ID'#]]="","",VLOOKUP(Payment[[#This Row],[ID'#]],OrderTable[],2,FALSE)))</f>
        <v>9</v>
      </c>
      <c r="C155" s="15">
        <f>IF(IF(Payment[[#This Row],[ID'#]]="","",VLOOKUP(Payment[[#This Row],[ID'#]],OrderTable[],3,FALSE))=0,"",IF(Payment[[#This Row],[ID'#]]="","",VLOOKUP(Payment[[#This Row],[ID'#]],OrderTable[],3,FALSE)))</f>
        <v>1146</v>
      </c>
      <c r="D155" s="16" t="str">
        <f>IF(IF(Payment[[#This Row],[ID'#]]="","",VLOOKUP(Payment[[#This Row],[ID'#]],OrderTable[],5,FALSE))=0,"",IF(Payment[[#This Row],[ID'#]]="","",VLOOKUP(Payment[[#This Row],[ID'#]],OrderTable[],5,FALSE)))</f>
        <v/>
      </c>
      <c r="E155" s="17" t="str">
        <f>IF(IF(Payment[[#This Row],[ID'#]]="","",VLOOKUP(Payment[[#This Row],[ID'#]],OrderTable[],6,FALSE))=0,"",IF(Payment[[#This Row],[ID'#]]="","",VLOOKUP(Payment[[#This Row],[ID'#]],OrderTable[],6,FALSE)))</f>
        <v>Robot #6 - Pure 20K (Labor)</v>
      </c>
      <c r="F155" s="17">
        <f>IF(IF(Payment[[#This Row],[ID'#]]="","",VLOOKUP(Payment[[#This Row],[ID'#]],OrderTable[],7,FALSE))=0,0,IF(Payment[[#This Row],[ID'#]]="","",VLOOKUP(Payment[[#This Row],[ID'#]],OrderTable[],7,FALSE)))</f>
        <v>50</v>
      </c>
      <c r="G155" s="17" t="str">
        <f>IF(IF(Payment[[#This Row],[ID'#]]="","",VLOOKUP(Payment[[#This Row],[ID'#]],OrderTable[],8,FALSE))=0,"",IF(Payment[[#This Row],[ID'#]]="","",VLOOKUP(Payment[[#This Row],[ID'#]],OrderTable[],8,FALSE)))</f>
        <v>hr</v>
      </c>
      <c r="H155" s="23">
        <f>IF(IF(Payment[[#This Row],[ID'#]]="","",VLOOKUP(Payment[[#This Row],[ID'#]],OrderTable[],9,FALSE))=0,0,IF(Payment[[#This Row],[ID'#]]="","",VLOOKUP(Payment[[#This Row],[ID'#]],OrderTable[],9,FALSE)))</f>
        <v>50</v>
      </c>
      <c r="I155" s="23">
        <f>IF(IF(Payment[[#This Row],[ID'#]]="","",VLOOKUP(Payment[[#This Row],[ID'#]],OrderTable[],10,FALSE))=0,0,IF(Payment[[#This Row],[ID'#]]="","",VLOOKUP(Payment[[#This Row],[ID'#]],OrderTable[],10,FALSE)))</f>
        <v>2500</v>
      </c>
      <c r="J155" s="55">
        <v>1279</v>
      </c>
      <c r="K155" s="57">
        <v>0</v>
      </c>
      <c r="L155" s="22">
        <f>IF(Payment[[#This Row],[Total ]]="","",Payment[[#This Row],[Total ]]*Payment[[#This Row],[Payment %]])</f>
        <v>0</v>
      </c>
      <c r="M155" s="47">
        <v>44761</v>
      </c>
      <c r="N155" s="48">
        <v>44741</v>
      </c>
      <c r="O155" s="52">
        <v>44742</v>
      </c>
      <c r="P155" s="74">
        <f>IF(Payment[[#This Row],[Date of deposit]]="","",Payment[[#This Row],[Amount paid]])</f>
        <v>0</v>
      </c>
    </row>
    <row r="156" spans="1:16" hidden="1">
      <c r="A156" s="54" t="s">
        <v>408</v>
      </c>
      <c r="B156" s="15">
        <f>IF(IF(Payment[[#This Row],[ID'#]]="","",VLOOKUP(Payment[[#This Row],[ID'#]],OrderTable[],2,FALSE))=0,"",IF(Payment[[#This Row],[ID'#]]="","",VLOOKUP(Payment[[#This Row],[ID'#]],OrderTable[],2,FALSE)))</f>
        <v>9</v>
      </c>
      <c r="C156" s="15">
        <f>IF(IF(Payment[[#This Row],[ID'#]]="","",VLOOKUP(Payment[[#This Row],[ID'#]],OrderTable[],3,FALSE))=0,"",IF(Payment[[#This Row],[ID'#]]="","",VLOOKUP(Payment[[#This Row],[ID'#]],OrderTable[],3,FALSE)))</f>
        <v>1146</v>
      </c>
      <c r="D156" s="16" t="str">
        <f>IF(IF(Payment[[#This Row],[ID'#]]="","",VLOOKUP(Payment[[#This Row],[ID'#]],OrderTable[],5,FALSE))=0,"",IF(Payment[[#This Row],[ID'#]]="","",VLOOKUP(Payment[[#This Row],[ID'#]],OrderTable[],5,FALSE)))</f>
        <v/>
      </c>
      <c r="E156" s="17" t="str">
        <f>IF(IF(Payment[[#This Row],[ID'#]]="","",VLOOKUP(Payment[[#This Row],[ID'#]],OrderTable[],6,FALSE))=0,"",IF(Payment[[#This Row],[ID'#]]="","",VLOOKUP(Payment[[#This Row],[ID'#]],OrderTable[],6,FALSE)))</f>
        <v>Robot #6 - Pure 20K (Overtime)</v>
      </c>
      <c r="F156" s="17">
        <f>IF(IF(Payment[[#This Row],[ID'#]]="","",VLOOKUP(Payment[[#This Row],[ID'#]],OrderTable[],7,FALSE))=0,0,IF(Payment[[#This Row],[ID'#]]="","",VLOOKUP(Payment[[#This Row],[ID'#]],OrderTable[],7,FALSE)))</f>
        <v>0</v>
      </c>
      <c r="G156" s="17" t="str">
        <f>IF(IF(Payment[[#This Row],[ID'#]]="","",VLOOKUP(Payment[[#This Row],[ID'#]],OrderTable[],8,FALSE))=0,"",IF(Payment[[#This Row],[ID'#]]="","",VLOOKUP(Payment[[#This Row],[ID'#]],OrderTable[],8,FALSE)))</f>
        <v>hr</v>
      </c>
      <c r="H156" s="23">
        <f>IF(IF(Payment[[#This Row],[ID'#]]="","",VLOOKUP(Payment[[#This Row],[ID'#]],OrderTable[],9,FALSE))=0,0,IF(Payment[[#This Row],[ID'#]]="","",VLOOKUP(Payment[[#This Row],[ID'#]],OrderTable[],9,FALSE)))</f>
        <v>90</v>
      </c>
      <c r="I156" s="23">
        <f>IF(IF(Payment[[#This Row],[ID'#]]="","",VLOOKUP(Payment[[#This Row],[ID'#]],OrderTable[],10,FALSE))=0,0,IF(Payment[[#This Row],[ID'#]]="","",VLOOKUP(Payment[[#This Row],[ID'#]],OrderTable[],10,FALSE)))</f>
        <v>0</v>
      </c>
      <c r="J156" s="55">
        <v>1279</v>
      </c>
      <c r="K156" s="57">
        <v>0</v>
      </c>
      <c r="L156" s="22">
        <f>IF(Payment[[#This Row],[Total ]]="","",Payment[[#This Row],[Total ]]*Payment[[#This Row],[Payment %]])</f>
        <v>0</v>
      </c>
      <c r="M156" s="47">
        <v>44761</v>
      </c>
      <c r="N156" s="48">
        <v>44741</v>
      </c>
      <c r="O156" s="52">
        <v>44742</v>
      </c>
      <c r="P156" s="74">
        <f>IF(Payment[[#This Row],[Date of deposit]]="","",Payment[[#This Row],[Amount paid]])</f>
        <v>0</v>
      </c>
    </row>
    <row r="157" spans="1:16" hidden="1">
      <c r="A157" s="54" t="s">
        <v>410</v>
      </c>
      <c r="B157" s="15">
        <f>IF(IF(Payment[[#This Row],[ID'#]]="","",VLOOKUP(Payment[[#This Row],[ID'#]],OrderTable[],2,FALSE))=0,"",IF(Payment[[#This Row],[ID'#]]="","",VLOOKUP(Payment[[#This Row],[ID'#]],OrderTable[],2,FALSE)))</f>
        <v>9</v>
      </c>
      <c r="C157" s="15">
        <f>IF(IF(Payment[[#This Row],[ID'#]]="","",VLOOKUP(Payment[[#This Row],[ID'#]],OrderTable[],3,FALSE))=0,"",IF(Payment[[#This Row],[ID'#]]="","",VLOOKUP(Payment[[#This Row],[ID'#]],OrderTable[],3,FALSE)))</f>
        <v>1146</v>
      </c>
      <c r="D157" s="16" t="str">
        <f>IF(IF(Payment[[#This Row],[ID'#]]="","",VLOOKUP(Payment[[#This Row],[ID'#]],OrderTable[],5,FALSE))=0,"",IF(Payment[[#This Row],[ID'#]]="","",VLOOKUP(Payment[[#This Row],[ID'#]],OrderTable[],5,FALSE)))</f>
        <v/>
      </c>
      <c r="E157" s="17" t="str">
        <f>IF(IF(Payment[[#This Row],[ID'#]]="","",VLOOKUP(Payment[[#This Row],[ID'#]],OrderTable[],6,FALSE))=0,"",IF(Payment[[#This Row],[ID'#]]="","",VLOOKUP(Payment[[#This Row],[ID'#]],OrderTable[],6,FALSE)))</f>
        <v>Robot #6 - Pure 20K (Expenses)</v>
      </c>
      <c r="F157" s="17">
        <f>IF(IF(Payment[[#This Row],[ID'#]]="","",VLOOKUP(Payment[[#This Row],[ID'#]],OrderTable[],7,FALSE))=0,0,IF(Payment[[#This Row],[ID'#]]="","",VLOOKUP(Payment[[#This Row],[ID'#]],OrderTable[],7,FALSE)))</f>
        <v>1</v>
      </c>
      <c r="G157" s="17" t="str">
        <f>IF(IF(Payment[[#This Row],[ID'#]]="","",VLOOKUP(Payment[[#This Row],[ID'#]],OrderTable[],8,FALSE))=0,"",IF(Payment[[#This Row],[ID'#]]="","",VLOOKUP(Payment[[#This Row],[ID'#]],OrderTable[],8,FALSE)))</f>
        <v>lot</v>
      </c>
      <c r="H157" s="23">
        <f>IF(IF(Payment[[#This Row],[ID'#]]="","",VLOOKUP(Payment[[#This Row],[ID'#]],OrderTable[],9,FALSE))=0,0,IF(Payment[[#This Row],[ID'#]]="","",VLOOKUP(Payment[[#This Row],[ID'#]],OrderTable[],9,FALSE)))</f>
        <v>11710</v>
      </c>
      <c r="I157" s="23">
        <f>IF(IF(Payment[[#This Row],[ID'#]]="","",VLOOKUP(Payment[[#This Row],[ID'#]],OrderTable[],10,FALSE))=0,0,IF(Payment[[#This Row],[ID'#]]="","",VLOOKUP(Payment[[#This Row],[ID'#]],OrderTable[],10,FALSE)))</f>
        <v>11710</v>
      </c>
      <c r="J157" s="55">
        <v>1268</v>
      </c>
      <c r="K157" s="59">
        <v>0.45772839999999998</v>
      </c>
      <c r="L157" s="22">
        <f>IF(Payment[[#This Row],[Total ]]="","",Payment[[#This Row],[Total ]]*Payment[[#This Row],[Payment %]])</f>
        <v>5359.9995639999997</v>
      </c>
      <c r="M157" s="47">
        <v>44722</v>
      </c>
      <c r="N157" s="48">
        <v>44732</v>
      </c>
      <c r="O157" s="52">
        <v>44741</v>
      </c>
      <c r="P157" s="74">
        <f>IF(Payment[[#This Row],[Date of deposit]]="","",Payment[[#This Row],[Amount paid]])</f>
        <v>5359.9995639999997</v>
      </c>
    </row>
    <row r="158" spans="1:16" hidden="1">
      <c r="A158" s="54" t="s">
        <v>412</v>
      </c>
      <c r="B158" s="15">
        <f>IF(IF(Payment[[#This Row],[ID'#]]="","",VLOOKUP(Payment[[#This Row],[ID'#]],OrderTable[],2,FALSE))=0,"",IF(Payment[[#This Row],[ID'#]]="","",VLOOKUP(Payment[[#This Row],[ID'#]],OrderTable[],2,FALSE)))</f>
        <v>9</v>
      </c>
      <c r="C158" s="15">
        <f>IF(IF(Payment[[#This Row],[ID'#]]="","",VLOOKUP(Payment[[#This Row],[ID'#]],OrderTable[],3,FALSE))=0,"",IF(Payment[[#This Row],[ID'#]]="","",VLOOKUP(Payment[[#This Row],[ID'#]],OrderTable[],3,FALSE)))</f>
        <v>1146</v>
      </c>
      <c r="D158" s="16" t="str">
        <f>IF(IF(Payment[[#This Row],[ID'#]]="","",VLOOKUP(Payment[[#This Row],[ID'#]],OrderTable[],5,FALSE))=0,"",IF(Payment[[#This Row],[ID'#]]="","",VLOOKUP(Payment[[#This Row],[ID'#]],OrderTable[],5,FALSE)))</f>
        <v/>
      </c>
      <c r="E158" s="17" t="str">
        <f>IF(IF(Payment[[#This Row],[ID'#]]="","",VLOOKUP(Payment[[#This Row],[ID'#]],OrderTable[],6,FALSE))=0,"",IF(Payment[[#This Row],[ID'#]]="","",VLOOKUP(Payment[[#This Row],[ID'#]],OrderTable[],6,FALSE)))</f>
        <v>Robot #7 - Pure 20K (Labor)</v>
      </c>
      <c r="F158" s="17">
        <f>IF(IF(Payment[[#This Row],[ID'#]]="","",VLOOKUP(Payment[[#This Row],[ID'#]],OrderTable[],7,FALSE))=0,0,IF(Payment[[#This Row],[ID'#]]="","",VLOOKUP(Payment[[#This Row],[ID'#]],OrderTable[],7,FALSE)))</f>
        <v>278</v>
      </c>
      <c r="G158" s="17" t="str">
        <f>IF(IF(Payment[[#This Row],[ID'#]]="","",VLOOKUP(Payment[[#This Row],[ID'#]],OrderTable[],8,FALSE))=0,"",IF(Payment[[#This Row],[ID'#]]="","",VLOOKUP(Payment[[#This Row],[ID'#]],OrderTable[],8,FALSE)))</f>
        <v>hr</v>
      </c>
      <c r="H158" s="23">
        <f>IF(IF(Payment[[#This Row],[ID'#]]="","",VLOOKUP(Payment[[#This Row],[ID'#]],OrderTable[],9,FALSE))=0,0,IF(Payment[[#This Row],[ID'#]]="","",VLOOKUP(Payment[[#This Row],[ID'#]],OrderTable[],9,FALSE)))</f>
        <v>60</v>
      </c>
      <c r="I158" s="23">
        <f>IF(IF(Payment[[#This Row],[ID'#]]="","",VLOOKUP(Payment[[#This Row],[ID'#]],OrderTable[],10,FALSE))=0,0,IF(Payment[[#This Row],[ID'#]]="","",VLOOKUP(Payment[[#This Row],[ID'#]],OrderTable[],10,FALSE)))</f>
        <v>16680</v>
      </c>
      <c r="J158" s="55">
        <v>1279</v>
      </c>
      <c r="K158" s="57">
        <v>7.1942446039999997E-2</v>
      </c>
      <c r="L158" s="22">
        <f>IF(Payment[[#This Row],[Total ]]="","",Payment[[#This Row],[Total ]]*Payment[[#This Row],[Payment %]])</f>
        <v>1199.9999999472</v>
      </c>
      <c r="M158" s="47">
        <v>44761</v>
      </c>
      <c r="N158" s="48">
        <v>44741</v>
      </c>
      <c r="O158" s="52">
        <v>44742</v>
      </c>
      <c r="P158" s="74">
        <f>IF(Payment[[#This Row],[Date of deposit]]="","",Payment[[#This Row],[Amount paid]])</f>
        <v>1199.9999999472</v>
      </c>
    </row>
    <row r="159" spans="1:16" hidden="1">
      <c r="A159" s="54" t="s">
        <v>414</v>
      </c>
      <c r="B159" s="15">
        <f>IF(IF(Payment[[#This Row],[ID'#]]="","",VLOOKUP(Payment[[#This Row],[ID'#]],OrderTable[],2,FALSE))=0,"",IF(Payment[[#This Row],[ID'#]]="","",VLOOKUP(Payment[[#This Row],[ID'#]],OrderTable[],2,FALSE)))</f>
        <v>9</v>
      </c>
      <c r="C159" s="15">
        <f>IF(IF(Payment[[#This Row],[ID'#]]="","",VLOOKUP(Payment[[#This Row],[ID'#]],OrderTable[],3,FALSE))=0,"",IF(Payment[[#This Row],[ID'#]]="","",VLOOKUP(Payment[[#This Row],[ID'#]],OrderTable[],3,FALSE)))</f>
        <v>1146</v>
      </c>
      <c r="D159" s="16" t="str">
        <f>IF(IF(Payment[[#This Row],[ID'#]]="","",VLOOKUP(Payment[[#This Row],[ID'#]],OrderTable[],5,FALSE))=0,"",IF(Payment[[#This Row],[ID'#]]="","",VLOOKUP(Payment[[#This Row],[ID'#]],OrderTable[],5,FALSE)))</f>
        <v/>
      </c>
      <c r="E159" s="17" t="str">
        <f>IF(IF(Payment[[#This Row],[ID'#]]="","",VLOOKUP(Payment[[#This Row],[ID'#]],OrderTable[],6,FALSE))=0,"",IF(Payment[[#This Row],[ID'#]]="","",VLOOKUP(Payment[[#This Row],[ID'#]],OrderTable[],6,FALSE)))</f>
        <v>Robot #7 - Pure 20K (Overtime)</v>
      </c>
      <c r="F159" s="17">
        <f>IF(IF(Payment[[#This Row],[ID'#]]="","",VLOOKUP(Payment[[#This Row],[ID'#]],OrderTable[],7,FALSE))=0,0,IF(Payment[[#This Row],[ID'#]]="","",VLOOKUP(Payment[[#This Row],[ID'#]],OrderTable[],7,FALSE)))</f>
        <v>111</v>
      </c>
      <c r="G159" s="17" t="str">
        <f>IF(IF(Payment[[#This Row],[ID'#]]="","",VLOOKUP(Payment[[#This Row],[ID'#]],OrderTable[],8,FALSE))=0,"",IF(Payment[[#This Row],[ID'#]]="","",VLOOKUP(Payment[[#This Row],[ID'#]],OrderTable[],8,FALSE)))</f>
        <v>hr</v>
      </c>
      <c r="H159" s="23">
        <f>IF(IF(Payment[[#This Row],[ID'#]]="","",VLOOKUP(Payment[[#This Row],[ID'#]],OrderTable[],9,FALSE))=0,0,IF(Payment[[#This Row],[ID'#]]="","",VLOOKUP(Payment[[#This Row],[ID'#]],OrderTable[],9,FALSE)))</f>
        <v>90</v>
      </c>
      <c r="I159" s="23">
        <f>IF(IF(Payment[[#This Row],[ID'#]]="","",VLOOKUP(Payment[[#This Row],[ID'#]],OrderTable[],10,FALSE))=0,0,IF(Payment[[#This Row],[ID'#]]="","",VLOOKUP(Payment[[#This Row],[ID'#]],OrderTable[],10,FALSE)))</f>
        <v>9990</v>
      </c>
      <c r="J159" s="55">
        <v>1279</v>
      </c>
      <c r="K159" s="57">
        <v>0</v>
      </c>
      <c r="L159" s="22">
        <f>IF(Payment[[#This Row],[Total ]]="","",Payment[[#This Row],[Total ]]*Payment[[#This Row],[Payment %]])</f>
        <v>0</v>
      </c>
      <c r="M159" s="47">
        <v>44761</v>
      </c>
      <c r="N159" s="48">
        <v>44741</v>
      </c>
      <c r="O159" s="52">
        <v>44742</v>
      </c>
      <c r="P159" s="74">
        <f>IF(Payment[[#This Row],[Date of deposit]]="","",Payment[[#This Row],[Amount paid]])</f>
        <v>0</v>
      </c>
    </row>
    <row r="160" spans="1:16" hidden="1">
      <c r="A160" s="54" t="s">
        <v>416</v>
      </c>
      <c r="B160" s="15">
        <f>IF(IF(Payment[[#This Row],[ID'#]]="","",VLOOKUP(Payment[[#This Row],[ID'#]],OrderTable[],2,FALSE))=0,"",IF(Payment[[#This Row],[ID'#]]="","",VLOOKUP(Payment[[#This Row],[ID'#]],OrderTable[],2,FALSE)))</f>
        <v>9</v>
      </c>
      <c r="C160" s="15">
        <f>IF(IF(Payment[[#This Row],[ID'#]]="","",VLOOKUP(Payment[[#This Row],[ID'#]],OrderTable[],3,FALSE))=0,"",IF(Payment[[#This Row],[ID'#]]="","",VLOOKUP(Payment[[#This Row],[ID'#]],OrderTable[],3,FALSE)))</f>
        <v>1146</v>
      </c>
      <c r="D160" s="16" t="str">
        <f>IF(IF(Payment[[#This Row],[ID'#]]="","",VLOOKUP(Payment[[#This Row],[ID'#]],OrderTable[],5,FALSE))=0,"",IF(Payment[[#This Row],[ID'#]]="","",VLOOKUP(Payment[[#This Row],[ID'#]],OrderTable[],5,FALSE)))</f>
        <v/>
      </c>
      <c r="E160" s="17" t="str">
        <f>IF(IF(Payment[[#This Row],[ID'#]]="","",VLOOKUP(Payment[[#This Row],[ID'#]],OrderTable[],6,FALSE))=0,"",IF(Payment[[#This Row],[ID'#]]="","",VLOOKUP(Payment[[#This Row],[ID'#]],OrderTable[],6,FALSE)))</f>
        <v>Robot #7 - Pure 20K (Expenses)</v>
      </c>
      <c r="F160" s="17">
        <f>IF(IF(Payment[[#This Row],[ID'#]]="","",VLOOKUP(Payment[[#This Row],[ID'#]],OrderTable[],7,FALSE))=0,0,IF(Payment[[#This Row],[ID'#]]="","",VLOOKUP(Payment[[#This Row],[ID'#]],OrderTable[],7,FALSE)))</f>
        <v>1</v>
      </c>
      <c r="G160" s="17" t="str">
        <f>IF(IF(Payment[[#This Row],[ID'#]]="","",VLOOKUP(Payment[[#This Row],[ID'#]],OrderTable[],8,FALSE))=0,"",IF(Payment[[#This Row],[ID'#]]="","",VLOOKUP(Payment[[#This Row],[ID'#]],OrderTable[],8,FALSE)))</f>
        <v>lot</v>
      </c>
      <c r="H160" s="23">
        <f>IF(IF(Payment[[#This Row],[ID'#]]="","",VLOOKUP(Payment[[#This Row],[ID'#]],OrderTable[],9,FALSE))=0,0,IF(Payment[[#This Row],[ID'#]]="","",VLOOKUP(Payment[[#This Row],[ID'#]],OrderTable[],9,FALSE)))</f>
        <v>7630</v>
      </c>
      <c r="I160" s="23">
        <f>IF(IF(Payment[[#This Row],[ID'#]]="","",VLOOKUP(Payment[[#This Row],[ID'#]],OrderTable[],10,FALSE))=0,0,IF(Payment[[#This Row],[ID'#]]="","",VLOOKUP(Payment[[#This Row],[ID'#]],OrderTable[],10,FALSE)))</f>
        <v>7630</v>
      </c>
      <c r="J160" s="55">
        <v>1268</v>
      </c>
      <c r="K160" s="59">
        <v>0.19921359999999999</v>
      </c>
      <c r="L160" s="22">
        <f>IF(Payment[[#This Row],[Total ]]="","",Payment[[#This Row],[Total ]]*Payment[[#This Row],[Payment %]])</f>
        <v>1519.9997679999999</v>
      </c>
      <c r="M160" s="47">
        <v>44722</v>
      </c>
      <c r="N160" s="48">
        <v>44732</v>
      </c>
      <c r="O160" s="52">
        <v>44741</v>
      </c>
      <c r="P160" s="74">
        <f>IF(Payment[[#This Row],[Date of deposit]]="","",Payment[[#This Row],[Amount paid]])</f>
        <v>1519.9997679999999</v>
      </c>
    </row>
    <row r="161" spans="1:16" hidden="1">
      <c r="A161" s="54" t="s">
        <v>418</v>
      </c>
      <c r="B161" s="15">
        <f>IF(IF(Payment[[#This Row],[ID'#]]="","",VLOOKUP(Payment[[#This Row],[ID'#]],OrderTable[],2,FALSE))=0,"",IF(Payment[[#This Row],[ID'#]]="","",VLOOKUP(Payment[[#This Row],[ID'#]],OrderTable[],2,FALSE)))</f>
        <v>10</v>
      </c>
      <c r="C161" s="15">
        <f>IF(IF(Payment[[#This Row],[ID'#]]="","",VLOOKUP(Payment[[#This Row],[ID'#]],OrderTable[],3,FALSE))=0,"",IF(Payment[[#This Row],[ID'#]]="","",VLOOKUP(Payment[[#This Row],[ID'#]],OrderTable[],3,FALSE)))</f>
        <v>1147</v>
      </c>
      <c r="D161" s="16" t="str">
        <f>IF(IF(Payment[[#This Row],[ID'#]]="","",VLOOKUP(Payment[[#This Row],[ID'#]],OrderTable[],5,FALSE))=0,"",IF(Payment[[#This Row],[ID'#]]="","",VLOOKUP(Payment[[#This Row],[ID'#]],OrderTable[],5,FALSE)))</f>
        <v/>
      </c>
      <c r="E161" s="17" t="str">
        <f>IF(IF(Payment[[#This Row],[ID'#]]="","",VLOOKUP(Payment[[#This Row],[ID'#]],OrderTable[],6,FALSE))=0,"",IF(Payment[[#This Row],[ID'#]]="","",VLOOKUP(Payment[[#This Row],[ID'#]],OrderTable[],6,FALSE)))</f>
        <v>Controls #1 - Pure 20K (Labor)</v>
      </c>
      <c r="F161" s="17">
        <f>IF(IF(Payment[[#This Row],[ID'#]]="","",VLOOKUP(Payment[[#This Row],[ID'#]],OrderTable[],7,FALSE))=0,0,IF(Payment[[#This Row],[ID'#]]="","",VLOOKUP(Payment[[#This Row],[ID'#]],OrderTable[],7,FALSE)))</f>
        <v>271</v>
      </c>
      <c r="G161" s="17" t="str">
        <f>IF(IF(Payment[[#This Row],[ID'#]]="","",VLOOKUP(Payment[[#This Row],[ID'#]],OrderTable[],8,FALSE))=0,"",IF(Payment[[#This Row],[ID'#]]="","",VLOOKUP(Payment[[#This Row],[ID'#]],OrderTable[],8,FALSE)))</f>
        <v>hr</v>
      </c>
      <c r="H161" s="23">
        <f>IF(IF(Payment[[#This Row],[ID'#]]="","",VLOOKUP(Payment[[#This Row],[ID'#]],OrderTable[],9,FALSE))=0,0,IF(Payment[[#This Row],[ID'#]]="","",VLOOKUP(Payment[[#This Row],[ID'#]],OrderTable[],9,FALSE)))</f>
        <v>60</v>
      </c>
      <c r="I161" s="23">
        <f>IF(IF(Payment[[#This Row],[ID'#]]="","",VLOOKUP(Payment[[#This Row],[ID'#]],OrderTable[],10,FALSE))=0,0,IF(Payment[[#This Row],[ID'#]]="","",VLOOKUP(Payment[[#This Row],[ID'#]],OrderTable[],10,FALSE)))</f>
        <v>16260</v>
      </c>
      <c r="J161" s="55">
        <v>1271</v>
      </c>
      <c r="K161" s="57">
        <v>0</v>
      </c>
      <c r="L161" s="22">
        <f>IF(Payment[[#This Row],[Total ]]="","",Payment[[#This Row],[Total ]]*Payment[[#This Row],[Payment %]])</f>
        <v>0</v>
      </c>
      <c r="M161" s="47">
        <v>44754</v>
      </c>
      <c r="N161" s="48"/>
      <c r="O161" s="52"/>
      <c r="P161" s="74" t="str">
        <f>IF(Payment[[#This Row],[Date of deposit]]="","",Payment[[#This Row],[Amount paid]])</f>
        <v/>
      </c>
    </row>
    <row r="162" spans="1:16" hidden="1">
      <c r="A162" s="54" t="s">
        <v>420</v>
      </c>
      <c r="B162" s="15">
        <f>IF(IF(Payment[[#This Row],[ID'#]]="","",VLOOKUP(Payment[[#This Row],[ID'#]],OrderTable[],2,FALSE))=0,"",IF(Payment[[#This Row],[ID'#]]="","",VLOOKUP(Payment[[#This Row],[ID'#]],OrderTable[],2,FALSE)))</f>
        <v>10</v>
      </c>
      <c r="C162" s="15">
        <f>IF(IF(Payment[[#This Row],[ID'#]]="","",VLOOKUP(Payment[[#This Row],[ID'#]],OrderTable[],3,FALSE))=0,"",IF(Payment[[#This Row],[ID'#]]="","",VLOOKUP(Payment[[#This Row],[ID'#]],OrderTable[],3,FALSE)))</f>
        <v>1147</v>
      </c>
      <c r="D162" s="16" t="str">
        <f>IF(IF(Payment[[#This Row],[ID'#]]="","",VLOOKUP(Payment[[#This Row],[ID'#]],OrderTable[],5,FALSE))=0,"",IF(Payment[[#This Row],[ID'#]]="","",VLOOKUP(Payment[[#This Row],[ID'#]],OrderTable[],5,FALSE)))</f>
        <v/>
      </c>
      <c r="E162" s="17" t="str">
        <f>IF(IF(Payment[[#This Row],[ID'#]]="","",VLOOKUP(Payment[[#This Row],[ID'#]],OrderTable[],6,FALSE))=0,"",IF(Payment[[#This Row],[ID'#]]="","",VLOOKUP(Payment[[#This Row],[ID'#]],OrderTable[],6,FALSE)))</f>
        <v>Controls #1 - Pure 20K (Overtime)</v>
      </c>
      <c r="F162" s="17">
        <f>IF(IF(Payment[[#This Row],[ID'#]]="","",VLOOKUP(Payment[[#This Row],[ID'#]],OrderTable[],7,FALSE))=0,0,IF(Payment[[#This Row],[ID'#]]="","",VLOOKUP(Payment[[#This Row],[ID'#]],OrderTable[],7,FALSE)))</f>
        <v>108</v>
      </c>
      <c r="G162" s="17" t="str">
        <f>IF(IF(Payment[[#This Row],[ID'#]]="","",VLOOKUP(Payment[[#This Row],[ID'#]],OrderTable[],8,FALSE))=0,"",IF(Payment[[#This Row],[ID'#]]="","",VLOOKUP(Payment[[#This Row],[ID'#]],OrderTable[],8,FALSE)))</f>
        <v>hr</v>
      </c>
      <c r="H162" s="23">
        <f>IF(IF(Payment[[#This Row],[ID'#]]="","",VLOOKUP(Payment[[#This Row],[ID'#]],OrderTable[],9,FALSE))=0,0,IF(Payment[[#This Row],[ID'#]]="","",VLOOKUP(Payment[[#This Row],[ID'#]],OrderTable[],9,FALSE)))</f>
        <v>90</v>
      </c>
      <c r="I162" s="23">
        <f>IF(IF(Payment[[#This Row],[ID'#]]="","",VLOOKUP(Payment[[#This Row],[ID'#]],OrderTable[],10,FALSE))=0,0,IF(Payment[[#This Row],[ID'#]]="","",VLOOKUP(Payment[[#This Row],[ID'#]],OrderTable[],10,FALSE)))</f>
        <v>9720</v>
      </c>
      <c r="J162" s="55">
        <v>1271</v>
      </c>
      <c r="K162" s="57">
        <v>0</v>
      </c>
      <c r="L162" s="22">
        <f>IF(Payment[[#This Row],[Total ]]="","",Payment[[#This Row],[Total ]]*Payment[[#This Row],[Payment %]])</f>
        <v>0</v>
      </c>
      <c r="M162" s="47">
        <v>44754</v>
      </c>
      <c r="N162" s="48"/>
      <c r="O162" s="52"/>
      <c r="P162" s="74" t="str">
        <f>IF(Payment[[#This Row],[Date of deposit]]="","",Payment[[#This Row],[Amount paid]])</f>
        <v/>
      </c>
    </row>
    <row r="163" spans="1:16" hidden="1">
      <c r="A163" s="54" t="s">
        <v>422</v>
      </c>
      <c r="B163" s="15">
        <f>IF(IF(Payment[[#This Row],[ID'#]]="","",VLOOKUP(Payment[[#This Row],[ID'#]],OrderTable[],2,FALSE))=0,"",IF(Payment[[#This Row],[ID'#]]="","",VLOOKUP(Payment[[#This Row],[ID'#]],OrderTable[],2,FALSE)))</f>
        <v>10</v>
      </c>
      <c r="C163" s="15">
        <f>IF(IF(Payment[[#This Row],[ID'#]]="","",VLOOKUP(Payment[[#This Row],[ID'#]],OrderTable[],3,FALSE))=0,"",IF(Payment[[#This Row],[ID'#]]="","",VLOOKUP(Payment[[#This Row],[ID'#]],OrderTable[],3,FALSE)))</f>
        <v>1147</v>
      </c>
      <c r="D163" s="16" t="str">
        <f>IF(IF(Payment[[#This Row],[ID'#]]="","",VLOOKUP(Payment[[#This Row],[ID'#]],OrderTable[],5,FALSE))=0,"",IF(Payment[[#This Row],[ID'#]]="","",VLOOKUP(Payment[[#This Row],[ID'#]],OrderTable[],5,FALSE)))</f>
        <v/>
      </c>
      <c r="E163" s="17" t="str">
        <f>IF(IF(Payment[[#This Row],[ID'#]]="","",VLOOKUP(Payment[[#This Row],[ID'#]],OrderTable[],6,FALSE))=0,"",IF(Payment[[#This Row],[ID'#]]="","",VLOOKUP(Payment[[#This Row],[ID'#]],OrderTable[],6,FALSE)))</f>
        <v>Controls #1 - Pure 20K (Expenses)</v>
      </c>
      <c r="F163" s="17">
        <f>IF(IF(Payment[[#This Row],[ID'#]]="","",VLOOKUP(Payment[[#This Row],[ID'#]],OrderTable[],7,FALSE))=0,0,IF(Payment[[#This Row],[ID'#]]="","",VLOOKUP(Payment[[#This Row],[ID'#]],OrderTable[],7,FALSE)))</f>
        <v>1</v>
      </c>
      <c r="G163" s="17" t="str">
        <f>IF(IF(Payment[[#This Row],[ID'#]]="","",VLOOKUP(Payment[[#This Row],[ID'#]],OrderTable[],8,FALSE))=0,"",IF(Payment[[#This Row],[ID'#]]="","",VLOOKUP(Payment[[#This Row],[ID'#]],OrderTable[],8,FALSE)))</f>
        <v>lot</v>
      </c>
      <c r="H163" s="23">
        <f>IF(IF(Payment[[#This Row],[ID'#]]="","",VLOOKUP(Payment[[#This Row],[ID'#]],OrderTable[],9,FALSE))=0,0,IF(Payment[[#This Row],[ID'#]]="","",VLOOKUP(Payment[[#This Row],[ID'#]],OrderTable[],9,FALSE)))</f>
        <v>17320</v>
      </c>
      <c r="I163" s="23">
        <f>IF(IF(Payment[[#This Row],[ID'#]]="","",VLOOKUP(Payment[[#This Row],[ID'#]],OrderTable[],10,FALSE))=0,0,IF(Payment[[#This Row],[ID'#]]="","",VLOOKUP(Payment[[#This Row],[ID'#]],OrderTable[],10,FALSE)))</f>
        <v>17320</v>
      </c>
      <c r="J163" s="55">
        <v>1270</v>
      </c>
      <c r="K163" s="59">
        <v>0.32020209999999999</v>
      </c>
      <c r="L163" s="22">
        <f>IF(Payment[[#This Row],[Total ]]="","",Payment[[#This Row],[Total ]]*Payment[[#This Row],[Payment %]])</f>
        <v>5545.9003720000001</v>
      </c>
      <c r="M163" s="47">
        <v>44723</v>
      </c>
      <c r="N163" s="48">
        <v>44729</v>
      </c>
      <c r="O163" s="52">
        <v>44741</v>
      </c>
      <c r="P163" s="74">
        <f>IF(Payment[[#This Row],[Date of deposit]]="","",Payment[[#This Row],[Amount paid]])</f>
        <v>5545.9003720000001</v>
      </c>
    </row>
    <row r="164" spans="1:16" hidden="1">
      <c r="A164" s="54" t="s">
        <v>424</v>
      </c>
      <c r="B164" s="15">
        <f>IF(IF(Payment[[#This Row],[ID'#]]="","",VLOOKUP(Payment[[#This Row],[ID'#]],OrderTable[],2,FALSE))=0,"",IF(Payment[[#This Row],[ID'#]]="","",VLOOKUP(Payment[[#This Row],[ID'#]],OrderTable[],2,FALSE)))</f>
        <v>10</v>
      </c>
      <c r="C164" s="15">
        <f>IF(IF(Payment[[#This Row],[ID'#]]="","",VLOOKUP(Payment[[#This Row],[ID'#]],OrderTable[],3,FALSE))=0,"",IF(Payment[[#This Row],[ID'#]]="","",VLOOKUP(Payment[[#This Row],[ID'#]],OrderTable[],3,FALSE)))</f>
        <v>1147</v>
      </c>
      <c r="D164" s="16" t="str">
        <f>IF(IF(Payment[[#This Row],[ID'#]]="","",VLOOKUP(Payment[[#This Row],[ID'#]],OrderTable[],5,FALSE))=0,"",IF(Payment[[#This Row],[ID'#]]="","",VLOOKUP(Payment[[#This Row],[ID'#]],OrderTable[],5,FALSE)))</f>
        <v/>
      </c>
      <c r="E164" s="17" t="str">
        <f>IF(IF(Payment[[#This Row],[ID'#]]="","",VLOOKUP(Payment[[#This Row],[ID'#]],OrderTable[],6,FALSE))=0,"",IF(Payment[[#This Row],[ID'#]]="","",VLOOKUP(Payment[[#This Row],[ID'#]],OrderTable[],6,FALSE)))</f>
        <v>Controls #2 - Pure 20K (Labor)</v>
      </c>
      <c r="F164" s="17">
        <f>IF(IF(Payment[[#This Row],[ID'#]]="","",VLOOKUP(Payment[[#This Row],[ID'#]],OrderTable[],7,FALSE))=0,0,IF(Payment[[#This Row],[ID'#]]="","",VLOOKUP(Payment[[#This Row],[ID'#]],OrderTable[],7,FALSE)))</f>
        <v>928</v>
      </c>
      <c r="G164" s="17" t="str">
        <f>IF(IF(Payment[[#This Row],[ID'#]]="","",VLOOKUP(Payment[[#This Row],[ID'#]],OrderTable[],8,FALSE))=0,"",IF(Payment[[#This Row],[ID'#]]="","",VLOOKUP(Payment[[#This Row],[ID'#]],OrderTable[],8,FALSE)))</f>
        <v>hr</v>
      </c>
      <c r="H164" s="23">
        <f>IF(IF(Payment[[#This Row],[ID'#]]="","",VLOOKUP(Payment[[#This Row],[ID'#]],OrderTable[],9,FALSE))=0,0,IF(Payment[[#This Row],[ID'#]]="","",VLOOKUP(Payment[[#This Row],[ID'#]],OrderTable[],9,FALSE)))</f>
        <v>50</v>
      </c>
      <c r="I164" s="23">
        <f>IF(IF(Payment[[#This Row],[ID'#]]="","",VLOOKUP(Payment[[#This Row],[ID'#]],OrderTable[],10,FALSE))=0,0,IF(Payment[[#This Row],[ID'#]]="","",VLOOKUP(Payment[[#This Row],[ID'#]],OrderTable[],10,FALSE)))</f>
        <v>46400</v>
      </c>
      <c r="J164" s="55">
        <v>1271</v>
      </c>
      <c r="K164" s="58">
        <v>4.3103448000000003E-2</v>
      </c>
      <c r="L164" s="22">
        <f>IF(Payment[[#This Row],[Total ]]="","",Payment[[#This Row],[Total ]]*Payment[[#This Row],[Payment %]])</f>
        <v>1999.9999872000001</v>
      </c>
      <c r="M164" s="47">
        <v>44754</v>
      </c>
      <c r="N164" s="48"/>
      <c r="O164" s="52"/>
      <c r="P164" s="74" t="str">
        <f>IF(Payment[[#This Row],[Date of deposit]]="","",Payment[[#This Row],[Amount paid]])</f>
        <v/>
      </c>
    </row>
    <row r="165" spans="1:16" hidden="1">
      <c r="A165" s="54" t="s">
        <v>426</v>
      </c>
      <c r="B165" s="15">
        <f>IF(IF(Payment[[#This Row],[ID'#]]="","",VLOOKUP(Payment[[#This Row],[ID'#]],OrderTable[],2,FALSE))=0,"",IF(Payment[[#This Row],[ID'#]]="","",VLOOKUP(Payment[[#This Row],[ID'#]],OrderTable[],2,FALSE)))</f>
        <v>10</v>
      </c>
      <c r="C165" s="15">
        <f>IF(IF(Payment[[#This Row],[ID'#]]="","",VLOOKUP(Payment[[#This Row],[ID'#]],OrderTable[],3,FALSE))=0,"",IF(Payment[[#This Row],[ID'#]]="","",VLOOKUP(Payment[[#This Row],[ID'#]],OrderTable[],3,FALSE)))</f>
        <v>1147</v>
      </c>
      <c r="D165" s="16" t="str">
        <f>IF(IF(Payment[[#This Row],[ID'#]]="","",VLOOKUP(Payment[[#This Row],[ID'#]],OrderTable[],5,FALSE))=0,"",IF(Payment[[#This Row],[ID'#]]="","",VLOOKUP(Payment[[#This Row],[ID'#]],OrderTable[],5,FALSE)))</f>
        <v/>
      </c>
      <c r="E165" s="17" t="str">
        <f>IF(IF(Payment[[#This Row],[ID'#]]="","",VLOOKUP(Payment[[#This Row],[ID'#]],OrderTable[],6,FALSE))=0,"",IF(Payment[[#This Row],[ID'#]]="","",VLOOKUP(Payment[[#This Row],[ID'#]],OrderTable[],6,FALSE)))</f>
        <v>Controls #2 - Pure 20K (Overtime)</v>
      </c>
      <c r="F165" s="17">
        <f>IF(IF(Payment[[#This Row],[ID'#]]="","",VLOOKUP(Payment[[#This Row],[ID'#]],OrderTable[],7,FALSE))=0,0,IF(Payment[[#This Row],[ID'#]]="","",VLOOKUP(Payment[[#This Row],[ID'#]],OrderTable[],7,FALSE)))</f>
        <v>371</v>
      </c>
      <c r="G165" s="17" t="str">
        <f>IF(IF(Payment[[#This Row],[ID'#]]="","",VLOOKUP(Payment[[#This Row],[ID'#]],OrderTable[],8,FALSE))=0,"",IF(Payment[[#This Row],[ID'#]]="","",VLOOKUP(Payment[[#This Row],[ID'#]],OrderTable[],8,FALSE)))</f>
        <v>hr</v>
      </c>
      <c r="H165" s="23">
        <f>IF(IF(Payment[[#This Row],[ID'#]]="","",VLOOKUP(Payment[[#This Row],[ID'#]],OrderTable[],9,FALSE))=0,0,IF(Payment[[#This Row],[ID'#]]="","",VLOOKUP(Payment[[#This Row],[ID'#]],OrderTable[],9,FALSE)))</f>
        <v>90</v>
      </c>
      <c r="I165" s="23">
        <f>IF(IF(Payment[[#This Row],[ID'#]]="","",VLOOKUP(Payment[[#This Row],[ID'#]],OrderTable[],10,FALSE))=0,0,IF(Payment[[#This Row],[ID'#]]="","",VLOOKUP(Payment[[#This Row],[ID'#]],OrderTable[],10,FALSE)))</f>
        <v>33390</v>
      </c>
      <c r="J165" s="55">
        <v>1271</v>
      </c>
      <c r="K165" s="57">
        <v>0</v>
      </c>
      <c r="L165" s="22">
        <f>IF(Payment[[#This Row],[Total ]]="","",Payment[[#This Row],[Total ]]*Payment[[#This Row],[Payment %]])</f>
        <v>0</v>
      </c>
      <c r="M165" s="47">
        <v>44754</v>
      </c>
      <c r="N165" s="48"/>
      <c r="O165" s="52"/>
      <c r="P165" s="74" t="str">
        <f>IF(Payment[[#This Row],[Date of deposit]]="","",Payment[[#This Row],[Amount paid]])</f>
        <v/>
      </c>
    </row>
    <row r="166" spans="1:16" hidden="1">
      <c r="A166" s="54" t="s">
        <v>428</v>
      </c>
      <c r="B166" s="15">
        <f>IF(IF(Payment[[#This Row],[ID'#]]="","",VLOOKUP(Payment[[#This Row],[ID'#]],OrderTable[],2,FALSE))=0,"",IF(Payment[[#This Row],[ID'#]]="","",VLOOKUP(Payment[[#This Row],[ID'#]],OrderTable[],2,FALSE)))</f>
        <v>10</v>
      </c>
      <c r="C166" s="15">
        <f>IF(IF(Payment[[#This Row],[ID'#]]="","",VLOOKUP(Payment[[#This Row],[ID'#]],OrderTable[],3,FALSE))=0,"",IF(Payment[[#This Row],[ID'#]]="","",VLOOKUP(Payment[[#This Row],[ID'#]],OrderTable[],3,FALSE)))</f>
        <v>1147</v>
      </c>
      <c r="D166" s="16" t="str">
        <f>IF(IF(Payment[[#This Row],[ID'#]]="","",VLOOKUP(Payment[[#This Row],[ID'#]],OrderTable[],5,FALSE))=0,"",IF(Payment[[#This Row],[ID'#]]="","",VLOOKUP(Payment[[#This Row],[ID'#]],OrderTable[],5,FALSE)))</f>
        <v/>
      </c>
      <c r="E166" s="17" t="str">
        <f>IF(IF(Payment[[#This Row],[ID'#]]="","",VLOOKUP(Payment[[#This Row],[ID'#]],OrderTable[],6,FALSE))=0,"",IF(Payment[[#This Row],[ID'#]]="","",VLOOKUP(Payment[[#This Row],[ID'#]],OrderTable[],6,FALSE)))</f>
        <v>Controls #2 - Pure 20K (Expenses)</v>
      </c>
      <c r="F166" s="17">
        <f>IF(IF(Payment[[#This Row],[ID'#]]="","",VLOOKUP(Payment[[#This Row],[ID'#]],OrderTable[],7,FALSE))=0,0,IF(Payment[[#This Row],[ID'#]]="","",VLOOKUP(Payment[[#This Row],[ID'#]],OrderTable[],7,FALSE)))</f>
        <v>1</v>
      </c>
      <c r="G166" s="17" t="str">
        <f>IF(IF(Payment[[#This Row],[ID'#]]="","",VLOOKUP(Payment[[#This Row],[ID'#]],OrderTable[],8,FALSE))=0,"",IF(Payment[[#This Row],[ID'#]]="","",VLOOKUP(Payment[[#This Row],[ID'#]],OrderTable[],8,FALSE)))</f>
        <v>lot</v>
      </c>
      <c r="H166" s="23">
        <f>IF(IF(Payment[[#This Row],[ID'#]]="","",VLOOKUP(Payment[[#This Row],[ID'#]],OrderTable[],9,FALSE))=0,0,IF(Payment[[#This Row],[ID'#]]="","",VLOOKUP(Payment[[#This Row],[ID'#]],OrderTable[],9,FALSE)))</f>
        <v>23100</v>
      </c>
      <c r="I166" s="23">
        <f>IF(IF(Payment[[#This Row],[ID'#]]="","",VLOOKUP(Payment[[#This Row],[ID'#]],OrderTable[],10,FALSE))=0,0,IF(Payment[[#This Row],[ID'#]]="","",VLOOKUP(Payment[[#This Row],[ID'#]],OrderTable[],10,FALSE)))</f>
        <v>23100</v>
      </c>
      <c r="J166" s="55">
        <v>1270</v>
      </c>
      <c r="K166" s="59">
        <v>8.6580099999999993E-2</v>
      </c>
      <c r="L166" s="22">
        <f>IF(Payment[[#This Row],[Total ]]="","",Payment[[#This Row],[Total ]]*Payment[[#This Row],[Payment %]])</f>
        <v>2000.0003099999999</v>
      </c>
      <c r="M166" s="47">
        <v>44723</v>
      </c>
      <c r="N166" s="48">
        <v>44729</v>
      </c>
      <c r="O166" s="52">
        <v>44741</v>
      </c>
      <c r="P166" s="74">
        <f>IF(Payment[[#This Row],[Date of deposit]]="","",Payment[[#This Row],[Amount paid]])</f>
        <v>2000.0003099999999</v>
      </c>
    </row>
    <row r="167" spans="1:16" hidden="1">
      <c r="A167" s="54" t="s">
        <v>430</v>
      </c>
      <c r="B167" s="15">
        <f>IF(IF(Payment[[#This Row],[ID'#]]="","",VLOOKUP(Payment[[#This Row],[ID'#]],OrderTable[],2,FALSE))=0,"",IF(Payment[[#This Row],[ID'#]]="","",VLOOKUP(Payment[[#This Row],[ID'#]],OrderTable[],2,FALSE)))</f>
        <v>10</v>
      </c>
      <c r="C167" s="15">
        <f>IF(IF(Payment[[#This Row],[ID'#]]="","",VLOOKUP(Payment[[#This Row],[ID'#]],OrderTable[],3,FALSE))=0,"",IF(Payment[[#This Row],[ID'#]]="","",VLOOKUP(Payment[[#This Row],[ID'#]],OrderTable[],3,FALSE)))</f>
        <v>1147</v>
      </c>
      <c r="D167" s="16" t="str">
        <f>IF(IF(Payment[[#This Row],[ID'#]]="","",VLOOKUP(Payment[[#This Row],[ID'#]],OrderTable[],5,FALSE))=0,"",IF(Payment[[#This Row],[ID'#]]="","",VLOOKUP(Payment[[#This Row],[ID'#]],OrderTable[],5,FALSE)))</f>
        <v/>
      </c>
      <c r="E167" s="17" t="str">
        <f>IF(IF(Payment[[#This Row],[ID'#]]="","",VLOOKUP(Payment[[#This Row],[ID'#]],OrderTable[],6,FALSE))=0,"",IF(Payment[[#This Row],[ID'#]]="","",VLOOKUP(Payment[[#This Row],[ID'#]],OrderTable[],6,FALSE)))</f>
        <v>Controls #3 - Pure 20K (Labor)</v>
      </c>
      <c r="F167" s="17">
        <f>IF(IF(Payment[[#This Row],[ID'#]]="","",VLOOKUP(Payment[[#This Row],[ID'#]],OrderTable[],7,FALSE))=0,0,IF(Payment[[#This Row],[ID'#]]="","",VLOOKUP(Payment[[#This Row],[ID'#]],OrderTable[],7,FALSE)))</f>
        <v>78</v>
      </c>
      <c r="G167" s="17" t="str">
        <f>IF(IF(Payment[[#This Row],[ID'#]]="","",VLOOKUP(Payment[[#This Row],[ID'#]],OrderTable[],8,FALSE))=0,"",IF(Payment[[#This Row],[ID'#]]="","",VLOOKUP(Payment[[#This Row],[ID'#]],OrderTable[],8,FALSE)))</f>
        <v>hr</v>
      </c>
      <c r="H167" s="23">
        <f>IF(IF(Payment[[#This Row],[ID'#]]="","",VLOOKUP(Payment[[#This Row],[ID'#]],OrderTable[],9,FALSE))=0,0,IF(Payment[[#This Row],[ID'#]]="","",VLOOKUP(Payment[[#This Row],[ID'#]],OrderTable[],9,FALSE)))</f>
        <v>60</v>
      </c>
      <c r="I167" s="23">
        <f>IF(IF(Payment[[#This Row],[ID'#]]="","",VLOOKUP(Payment[[#This Row],[ID'#]],OrderTable[],10,FALSE))=0,0,IF(Payment[[#This Row],[ID'#]]="","",VLOOKUP(Payment[[#This Row],[ID'#]],OrderTable[],10,FALSE)))</f>
        <v>4680</v>
      </c>
      <c r="J167" s="55">
        <v>1271</v>
      </c>
      <c r="K167" s="57">
        <v>0</v>
      </c>
      <c r="L167" s="22">
        <f>IF(Payment[[#This Row],[Total ]]="","",Payment[[#This Row],[Total ]]*Payment[[#This Row],[Payment %]])</f>
        <v>0</v>
      </c>
      <c r="M167" s="47">
        <v>44754</v>
      </c>
      <c r="N167" s="48"/>
      <c r="O167" s="52"/>
      <c r="P167" s="74" t="str">
        <f>IF(Payment[[#This Row],[Date of deposit]]="","",Payment[[#This Row],[Amount paid]])</f>
        <v/>
      </c>
    </row>
    <row r="168" spans="1:16" hidden="1">
      <c r="A168" s="54" t="s">
        <v>432</v>
      </c>
      <c r="B168" s="15">
        <f>IF(IF(Payment[[#This Row],[ID'#]]="","",VLOOKUP(Payment[[#This Row],[ID'#]],OrderTable[],2,FALSE))=0,"",IF(Payment[[#This Row],[ID'#]]="","",VLOOKUP(Payment[[#This Row],[ID'#]],OrderTable[],2,FALSE)))</f>
        <v>10</v>
      </c>
      <c r="C168" s="15">
        <f>IF(IF(Payment[[#This Row],[ID'#]]="","",VLOOKUP(Payment[[#This Row],[ID'#]],OrderTable[],3,FALSE))=0,"",IF(Payment[[#This Row],[ID'#]]="","",VLOOKUP(Payment[[#This Row],[ID'#]],OrderTable[],3,FALSE)))</f>
        <v>1147</v>
      </c>
      <c r="D168" s="16" t="str">
        <f>IF(IF(Payment[[#This Row],[ID'#]]="","",VLOOKUP(Payment[[#This Row],[ID'#]],OrderTable[],5,FALSE))=0,"",IF(Payment[[#This Row],[ID'#]]="","",VLOOKUP(Payment[[#This Row],[ID'#]],OrderTable[],5,FALSE)))</f>
        <v/>
      </c>
      <c r="E168" s="17" t="str">
        <f>IF(IF(Payment[[#This Row],[ID'#]]="","",VLOOKUP(Payment[[#This Row],[ID'#]],OrderTable[],6,FALSE))=0,"",IF(Payment[[#This Row],[ID'#]]="","",VLOOKUP(Payment[[#This Row],[ID'#]],OrderTable[],6,FALSE)))</f>
        <v>Controls #3 - Pure 20K (Overtime)</v>
      </c>
      <c r="F168" s="17">
        <f>IF(IF(Payment[[#This Row],[ID'#]]="","",VLOOKUP(Payment[[#This Row],[ID'#]],OrderTable[],7,FALSE))=0,0,IF(Payment[[#This Row],[ID'#]]="","",VLOOKUP(Payment[[#This Row],[ID'#]],OrderTable[],7,FALSE)))</f>
        <v>31</v>
      </c>
      <c r="G168" s="17" t="str">
        <f>IF(IF(Payment[[#This Row],[ID'#]]="","",VLOOKUP(Payment[[#This Row],[ID'#]],OrderTable[],8,FALSE))=0,"",IF(Payment[[#This Row],[ID'#]]="","",VLOOKUP(Payment[[#This Row],[ID'#]],OrderTable[],8,FALSE)))</f>
        <v>hr</v>
      </c>
      <c r="H168" s="23">
        <f>IF(IF(Payment[[#This Row],[ID'#]]="","",VLOOKUP(Payment[[#This Row],[ID'#]],OrderTable[],9,FALSE))=0,0,IF(Payment[[#This Row],[ID'#]]="","",VLOOKUP(Payment[[#This Row],[ID'#]],OrderTable[],9,FALSE)))</f>
        <v>90</v>
      </c>
      <c r="I168" s="23">
        <f>IF(IF(Payment[[#This Row],[ID'#]]="","",VLOOKUP(Payment[[#This Row],[ID'#]],OrderTable[],10,FALSE))=0,0,IF(Payment[[#This Row],[ID'#]]="","",VLOOKUP(Payment[[#This Row],[ID'#]],OrderTable[],10,FALSE)))</f>
        <v>2790</v>
      </c>
      <c r="J168" s="55">
        <v>1271</v>
      </c>
      <c r="K168" s="57">
        <v>0</v>
      </c>
      <c r="L168" s="22">
        <f>IF(Payment[[#This Row],[Total ]]="","",Payment[[#This Row],[Total ]]*Payment[[#This Row],[Payment %]])</f>
        <v>0</v>
      </c>
      <c r="M168" s="47">
        <v>44754</v>
      </c>
      <c r="N168" s="48"/>
      <c r="O168" s="52"/>
      <c r="P168" s="74" t="str">
        <f>IF(Payment[[#This Row],[Date of deposit]]="","",Payment[[#This Row],[Amount paid]])</f>
        <v/>
      </c>
    </row>
    <row r="169" spans="1:16" hidden="1">
      <c r="A169" s="54" t="s">
        <v>434</v>
      </c>
      <c r="B169" s="15">
        <f>IF(IF(Payment[[#This Row],[ID'#]]="","",VLOOKUP(Payment[[#This Row],[ID'#]],OrderTable[],2,FALSE))=0,"",IF(Payment[[#This Row],[ID'#]]="","",VLOOKUP(Payment[[#This Row],[ID'#]],OrderTable[],2,FALSE)))</f>
        <v>10</v>
      </c>
      <c r="C169" s="15">
        <f>IF(IF(Payment[[#This Row],[ID'#]]="","",VLOOKUP(Payment[[#This Row],[ID'#]],OrderTable[],3,FALSE))=0,"",IF(Payment[[#This Row],[ID'#]]="","",VLOOKUP(Payment[[#This Row],[ID'#]],OrderTable[],3,FALSE)))</f>
        <v>1147</v>
      </c>
      <c r="D169" s="16" t="str">
        <f>IF(IF(Payment[[#This Row],[ID'#]]="","",VLOOKUP(Payment[[#This Row],[ID'#]],OrderTable[],5,FALSE))=0,"",IF(Payment[[#This Row],[ID'#]]="","",VLOOKUP(Payment[[#This Row],[ID'#]],OrderTable[],5,FALSE)))</f>
        <v/>
      </c>
      <c r="E169" s="17" t="str">
        <f>IF(IF(Payment[[#This Row],[ID'#]]="","",VLOOKUP(Payment[[#This Row],[ID'#]],OrderTable[],6,FALSE))=0,"",IF(Payment[[#This Row],[ID'#]]="","",VLOOKUP(Payment[[#This Row],[ID'#]],OrderTable[],6,FALSE)))</f>
        <v>Controls #3 - Pure 20K (Expenses)</v>
      </c>
      <c r="F169" s="17">
        <f>IF(IF(Payment[[#This Row],[ID'#]]="","",VLOOKUP(Payment[[#This Row],[ID'#]],OrderTable[],7,FALSE))=0,0,IF(Payment[[#This Row],[ID'#]]="","",VLOOKUP(Payment[[#This Row],[ID'#]],OrderTable[],7,FALSE)))</f>
        <v>1</v>
      </c>
      <c r="G169" s="17" t="str">
        <f>IF(IF(Payment[[#This Row],[ID'#]]="","",VLOOKUP(Payment[[#This Row],[ID'#]],OrderTable[],8,FALSE))=0,"",IF(Payment[[#This Row],[ID'#]]="","",VLOOKUP(Payment[[#This Row],[ID'#]],OrderTable[],8,FALSE)))</f>
        <v>lot</v>
      </c>
      <c r="H169" s="23">
        <f>IF(IF(Payment[[#This Row],[ID'#]]="","",VLOOKUP(Payment[[#This Row],[ID'#]],OrderTable[],9,FALSE))=0,0,IF(Payment[[#This Row],[ID'#]]="","",VLOOKUP(Payment[[#This Row],[ID'#]],OrderTable[],9,FALSE)))</f>
        <v>10180</v>
      </c>
      <c r="I169" s="23">
        <f>IF(IF(Payment[[#This Row],[ID'#]]="","",VLOOKUP(Payment[[#This Row],[ID'#]],OrderTable[],10,FALSE))=0,0,IF(Payment[[#This Row],[ID'#]]="","",VLOOKUP(Payment[[#This Row],[ID'#]],OrderTable[],10,FALSE)))</f>
        <v>10180</v>
      </c>
      <c r="J169" s="55">
        <v>1270</v>
      </c>
      <c r="K169" s="59">
        <v>0.17288799999999999</v>
      </c>
      <c r="L169" s="22">
        <f>IF(Payment[[#This Row],[Total ]]="","",Payment[[#This Row],[Total ]]*Payment[[#This Row],[Payment %]])</f>
        <v>1759.9998399999999</v>
      </c>
      <c r="M169" s="47">
        <v>44723</v>
      </c>
      <c r="N169" s="48">
        <v>44729</v>
      </c>
      <c r="O169" s="52">
        <v>44741</v>
      </c>
      <c r="P169" s="74">
        <f>IF(Payment[[#This Row],[Date of deposit]]="","",Payment[[#This Row],[Amount paid]])</f>
        <v>1759.9998399999999</v>
      </c>
    </row>
    <row r="170" spans="1:16" hidden="1">
      <c r="A170" s="54" t="s">
        <v>436</v>
      </c>
      <c r="B170" s="15">
        <f>IF(IF(Payment[[#This Row],[ID'#]]="","",VLOOKUP(Payment[[#This Row],[ID'#]],OrderTable[],2,FALSE))=0,"",IF(Payment[[#This Row],[ID'#]]="","",VLOOKUP(Payment[[#This Row],[ID'#]],OrderTable[],2,FALSE)))</f>
        <v>10</v>
      </c>
      <c r="C170" s="15">
        <f>IF(IF(Payment[[#This Row],[ID'#]]="","",VLOOKUP(Payment[[#This Row],[ID'#]],OrderTable[],3,FALSE))=0,"",IF(Payment[[#This Row],[ID'#]]="","",VLOOKUP(Payment[[#This Row],[ID'#]],OrderTable[],3,FALSE)))</f>
        <v>1147</v>
      </c>
      <c r="D170" s="16" t="str">
        <f>IF(IF(Payment[[#This Row],[ID'#]]="","",VLOOKUP(Payment[[#This Row],[ID'#]],OrderTable[],5,FALSE))=0,"",IF(Payment[[#This Row],[ID'#]]="","",VLOOKUP(Payment[[#This Row],[ID'#]],OrderTable[],5,FALSE)))</f>
        <v/>
      </c>
      <c r="E170" s="17" t="str">
        <f>IF(IF(Payment[[#This Row],[ID'#]]="","",VLOOKUP(Payment[[#This Row],[ID'#]],OrderTable[],6,FALSE))=0,"",IF(Payment[[#This Row],[ID'#]]="","",VLOOKUP(Payment[[#This Row],[ID'#]],OrderTable[],6,FALSE)))</f>
        <v>Controls #4 - Pure 20K (Labor)</v>
      </c>
      <c r="F170" s="17">
        <f>IF(IF(Payment[[#This Row],[ID'#]]="","",VLOOKUP(Payment[[#This Row],[ID'#]],OrderTable[],7,FALSE))=0,0,IF(Payment[[#This Row],[ID'#]]="","",VLOOKUP(Payment[[#This Row],[ID'#]],OrderTable[],7,FALSE)))</f>
        <v>335</v>
      </c>
      <c r="G170" s="17" t="str">
        <f>IF(IF(Payment[[#This Row],[ID'#]]="","",VLOOKUP(Payment[[#This Row],[ID'#]],OrderTable[],8,FALSE))=0,"",IF(Payment[[#This Row],[ID'#]]="","",VLOOKUP(Payment[[#This Row],[ID'#]],OrderTable[],8,FALSE)))</f>
        <v>hr</v>
      </c>
      <c r="H170" s="23">
        <f>IF(IF(Payment[[#This Row],[ID'#]]="","",VLOOKUP(Payment[[#This Row],[ID'#]],OrderTable[],9,FALSE))=0,0,IF(Payment[[#This Row],[ID'#]]="","",VLOOKUP(Payment[[#This Row],[ID'#]],OrderTable[],9,FALSE)))</f>
        <v>50</v>
      </c>
      <c r="I170" s="23">
        <f>IF(IF(Payment[[#This Row],[ID'#]]="","",VLOOKUP(Payment[[#This Row],[ID'#]],OrderTable[],10,FALSE))=0,0,IF(Payment[[#This Row],[ID'#]]="","",VLOOKUP(Payment[[#This Row],[ID'#]],OrderTable[],10,FALSE)))</f>
        <v>16750</v>
      </c>
      <c r="J170" s="55">
        <v>1271</v>
      </c>
      <c r="K170" s="58">
        <v>0.119402985</v>
      </c>
      <c r="L170" s="22">
        <f>IF(Payment[[#This Row],[Total ]]="","",Payment[[#This Row],[Total ]]*Payment[[#This Row],[Payment %]])</f>
        <v>1999.99999875</v>
      </c>
      <c r="M170" s="47">
        <v>44754</v>
      </c>
      <c r="N170" s="48"/>
      <c r="O170" s="52"/>
      <c r="P170" s="74" t="str">
        <f>IF(Payment[[#This Row],[Date of deposit]]="","",Payment[[#This Row],[Amount paid]])</f>
        <v/>
      </c>
    </row>
    <row r="171" spans="1:16" hidden="1">
      <c r="A171" s="54" t="s">
        <v>438</v>
      </c>
      <c r="B171" s="15">
        <f>IF(IF(Payment[[#This Row],[ID'#]]="","",VLOOKUP(Payment[[#This Row],[ID'#]],OrderTable[],2,FALSE))=0,"",IF(Payment[[#This Row],[ID'#]]="","",VLOOKUP(Payment[[#This Row],[ID'#]],OrderTable[],2,FALSE)))</f>
        <v>10</v>
      </c>
      <c r="C171" s="15">
        <f>IF(IF(Payment[[#This Row],[ID'#]]="","",VLOOKUP(Payment[[#This Row],[ID'#]],OrderTable[],3,FALSE))=0,"",IF(Payment[[#This Row],[ID'#]]="","",VLOOKUP(Payment[[#This Row],[ID'#]],OrderTable[],3,FALSE)))</f>
        <v>1147</v>
      </c>
      <c r="D171" s="16" t="str">
        <f>IF(IF(Payment[[#This Row],[ID'#]]="","",VLOOKUP(Payment[[#This Row],[ID'#]],OrderTable[],5,FALSE))=0,"",IF(Payment[[#This Row],[ID'#]]="","",VLOOKUP(Payment[[#This Row],[ID'#]],OrderTable[],5,FALSE)))</f>
        <v/>
      </c>
      <c r="E171" s="17" t="str">
        <f>IF(IF(Payment[[#This Row],[ID'#]]="","",VLOOKUP(Payment[[#This Row],[ID'#]],OrderTable[],6,FALSE))=0,"",IF(Payment[[#This Row],[ID'#]]="","",VLOOKUP(Payment[[#This Row],[ID'#]],OrderTable[],6,FALSE)))</f>
        <v>Controls #4 - Pure 20K (Overtime)</v>
      </c>
      <c r="F171" s="17">
        <f>IF(IF(Payment[[#This Row],[ID'#]]="","",VLOOKUP(Payment[[#This Row],[ID'#]],OrderTable[],7,FALSE))=0,0,IF(Payment[[#This Row],[ID'#]]="","",VLOOKUP(Payment[[#This Row],[ID'#]],OrderTable[],7,FALSE)))</f>
        <v>134</v>
      </c>
      <c r="G171" s="17" t="str">
        <f>IF(IF(Payment[[#This Row],[ID'#]]="","",VLOOKUP(Payment[[#This Row],[ID'#]],OrderTable[],8,FALSE))=0,"",IF(Payment[[#This Row],[ID'#]]="","",VLOOKUP(Payment[[#This Row],[ID'#]],OrderTable[],8,FALSE)))</f>
        <v>hr</v>
      </c>
      <c r="H171" s="23">
        <f>IF(IF(Payment[[#This Row],[ID'#]]="","",VLOOKUP(Payment[[#This Row],[ID'#]],OrderTable[],9,FALSE))=0,0,IF(Payment[[#This Row],[ID'#]]="","",VLOOKUP(Payment[[#This Row],[ID'#]],OrderTable[],9,FALSE)))</f>
        <v>90</v>
      </c>
      <c r="I171" s="23">
        <f>IF(IF(Payment[[#This Row],[ID'#]]="","",VLOOKUP(Payment[[#This Row],[ID'#]],OrderTable[],10,FALSE))=0,0,IF(Payment[[#This Row],[ID'#]]="","",VLOOKUP(Payment[[#This Row],[ID'#]],OrderTable[],10,FALSE)))</f>
        <v>12060</v>
      </c>
      <c r="J171" s="55">
        <v>1271</v>
      </c>
      <c r="K171" s="57">
        <v>0</v>
      </c>
      <c r="L171" s="22">
        <f>IF(Payment[[#This Row],[Total ]]="","",Payment[[#This Row],[Total ]]*Payment[[#This Row],[Payment %]])</f>
        <v>0</v>
      </c>
      <c r="M171" s="47">
        <v>44754</v>
      </c>
      <c r="N171" s="48"/>
      <c r="O171" s="52"/>
      <c r="P171" s="74" t="str">
        <f>IF(Payment[[#This Row],[Date of deposit]]="","",Payment[[#This Row],[Amount paid]])</f>
        <v/>
      </c>
    </row>
    <row r="172" spans="1:16" hidden="1">
      <c r="A172" s="54" t="s">
        <v>440</v>
      </c>
      <c r="B172" s="15">
        <f>IF(IF(Payment[[#This Row],[ID'#]]="","",VLOOKUP(Payment[[#This Row],[ID'#]],OrderTable[],2,FALSE))=0,"",IF(Payment[[#This Row],[ID'#]]="","",VLOOKUP(Payment[[#This Row],[ID'#]],OrderTable[],2,FALSE)))</f>
        <v>10</v>
      </c>
      <c r="C172" s="15">
        <f>IF(IF(Payment[[#This Row],[ID'#]]="","",VLOOKUP(Payment[[#This Row],[ID'#]],OrderTable[],3,FALSE))=0,"",IF(Payment[[#This Row],[ID'#]]="","",VLOOKUP(Payment[[#This Row],[ID'#]],OrderTable[],3,FALSE)))</f>
        <v>1147</v>
      </c>
      <c r="D172" s="16" t="str">
        <f>IF(IF(Payment[[#This Row],[ID'#]]="","",VLOOKUP(Payment[[#This Row],[ID'#]],OrderTable[],5,FALSE))=0,"",IF(Payment[[#This Row],[ID'#]]="","",VLOOKUP(Payment[[#This Row],[ID'#]],OrderTable[],5,FALSE)))</f>
        <v/>
      </c>
      <c r="E172" s="17" t="str">
        <f>IF(IF(Payment[[#This Row],[ID'#]]="","",VLOOKUP(Payment[[#This Row],[ID'#]],OrderTable[],6,FALSE))=0,"",IF(Payment[[#This Row],[ID'#]]="","",VLOOKUP(Payment[[#This Row],[ID'#]],OrderTable[],6,FALSE)))</f>
        <v>Controls #4 - Pure 20K (Expenses)</v>
      </c>
      <c r="F172" s="17">
        <f>IF(IF(Payment[[#This Row],[ID'#]]="","",VLOOKUP(Payment[[#This Row],[ID'#]],OrderTable[],7,FALSE))=0,0,IF(Payment[[#This Row],[ID'#]]="","",VLOOKUP(Payment[[#This Row],[ID'#]],OrderTable[],7,FALSE)))</f>
        <v>1</v>
      </c>
      <c r="G172" s="17" t="str">
        <f>IF(IF(Payment[[#This Row],[ID'#]]="","",VLOOKUP(Payment[[#This Row],[ID'#]],OrderTable[],8,FALSE))=0,"",IF(Payment[[#This Row],[ID'#]]="","",VLOOKUP(Payment[[#This Row],[ID'#]],OrderTable[],8,FALSE)))</f>
        <v>lot</v>
      </c>
      <c r="H172" s="23">
        <f>IF(IF(Payment[[#This Row],[ID'#]]="","",VLOOKUP(Payment[[#This Row],[ID'#]],OrderTable[],9,FALSE))=0,0,IF(Payment[[#This Row],[ID'#]]="","",VLOOKUP(Payment[[#This Row],[ID'#]],OrderTable[],9,FALSE)))</f>
        <v>8990</v>
      </c>
      <c r="I172" s="23">
        <f>IF(IF(Payment[[#This Row],[ID'#]]="","",VLOOKUP(Payment[[#This Row],[ID'#]],OrderTable[],10,FALSE))=0,0,IF(Payment[[#This Row],[ID'#]]="","",VLOOKUP(Payment[[#This Row],[ID'#]],OrderTable[],10,FALSE)))</f>
        <v>8990</v>
      </c>
      <c r="J172" s="55">
        <v>1270</v>
      </c>
      <c r="K172" s="59">
        <v>7.1190199999999995E-2</v>
      </c>
      <c r="L172" s="22">
        <f>IF(Payment[[#This Row],[Total ]]="","",Payment[[#This Row],[Total ]]*Payment[[#This Row],[Payment %]])</f>
        <v>639.99989799999992</v>
      </c>
      <c r="M172" s="47">
        <v>44723</v>
      </c>
      <c r="N172" s="48">
        <v>44729</v>
      </c>
      <c r="O172" s="52">
        <v>44741</v>
      </c>
      <c r="P172" s="74">
        <f>IF(Payment[[#This Row],[Date of deposit]]="","",Payment[[#This Row],[Amount paid]])</f>
        <v>639.99989799999992</v>
      </c>
    </row>
    <row r="173" spans="1:16" hidden="1">
      <c r="A173" s="54" t="s">
        <v>442</v>
      </c>
      <c r="B173" s="15">
        <f>IF(IF(Payment[[#This Row],[ID'#]]="","",VLOOKUP(Payment[[#This Row],[ID'#]],OrderTable[],2,FALSE))=0,"",IF(Payment[[#This Row],[ID'#]]="","",VLOOKUP(Payment[[#This Row],[ID'#]],OrderTable[],2,FALSE)))</f>
        <v>10</v>
      </c>
      <c r="C173" s="15">
        <f>IF(IF(Payment[[#This Row],[ID'#]]="","",VLOOKUP(Payment[[#This Row],[ID'#]],OrderTable[],3,FALSE))=0,"",IF(Payment[[#This Row],[ID'#]]="","",VLOOKUP(Payment[[#This Row],[ID'#]],OrderTable[],3,FALSE)))</f>
        <v>1147</v>
      </c>
      <c r="D173" s="16" t="str">
        <f>IF(IF(Payment[[#This Row],[ID'#]]="","",VLOOKUP(Payment[[#This Row],[ID'#]],OrderTable[],5,FALSE))=0,"",IF(Payment[[#This Row],[ID'#]]="","",VLOOKUP(Payment[[#This Row],[ID'#]],OrderTable[],5,FALSE)))</f>
        <v/>
      </c>
      <c r="E173" s="17" t="str">
        <f>IF(IF(Payment[[#This Row],[ID'#]]="","",VLOOKUP(Payment[[#This Row],[ID'#]],OrderTable[],6,FALSE))=0,"",IF(Payment[[#This Row],[ID'#]]="","",VLOOKUP(Payment[[#This Row],[ID'#]],OrderTable[],6,FALSE)))</f>
        <v>Controls #5 - Pure 20K (Labor)</v>
      </c>
      <c r="F173" s="17">
        <f>IF(IF(Payment[[#This Row],[ID'#]]="","",VLOOKUP(Payment[[#This Row],[ID'#]],OrderTable[],7,FALSE))=0,0,IF(Payment[[#This Row],[ID'#]]="","",VLOOKUP(Payment[[#This Row],[ID'#]],OrderTable[],7,FALSE)))</f>
        <v>92</v>
      </c>
      <c r="G173" s="17" t="str">
        <f>IF(IF(Payment[[#This Row],[ID'#]]="","",VLOOKUP(Payment[[#This Row],[ID'#]],OrderTable[],8,FALSE))=0,"",IF(Payment[[#This Row],[ID'#]]="","",VLOOKUP(Payment[[#This Row],[ID'#]],OrderTable[],8,FALSE)))</f>
        <v>hr</v>
      </c>
      <c r="H173" s="23">
        <f>IF(IF(Payment[[#This Row],[ID'#]]="","",VLOOKUP(Payment[[#This Row],[ID'#]],OrderTable[],9,FALSE))=0,0,IF(Payment[[#This Row],[ID'#]]="","",VLOOKUP(Payment[[#This Row],[ID'#]],OrderTable[],9,FALSE)))</f>
        <v>60</v>
      </c>
      <c r="I173" s="23">
        <f>IF(IF(Payment[[#This Row],[ID'#]]="","",VLOOKUP(Payment[[#This Row],[ID'#]],OrderTable[],10,FALSE))=0,0,IF(Payment[[#This Row],[ID'#]]="","",VLOOKUP(Payment[[#This Row],[ID'#]],OrderTable[],10,FALSE)))</f>
        <v>5520</v>
      </c>
      <c r="J173" s="55">
        <v>1271</v>
      </c>
      <c r="K173" s="57">
        <v>0</v>
      </c>
      <c r="L173" s="22">
        <f>IF(Payment[[#This Row],[Total ]]="","",Payment[[#This Row],[Total ]]*Payment[[#This Row],[Payment %]])</f>
        <v>0</v>
      </c>
      <c r="M173" s="47">
        <v>44754</v>
      </c>
      <c r="N173" s="48"/>
      <c r="O173" s="52"/>
      <c r="P173" s="74" t="str">
        <f>IF(Payment[[#This Row],[Date of deposit]]="","",Payment[[#This Row],[Amount paid]])</f>
        <v/>
      </c>
    </row>
    <row r="174" spans="1:16" hidden="1">
      <c r="A174" s="54" t="s">
        <v>444</v>
      </c>
      <c r="B174" s="15">
        <f>IF(IF(Payment[[#This Row],[ID'#]]="","",VLOOKUP(Payment[[#This Row],[ID'#]],OrderTable[],2,FALSE))=0,"",IF(Payment[[#This Row],[ID'#]]="","",VLOOKUP(Payment[[#This Row],[ID'#]],OrderTable[],2,FALSE)))</f>
        <v>10</v>
      </c>
      <c r="C174" s="15">
        <f>IF(IF(Payment[[#This Row],[ID'#]]="","",VLOOKUP(Payment[[#This Row],[ID'#]],OrderTable[],3,FALSE))=0,"",IF(Payment[[#This Row],[ID'#]]="","",VLOOKUP(Payment[[#This Row],[ID'#]],OrderTable[],3,FALSE)))</f>
        <v>1147</v>
      </c>
      <c r="D174" s="16" t="str">
        <f>IF(IF(Payment[[#This Row],[ID'#]]="","",VLOOKUP(Payment[[#This Row],[ID'#]],OrderTable[],5,FALSE))=0,"",IF(Payment[[#This Row],[ID'#]]="","",VLOOKUP(Payment[[#This Row],[ID'#]],OrderTable[],5,FALSE)))</f>
        <v/>
      </c>
      <c r="E174" s="17" t="str">
        <f>IF(IF(Payment[[#This Row],[ID'#]]="","",VLOOKUP(Payment[[#This Row],[ID'#]],OrderTable[],6,FALSE))=0,"",IF(Payment[[#This Row],[ID'#]]="","",VLOOKUP(Payment[[#This Row],[ID'#]],OrderTable[],6,FALSE)))</f>
        <v>Controls #5 - Pure 20K (Overtime)</v>
      </c>
      <c r="F174" s="17">
        <f>IF(IF(Payment[[#This Row],[ID'#]]="","",VLOOKUP(Payment[[#This Row],[ID'#]],OrderTable[],7,FALSE))=0,0,IF(Payment[[#This Row],[ID'#]]="","",VLOOKUP(Payment[[#This Row],[ID'#]],OrderTable[],7,FALSE)))</f>
        <v>37</v>
      </c>
      <c r="G174" s="17" t="str">
        <f>IF(IF(Payment[[#This Row],[ID'#]]="","",VLOOKUP(Payment[[#This Row],[ID'#]],OrderTable[],8,FALSE))=0,"",IF(Payment[[#This Row],[ID'#]]="","",VLOOKUP(Payment[[#This Row],[ID'#]],OrderTable[],8,FALSE)))</f>
        <v>hr</v>
      </c>
      <c r="H174" s="23">
        <f>IF(IF(Payment[[#This Row],[ID'#]]="","",VLOOKUP(Payment[[#This Row],[ID'#]],OrderTable[],9,FALSE))=0,0,IF(Payment[[#This Row],[ID'#]]="","",VLOOKUP(Payment[[#This Row],[ID'#]],OrderTable[],9,FALSE)))</f>
        <v>90</v>
      </c>
      <c r="I174" s="23">
        <f>IF(IF(Payment[[#This Row],[ID'#]]="","",VLOOKUP(Payment[[#This Row],[ID'#]],OrderTable[],10,FALSE))=0,0,IF(Payment[[#This Row],[ID'#]]="","",VLOOKUP(Payment[[#This Row],[ID'#]],OrderTable[],10,FALSE)))</f>
        <v>3330</v>
      </c>
      <c r="J174" s="55">
        <v>1271</v>
      </c>
      <c r="K174" s="57">
        <v>0</v>
      </c>
      <c r="L174" s="22">
        <f>IF(Payment[[#This Row],[Total ]]="","",Payment[[#This Row],[Total ]]*Payment[[#This Row],[Payment %]])</f>
        <v>0</v>
      </c>
      <c r="M174" s="47">
        <v>44754</v>
      </c>
      <c r="N174" s="48"/>
      <c r="O174" s="52"/>
      <c r="P174" s="74" t="str">
        <f>IF(Payment[[#This Row],[Date of deposit]]="","",Payment[[#This Row],[Amount paid]])</f>
        <v/>
      </c>
    </row>
    <row r="175" spans="1:16" hidden="1">
      <c r="A175" s="54" t="s">
        <v>446</v>
      </c>
      <c r="B175" s="15">
        <f>IF(IF(Payment[[#This Row],[ID'#]]="","",VLOOKUP(Payment[[#This Row],[ID'#]],OrderTable[],2,FALSE))=0,"",IF(Payment[[#This Row],[ID'#]]="","",VLOOKUP(Payment[[#This Row],[ID'#]],OrderTable[],2,FALSE)))</f>
        <v>10</v>
      </c>
      <c r="C175" s="15">
        <f>IF(IF(Payment[[#This Row],[ID'#]]="","",VLOOKUP(Payment[[#This Row],[ID'#]],OrderTable[],3,FALSE))=0,"",IF(Payment[[#This Row],[ID'#]]="","",VLOOKUP(Payment[[#This Row],[ID'#]],OrderTable[],3,FALSE)))</f>
        <v>1147</v>
      </c>
      <c r="D175" s="16" t="str">
        <f>IF(IF(Payment[[#This Row],[ID'#]]="","",VLOOKUP(Payment[[#This Row],[ID'#]],OrderTable[],5,FALSE))=0,"",IF(Payment[[#This Row],[ID'#]]="","",VLOOKUP(Payment[[#This Row],[ID'#]],OrderTable[],5,FALSE)))</f>
        <v/>
      </c>
      <c r="E175" s="17" t="str">
        <f>IF(IF(Payment[[#This Row],[ID'#]]="","",VLOOKUP(Payment[[#This Row],[ID'#]],OrderTable[],6,FALSE))=0,"",IF(Payment[[#This Row],[ID'#]]="","",VLOOKUP(Payment[[#This Row],[ID'#]],OrderTable[],6,FALSE)))</f>
        <v>Controls #5 - Pure 20K (Expenses)</v>
      </c>
      <c r="F175" s="17">
        <f>IF(IF(Payment[[#This Row],[ID'#]]="","",VLOOKUP(Payment[[#This Row],[ID'#]],OrderTable[],7,FALSE))=0,0,IF(Payment[[#This Row],[ID'#]]="","",VLOOKUP(Payment[[#This Row],[ID'#]],OrderTable[],7,FALSE)))</f>
        <v>1</v>
      </c>
      <c r="G175" s="17" t="str">
        <f>IF(IF(Payment[[#This Row],[ID'#]]="","",VLOOKUP(Payment[[#This Row],[ID'#]],OrderTable[],8,FALSE))=0,"",IF(Payment[[#This Row],[ID'#]]="","",VLOOKUP(Payment[[#This Row],[ID'#]],OrderTable[],8,FALSE)))</f>
        <v>lot</v>
      </c>
      <c r="H175" s="23">
        <f>IF(IF(Payment[[#This Row],[ID'#]]="","",VLOOKUP(Payment[[#This Row],[ID'#]],OrderTable[],9,FALSE))=0,0,IF(Payment[[#This Row],[ID'#]]="","",VLOOKUP(Payment[[#This Row],[ID'#]],OrderTable[],9,FALSE)))</f>
        <v>12730</v>
      </c>
      <c r="I175" s="23">
        <f>IF(IF(Payment[[#This Row],[ID'#]]="","",VLOOKUP(Payment[[#This Row],[ID'#]],OrderTable[],10,FALSE))=0,0,IF(Payment[[#This Row],[ID'#]]="","",VLOOKUP(Payment[[#This Row],[ID'#]],OrderTable[],10,FALSE)))</f>
        <v>12730</v>
      </c>
      <c r="J175" s="55">
        <v>1270</v>
      </c>
      <c r="K175" s="59">
        <v>0.40939510000000001</v>
      </c>
      <c r="L175" s="22">
        <f>IF(Payment[[#This Row],[Total ]]="","",Payment[[#This Row],[Total ]]*Payment[[#This Row],[Payment %]])</f>
        <v>5211.5996230000001</v>
      </c>
      <c r="M175" s="47">
        <v>44723</v>
      </c>
      <c r="N175" s="48">
        <v>44729</v>
      </c>
      <c r="O175" s="52">
        <v>44741</v>
      </c>
      <c r="P175" s="74">
        <f>IF(Payment[[#This Row],[Date of deposit]]="","",Payment[[#This Row],[Amount paid]])</f>
        <v>5211.5996230000001</v>
      </c>
    </row>
    <row r="176" spans="1:16" hidden="1">
      <c r="A176" s="54" t="s">
        <v>448</v>
      </c>
      <c r="B176" s="15">
        <f>IF(IF(Payment[[#This Row],[ID'#]]="","",VLOOKUP(Payment[[#This Row],[ID'#]],OrderTable[],2,FALSE))=0,"",IF(Payment[[#This Row],[ID'#]]="","",VLOOKUP(Payment[[#This Row],[ID'#]],OrderTable[],2,FALSE)))</f>
        <v>10</v>
      </c>
      <c r="C176" s="15">
        <f>IF(IF(Payment[[#This Row],[ID'#]]="","",VLOOKUP(Payment[[#This Row],[ID'#]],OrderTable[],3,FALSE))=0,"",IF(Payment[[#This Row],[ID'#]]="","",VLOOKUP(Payment[[#This Row],[ID'#]],OrderTable[],3,FALSE)))</f>
        <v>1147</v>
      </c>
      <c r="D176" s="16" t="str">
        <f>IF(IF(Payment[[#This Row],[ID'#]]="","",VLOOKUP(Payment[[#This Row],[ID'#]],OrderTable[],5,FALSE))=0,"",IF(Payment[[#This Row],[ID'#]]="","",VLOOKUP(Payment[[#This Row],[ID'#]],OrderTable[],5,FALSE)))</f>
        <v/>
      </c>
      <c r="E176" s="17" t="str">
        <f>IF(IF(Payment[[#This Row],[ID'#]]="","",VLOOKUP(Payment[[#This Row],[ID'#]],OrderTable[],6,FALSE))=0,"",IF(Payment[[#This Row],[ID'#]]="","",VLOOKUP(Payment[[#This Row],[ID'#]],OrderTable[],6,FALSE)))</f>
        <v>Controls #6 - Pure 20K (Labor)</v>
      </c>
      <c r="F176" s="17">
        <f>IF(IF(Payment[[#This Row],[ID'#]]="","",VLOOKUP(Payment[[#This Row],[ID'#]],OrderTable[],7,FALSE))=0,0,IF(Payment[[#This Row],[ID'#]]="","",VLOOKUP(Payment[[#This Row],[ID'#]],OrderTable[],7,FALSE)))</f>
        <v>92</v>
      </c>
      <c r="G176" s="17" t="str">
        <f>IF(IF(Payment[[#This Row],[ID'#]]="","",VLOOKUP(Payment[[#This Row],[ID'#]],OrderTable[],8,FALSE))=0,"",IF(Payment[[#This Row],[ID'#]]="","",VLOOKUP(Payment[[#This Row],[ID'#]],OrderTable[],8,FALSE)))</f>
        <v>hr</v>
      </c>
      <c r="H176" s="23">
        <f>IF(IF(Payment[[#This Row],[ID'#]]="","",VLOOKUP(Payment[[#This Row],[ID'#]],OrderTable[],9,FALSE))=0,0,IF(Payment[[#This Row],[ID'#]]="","",VLOOKUP(Payment[[#This Row],[ID'#]],OrderTable[],9,FALSE)))</f>
        <v>60</v>
      </c>
      <c r="I176" s="23">
        <f>IF(IF(Payment[[#This Row],[ID'#]]="","",VLOOKUP(Payment[[#This Row],[ID'#]],OrderTable[],10,FALSE))=0,0,IF(Payment[[#This Row],[ID'#]]="","",VLOOKUP(Payment[[#This Row],[ID'#]],OrderTable[],10,FALSE)))</f>
        <v>5520</v>
      </c>
      <c r="J176" s="55">
        <v>1271</v>
      </c>
      <c r="K176" s="57">
        <v>0</v>
      </c>
      <c r="L176" s="22">
        <f>IF(Payment[[#This Row],[Total ]]="","",Payment[[#This Row],[Total ]]*Payment[[#This Row],[Payment %]])</f>
        <v>0</v>
      </c>
      <c r="M176" s="47">
        <v>44754</v>
      </c>
      <c r="N176" s="48"/>
      <c r="O176" s="52"/>
      <c r="P176" s="74" t="str">
        <f>IF(Payment[[#This Row],[Date of deposit]]="","",Payment[[#This Row],[Amount paid]])</f>
        <v/>
      </c>
    </row>
    <row r="177" spans="1:16" hidden="1">
      <c r="A177" s="54" t="s">
        <v>450</v>
      </c>
      <c r="B177" s="15">
        <f>IF(IF(Payment[[#This Row],[ID'#]]="","",VLOOKUP(Payment[[#This Row],[ID'#]],OrderTable[],2,FALSE))=0,"",IF(Payment[[#This Row],[ID'#]]="","",VLOOKUP(Payment[[#This Row],[ID'#]],OrderTable[],2,FALSE)))</f>
        <v>10</v>
      </c>
      <c r="C177" s="15">
        <f>IF(IF(Payment[[#This Row],[ID'#]]="","",VLOOKUP(Payment[[#This Row],[ID'#]],OrderTable[],3,FALSE))=0,"",IF(Payment[[#This Row],[ID'#]]="","",VLOOKUP(Payment[[#This Row],[ID'#]],OrderTable[],3,FALSE)))</f>
        <v>1147</v>
      </c>
      <c r="D177" s="16" t="str">
        <f>IF(IF(Payment[[#This Row],[ID'#]]="","",VLOOKUP(Payment[[#This Row],[ID'#]],OrderTable[],5,FALSE))=0,"",IF(Payment[[#This Row],[ID'#]]="","",VLOOKUP(Payment[[#This Row],[ID'#]],OrderTable[],5,FALSE)))</f>
        <v/>
      </c>
      <c r="E177" s="17" t="str">
        <f>IF(IF(Payment[[#This Row],[ID'#]]="","",VLOOKUP(Payment[[#This Row],[ID'#]],OrderTable[],6,FALSE))=0,"",IF(Payment[[#This Row],[ID'#]]="","",VLOOKUP(Payment[[#This Row],[ID'#]],OrderTable[],6,FALSE)))</f>
        <v>Controls #6 - Pure 20K (Overtime)</v>
      </c>
      <c r="F177" s="17">
        <f>IF(IF(Payment[[#This Row],[ID'#]]="","",VLOOKUP(Payment[[#This Row],[ID'#]],OrderTable[],7,FALSE))=0,0,IF(Payment[[#This Row],[ID'#]]="","",VLOOKUP(Payment[[#This Row],[ID'#]],OrderTable[],7,FALSE)))</f>
        <v>37</v>
      </c>
      <c r="G177" s="17" t="str">
        <f>IF(IF(Payment[[#This Row],[ID'#]]="","",VLOOKUP(Payment[[#This Row],[ID'#]],OrderTable[],8,FALSE))=0,"",IF(Payment[[#This Row],[ID'#]]="","",VLOOKUP(Payment[[#This Row],[ID'#]],OrderTable[],8,FALSE)))</f>
        <v>hr</v>
      </c>
      <c r="H177" s="23">
        <f>IF(IF(Payment[[#This Row],[ID'#]]="","",VLOOKUP(Payment[[#This Row],[ID'#]],OrderTable[],9,FALSE))=0,0,IF(Payment[[#This Row],[ID'#]]="","",VLOOKUP(Payment[[#This Row],[ID'#]],OrderTable[],9,FALSE)))</f>
        <v>90</v>
      </c>
      <c r="I177" s="23">
        <f>IF(IF(Payment[[#This Row],[ID'#]]="","",VLOOKUP(Payment[[#This Row],[ID'#]],OrderTable[],10,FALSE))=0,0,IF(Payment[[#This Row],[ID'#]]="","",VLOOKUP(Payment[[#This Row],[ID'#]],OrderTable[],10,FALSE)))</f>
        <v>3330</v>
      </c>
      <c r="J177" s="55">
        <v>1271</v>
      </c>
      <c r="K177" s="57">
        <v>0</v>
      </c>
      <c r="L177" s="22">
        <f>IF(Payment[[#This Row],[Total ]]="","",Payment[[#This Row],[Total ]]*Payment[[#This Row],[Payment %]])</f>
        <v>0</v>
      </c>
      <c r="M177" s="47">
        <v>44754</v>
      </c>
      <c r="N177" s="48"/>
      <c r="O177" s="52"/>
      <c r="P177" s="74" t="str">
        <f>IF(Payment[[#This Row],[Date of deposit]]="","",Payment[[#This Row],[Amount paid]])</f>
        <v/>
      </c>
    </row>
    <row r="178" spans="1:16" hidden="1">
      <c r="A178" s="54" t="s">
        <v>452</v>
      </c>
      <c r="B178" s="15">
        <f>IF(IF(Payment[[#This Row],[ID'#]]="","",VLOOKUP(Payment[[#This Row],[ID'#]],OrderTable[],2,FALSE))=0,"",IF(Payment[[#This Row],[ID'#]]="","",VLOOKUP(Payment[[#This Row],[ID'#]],OrderTable[],2,FALSE)))</f>
        <v>10</v>
      </c>
      <c r="C178" s="15">
        <f>IF(IF(Payment[[#This Row],[ID'#]]="","",VLOOKUP(Payment[[#This Row],[ID'#]],OrderTable[],3,FALSE))=0,"",IF(Payment[[#This Row],[ID'#]]="","",VLOOKUP(Payment[[#This Row],[ID'#]],OrderTable[],3,FALSE)))</f>
        <v>1147</v>
      </c>
      <c r="D178" s="16" t="str">
        <f>IF(IF(Payment[[#This Row],[ID'#]]="","",VLOOKUP(Payment[[#This Row],[ID'#]],OrderTable[],5,FALSE))=0,"",IF(Payment[[#This Row],[ID'#]]="","",VLOOKUP(Payment[[#This Row],[ID'#]],OrderTable[],5,FALSE)))</f>
        <v/>
      </c>
      <c r="E178" s="17" t="str">
        <f>IF(IF(Payment[[#This Row],[ID'#]]="","",VLOOKUP(Payment[[#This Row],[ID'#]],OrderTable[],6,FALSE))=0,"",IF(Payment[[#This Row],[ID'#]]="","",VLOOKUP(Payment[[#This Row],[ID'#]],OrderTable[],6,FALSE)))</f>
        <v>Controls #6 - Pure 20K (Expenses)</v>
      </c>
      <c r="F178" s="17">
        <f>IF(IF(Payment[[#This Row],[ID'#]]="","",VLOOKUP(Payment[[#This Row],[ID'#]],OrderTable[],7,FALSE))=0,0,IF(Payment[[#This Row],[ID'#]]="","",VLOOKUP(Payment[[#This Row],[ID'#]],OrderTable[],7,FALSE)))</f>
        <v>1</v>
      </c>
      <c r="G178" s="17" t="str">
        <f>IF(IF(Payment[[#This Row],[ID'#]]="","",VLOOKUP(Payment[[#This Row],[ID'#]],OrderTable[],8,FALSE))=0,"",IF(Payment[[#This Row],[ID'#]]="","",VLOOKUP(Payment[[#This Row],[ID'#]],OrderTable[],8,FALSE)))</f>
        <v>lot</v>
      </c>
      <c r="H178" s="23">
        <f>IF(IF(Payment[[#This Row],[ID'#]]="","",VLOOKUP(Payment[[#This Row],[ID'#]],OrderTable[],9,FALSE))=0,0,IF(Payment[[#This Row],[ID'#]]="","",VLOOKUP(Payment[[#This Row],[ID'#]],OrderTable[],9,FALSE)))</f>
        <v>10690</v>
      </c>
      <c r="I178" s="23">
        <f>IF(IF(Payment[[#This Row],[ID'#]]="","",VLOOKUP(Payment[[#This Row],[ID'#]],OrderTable[],10,FALSE))=0,0,IF(Payment[[#This Row],[ID'#]]="","",VLOOKUP(Payment[[#This Row],[ID'#]],OrderTable[],10,FALSE)))</f>
        <v>10690</v>
      </c>
      <c r="J178" s="55">
        <v>1270</v>
      </c>
      <c r="K178" s="59">
        <v>0.2918616</v>
      </c>
      <c r="L178" s="22">
        <f>IF(Payment[[#This Row],[Total ]]="","",Payment[[#This Row],[Total ]]*Payment[[#This Row],[Payment %]])</f>
        <v>3120.0005040000001</v>
      </c>
      <c r="M178" s="47">
        <v>44723</v>
      </c>
      <c r="N178" s="48">
        <v>44729</v>
      </c>
      <c r="O178" s="52">
        <v>44741</v>
      </c>
      <c r="P178" s="74">
        <f>IF(Payment[[#This Row],[Date of deposit]]="","",Payment[[#This Row],[Amount paid]])</f>
        <v>3120.0005040000001</v>
      </c>
    </row>
    <row r="179" spans="1:16" hidden="1">
      <c r="A179" s="54" t="s">
        <v>454</v>
      </c>
      <c r="B179" s="15">
        <f>IF(IF(Payment[[#This Row],[ID'#]]="","",VLOOKUP(Payment[[#This Row],[ID'#]],OrderTable[],2,FALSE))=0,"",IF(Payment[[#This Row],[ID'#]]="","",VLOOKUP(Payment[[#This Row],[ID'#]],OrderTable[],2,FALSE)))</f>
        <v>11</v>
      </c>
      <c r="C179" s="15">
        <f>IF(IF(Payment[[#This Row],[ID'#]]="","",VLOOKUP(Payment[[#This Row],[ID'#]],OrderTable[],3,FALSE))=0,"",IF(Payment[[#This Row],[ID'#]]="","",VLOOKUP(Payment[[#This Row],[ID'#]],OrderTable[],3,FALSE)))</f>
        <v>1137</v>
      </c>
      <c r="D179" s="16" t="str">
        <f>IF(IF(Payment[[#This Row],[ID'#]]="","",VLOOKUP(Payment[[#This Row],[ID'#]],OrderTable[],5,FALSE))=0,"",IF(Payment[[#This Row],[ID'#]]="","",VLOOKUP(Payment[[#This Row],[ID'#]],OrderTable[],5,FALSE)))</f>
        <v/>
      </c>
      <c r="E179" s="17" t="str">
        <f>IF(IF(Payment[[#This Row],[ID'#]]="","",VLOOKUP(Payment[[#This Row],[ID'#]],OrderTable[],6,FALSE))=0,"",IF(Payment[[#This Row],[ID'#]]="","",VLOOKUP(Payment[[#This Row],[ID'#]],OrderTable[],6,FALSE)))</f>
        <v>Controls #1 One-year contract (Labor)</v>
      </c>
      <c r="F179" s="17">
        <f>IF(IF(Payment[[#This Row],[ID'#]]="","",VLOOKUP(Payment[[#This Row],[ID'#]],OrderTable[],7,FALSE))=0,0,IF(Payment[[#This Row],[ID'#]]="","",VLOOKUP(Payment[[#This Row],[ID'#]],OrderTable[],7,FALSE)))</f>
        <v>2600</v>
      </c>
      <c r="G179" s="17" t="str">
        <f>IF(IF(Payment[[#This Row],[ID'#]]="","",VLOOKUP(Payment[[#This Row],[ID'#]],OrderTable[],8,FALSE))=0,"",IF(Payment[[#This Row],[ID'#]]="","",VLOOKUP(Payment[[#This Row],[ID'#]],OrderTable[],8,FALSE)))</f>
        <v>hr</v>
      </c>
      <c r="H179" s="23">
        <f>IF(IF(Payment[[#This Row],[ID'#]]="","",VLOOKUP(Payment[[#This Row],[ID'#]],OrderTable[],9,FALSE))=0,0,IF(Payment[[#This Row],[ID'#]]="","",VLOOKUP(Payment[[#This Row],[ID'#]],OrderTable[],9,FALSE)))</f>
        <v>60</v>
      </c>
      <c r="I179" s="23">
        <f>IF(IF(Payment[[#This Row],[ID'#]]="","",VLOOKUP(Payment[[#This Row],[ID'#]],OrderTable[],10,FALSE))=0,0,IF(Payment[[#This Row],[ID'#]]="","",VLOOKUP(Payment[[#This Row],[ID'#]],OrderTable[],10,FALSE)))</f>
        <v>156000</v>
      </c>
      <c r="J179" s="55">
        <v>1276</v>
      </c>
      <c r="K179" s="58">
        <v>8.3461538000000002E-2</v>
      </c>
      <c r="L179" s="22">
        <f>IF(Payment[[#This Row],[Total ]]="","",Payment[[#This Row],[Total ]]*Payment[[#This Row],[Payment %]])</f>
        <v>13019.999928000001</v>
      </c>
      <c r="M179" s="47">
        <v>44754</v>
      </c>
      <c r="N179" s="48">
        <v>44734</v>
      </c>
      <c r="O179" s="52">
        <v>44741</v>
      </c>
      <c r="P179" s="74">
        <f>IF(Payment[[#This Row],[Date of deposit]]="","",Payment[[#This Row],[Amount paid]])</f>
        <v>13019.999928000001</v>
      </c>
    </row>
    <row r="180" spans="1:16" hidden="1">
      <c r="A180" s="54" t="s">
        <v>457</v>
      </c>
      <c r="B180" s="15">
        <f>IF(IF(Payment[[#This Row],[ID'#]]="","",VLOOKUP(Payment[[#This Row],[ID'#]],OrderTable[],2,FALSE))=0,"",IF(Payment[[#This Row],[ID'#]]="","",VLOOKUP(Payment[[#This Row],[ID'#]],OrderTable[],2,FALSE)))</f>
        <v>11</v>
      </c>
      <c r="C180" s="15">
        <f>IF(IF(Payment[[#This Row],[ID'#]]="","",VLOOKUP(Payment[[#This Row],[ID'#]],OrderTable[],3,FALSE))=0,"",IF(Payment[[#This Row],[ID'#]]="","",VLOOKUP(Payment[[#This Row],[ID'#]],OrderTable[],3,FALSE)))</f>
        <v>1137</v>
      </c>
      <c r="D180" s="16" t="str">
        <f>IF(IF(Payment[[#This Row],[ID'#]]="","",VLOOKUP(Payment[[#This Row],[ID'#]],OrderTable[],5,FALSE))=0,"",IF(Payment[[#This Row],[ID'#]]="","",VLOOKUP(Payment[[#This Row],[ID'#]],OrderTable[],5,FALSE)))</f>
        <v/>
      </c>
      <c r="E180" s="17" t="str">
        <f>IF(IF(Payment[[#This Row],[ID'#]]="","",VLOOKUP(Payment[[#This Row],[ID'#]],OrderTable[],6,FALSE))=0,"",IF(Payment[[#This Row],[ID'#]]="","",VLOOKUP(Payment[[#This Row],[ID'#]],OrderTable[],6,FALSE)))</f>
        <v>Controls #1 One-year contract (Expenses)</v>
      </c>
      <c r="F180" s="17">
        <f>IF(IF(Payment[[#This Row],[ID'#]]="","",VLOOKUP(Payment[[#This Row],[ID'#]],OrderTable[],7,FALSE))=0,0,IF(Payment[[#This Row],[ID'#]]="","",VLOOKUP(Payment[[#This Row],[ID'#]],OrderTable[],7,FALSE)))</f>
        <v>6</v>
      </c>
      <c r="G180" s="17" t="str">
        <f>IF(IF(Payment[[#This Row],[ID'#]]="","",VLOOKUP(Payment[[#This Row],[ID'#]],OrderTable[],8,FALSE))=0,"",IF(Payment[[#This Row],[ID'#]]="","",VLOOKUP(Payment[[#This Row],[ID'#]],OrderTable[],8,FALSE)))</f>
        <v>lot</v>
      </c>
      <c r="H180" s="23">
        <f>IF(IF(Payment[[#This Row],[ID'#]]="","",VLOOKUP(Payment[[#This Row],[ID'#]],OrderTable[],9,FALSE))=0,0,IF(Payment[[#This Row],[ID'#]]="","",VLOOKUP(Payment[[#This Row],[ID'#]],OrderTable[],9,FALSE)))</f>
        <v>5000</v>
      </c>
      <c r="I180" s="23">
        <f>IF(IF(Payment[[#This Row],[ID'#]]="","",VLOOKUP(Payment[[#This Row],[ID'#]],OrderTable[],10,FALSE))=0,0,IF(Payment[[#This Row],[ID'#]]="","",VLOOKUP(Payment[[#This Row],[ID'#]],OrderTable[],10,FALSE)))</f>
        <v>30000</v>
      </c>
      <c r="J180" s="55">
        <v>1276</v>
      </c>
      <c r="K180" s="57">
        <v>0</v>
      </c>
      <c r="L180" s="22">
        <f>IF(Payment[[#This Row],[Total ]]="","",Payment[[#This Row],[Total ]]*Payment[[#This Row],[Payment %]])</f>
        <v>0</v>
      </c>
      <c r="M180" s="47">
        <v>44754</v>
      </c>
      <c r="N180" s="48"/>
      <c r="O180" s="52"/>
      <c r="P180" s="74" t="str">
        <f>IF(Payment[[#This Row],[Date of deposit]]="","",Payment[[#This Row],[Amount paid]])</f>
        <v/>
      </c>
    </row>
    <row r="181" spans="1:16" hidden="1">
      <c r="A181" s="54" t="s">
        <v>459</v>
      </c>
      <c r="B181" s="15">
        <f>IF(IF(Payment[[#This Row],[ID'#]]="","",VLOOKUP(Payment[[#This Row],[ID'#]],OrderTable[],2,FALSE))=0,"",IF(Payment[[#This Row],[ID'#]]="","",VLOOKUP(Payment[[#This Row],[ID'#]],OrderTable[],2,FALSE)))</f>
        <v>11</v>
      </c>
      <c r="C181" s="15">
        <f>IF(IF(Payment[[#This Row],[ID'#]]="","",VLOOKUP(Payment[[#This Row],[ID'#]],OrderTable[],3,FALSE))=0,"",IF(Payment[[#This Row],[ID'#]]="","",VLOOKUP(Payment[[#This Row],[ID'#]],OrderTable[],3,FALSE)))</f>
        <v>1137</v>
      </c>
      <c r="D181" s="16" t="str">
        <f>IF(IF(Payment[[#This Row],[ID'#]]="","",VLOOKUP(Payment[[#This Row],[ID'#]],OrderTable[],5,FALSE))=0,"",IF(Payment[[#This Row],[ID'#]]="","",VLOOKUP(Payment[[#This Row],[ID'#]],OrderTable[],5,FALSE)))</f>
        <v/>
      </c>
      <c r="E181" s="17" t="str">
        <f>IF(IF(Payment[[#This Row],[ID'#]]="","",VLOOKUP(Payment[[#This Row],[ID'#]],OrderTable[],6,FALSE))=0,"",IF(Payment[[#This Row],[ID'#]]="","",VLOOKUP(Payment[[#This Row],[ID'#]],OrderTable[],6,FALSE)))</f>
        <v>Controls #2 One-year contract (Labor)</v>
      </c>
      <c r="F181" s="17">
        <f>IF(IF(Payment[[#This Row],[ID'#]]="","",VLOOKUP(Payment[[#This Row],[ID'#]],OrderTable[],7,FALSE))=0,0,IF(Payment[[#This Row],[ID'#]]="","",VLOOKUP(Payment[[#This Row],[ID'#]],OrderTable[],7,FALSE)))</f>
        <v>2600</v>
      </c>
      <c r="G181" s="17" t="str">
        <f>IF(IF(Payment[[#This Row],[ID'#]]="","",VLOOKUP(Payment[[#This Row],[ID'#]],OrderTable[],8,FALSE))=0,"",IF(Payment[[#This Row],[ID'#]]="","",VLOOKUP(Payment[[#This Row],[ID'#]],OrderTable[],8,FALSE)))</f>
        <v>hr</v>
      </c>
      <c r="H181" s="23">
        <f>IF(IF(Payment[[#This Row],[ID'#]]="","",VLOOKUP(Payment[[#This Row],[ID'#]],OrderTable[],9,FALSE))=0,0,IF(Payment[[#This Row],[ID'#]]="","",VLOOKUP(Payment[[#This Row],[ID'#]],OrderTable[],9,FALSE)))</f>
        <v>60</v>
      </c>
      <c r="I181" s="23">
        <f>IF(IF(Payment[[#This Row],[ID'#]]="","",VLOOKUP(Payment[[#This Row],[ID'#]],OrderTable[],10,FALSE))=0,0,IF(Payment[[#This Row],[ID'#]]="","",VLOOKUP(Payment[[#This Row],[ID'#]],OrderTable[],10,FALSE)))</f>
        <v>156000</v>
      </c>
      <c r="J181" s="55">
        <v>1276</v>
      </c>
      <c r="K181" s="58">
        <v>8.3461538000000002E-2</v>
      </c>
      <c r="L181" s="22">
        <f>IF(Payment[[#This Row],[Total ]]="","",Payment[[#This Row],[Total ]]*Payment[[#This Row],[Payment %]])</f>
        <v>13019.999928000001</v>
      </c>
      <c r="M181" s="47">
        <v>44754</v>
      </c>
      <c r="N181" s="48">
        <v>44734</v>
      </c>
      <c r="O181" s="52">
        <v>44741</v>
      </c>
      <c r="P181" s="74">
        <f>IF(Payment[[#This Row],[Date of deposit]]="","",Payment[[#This Row],[Amount paid]])</f>
        <v>13019.999928000001</v>
      </c>
    </row>
    <row r="182" spans="1:16" hidden="1">
      <c r="A182" s="54" t="s">
        <v>461</v>
      </c>
      <c r="B182" s="15">
        <f>IF(IF(Payment[[#This Row],[ID'#]]="","",VLOOKUP(Payment[[#This Row],[ID'#]],OrderTable[],2,FALSE))=0,"",IF(Payment[[#This Row],[ID'#]]="","",VLOOKUP(Payment[[#This Row],[ID'#]],OrderTable[],2,FALSE)))</f>
        <v>11</v>
      </c>
      <c r="C182" s="15">
        <f>IF(IF(Payment[[#This Row],[ID'#]]="","",VLOOKUP(Payment[[#This Row],[ID'#]],OrderTable[],3,FALSE))=0,"",IF(Payment[[#This Row],[ID'#]]="","",VLOOKUP(Payment[[#This Row],[ID'#]],OrderTable[],3,FALSE)))</f>
        <v>1137</v>
      </c>
      <c r="D182" s="16" t="str">
        <f>IF(IF(Payment[[#This Row],[ID'#]]="","",VLOOKUP(Payment[[#This Row],[ID'#]],OrderTable[],5,FALSE))=0,"",IF(Payment[[#This Row],[ID'#]]="","",VLOOKUP(Payment[[#This Row],[ID'#]],OrderTable[],5,FALSE)))</f>
        <v/>
      </c>
      <c r="E182" s="17" t="str">
        <f>IF(IF(Payment[[#This Row],[ID'#]]="","",VLOOKUP(Payment[[#This Row],[ID'#]],OrderTable[],6,FALSE))=0,"",IF(Payment[[#This Row],[ID'#]]="","",VLOOKUP(Payment[[#This Row],[ID'#]],OrderTable[],6,FALSE)))</f>
        <v>Controls #2 One-year contract (Expenses)</v>
      </c>
      <c r="F182" s="17">
        <f>IF(IF(Payment[[#This Row],[ID'#]]="","",VLOOKUP(Payment[[#This Row],[ID'#]],OrderTable[],7,FALSE))=0,0,IF(Payment[[#This Row],[ID'#]]="","",VLOOKUP(Payment[[#This Row],[ID'#]],OrderTable[],7,FALSE)))</f>
        <v>6</v>
      </c>
      <c r="G182" s="17" t="str">
        <f>IF(IF(Payment[[#This Row],[ID'#]]="","",VLOOKUP(Payment[[#This Row],[ID'#]],OrderTable[],8,FALSE))=0,"",IF(Payment[[#This Row],[ID'#]]="","",VLOOKUP(Payment[[#This Row],[ID'#]],OrderTable[],8,FALSE)))</f>
        <v>lot</v>
      </c>
      <c r="H182" s="23">
        <f>IF(IF(Payment[[#This Row],[ID'#]]="","",VLOOKUP(Payment[[#This Row],[ID'#]],OrderTable[],9,FALSE))=0,0,IF(Payment[[#This Row],[ID'#]]="","",VLOOKUP(Payment[[#This Row],[ID'#]],OrderTable[],9,FALSE)))</f>
        <v>5000</v>
      </c>
      <c r="I182" s="23">
        <f>IF(IF(Payment[[#This Row],[ID'#]]="","",VLOOKUP(Payment[[#This Row],[ID'#]],OrderTable[],10,FALSE))=0,0,IF(Payment[[#This Row],[ID'#]]="","",VLOOKUP(Payment[[#This Row],[ID'#]],OrderTable[],10,FALSE)))</f>
        <v>30000</v>
      </c>
      <c r="J182" s="55">
        <v>1276</v>
      </c>
      <c r="K182" s="57">
        <v>0</v>
      </c>
      <c r="L182" s="22">
        <f>IF(Payment[[#This Row],[Total ]]="","",Payment[[#This Row],[Total ]]*Payment[[#This Row],[Payment %]])</f>
        <v>0</v>
      </c>
      <c r="M182" s="47">
        <v>44754</v>
      </c>
      <c r="N182" s="48"/>
      <c r="O182" s="52"/>
      <c r="P182" s="74" t="str">
        <f>IF(Payment[[#This Row],[Date of deposit]]="","",Payment[[#This Row],[Amount paid]])</f>
        <v/>
      </c>
    </row>
    <row r="183" spans="1:16" hidden="1">
      <c r="A183" s="54" t="s">
        <v>463</v>
      </c>
      <c r="B183" s="15">
        <f>IF(IF(Payment[[#This Row],[ID'#]]="","",VLOOKUP(Payment[[#This Row],[ID'#]],OrderTable[],2,FALSE))=0,"",IF(Payment[[#This Row],[ID'#]]="","",VLOOKUP(Payment[[#This Row],[ID'#]],OrderTable[],2,FALSE)))</f>
        <v>11</v>
      </c>
      <c r="C183" s="15">
        <f>IF(IF(Payment[[#This Row],[ID'#]]="","",VLOOKUP(Payment[[#This Row],[ID'#]],OrderTable[],3,FALSE))=0,"",IF(Payment[[#This Row],[ID'#]]="","",VLOOKUP(Payment[[#This Row],[ID'#]],OrderTable[],3,FALSE)))</f>
        <v>1137</v>
      </c>
      <c r="D183" s="16" t="str">
        <f>IF(IF(Payment[[#This Row],[ID'#]]="","",VLOOKUP(Payment[[#This Row],[ID'#]],OrderTable[],5,FALSE))=0,"",IF(Payment[[#This Row],[ID'#]]="","",VLOOKUP(Payment[[#This Row],[ID'#]],OrderTable[],5,FALSE)))</f>
        <v/>
      </c>
      <c r="E183" s="17" t="str">
        <f>IF(IF(Payment[[#This Row],[ID'#]]="","",VLOOKUP(Payment[[#This Row],[ID'#]],OrderTable[],6,FALSE))=0,"",IF(Payment[[#This Row],[ID'#]]="","",VLOOKUP(Payment[[#This Row],[ID'#]],OrderTable[],6,FALSE)))</f>
        <v>Controls #3 One-year contract (Labor)</v>
      </c>
      <c r="F183" s="17">
        <f>IF(IF(Payment[[#This Row],[ID'#]]="","",VLOOKUP(Payment[[#This Row],[ID'#]],OrderTable[],7,FALSE))=0,0,IF(Payment[[#This Row],[ID'#]]="","",VLOOKUP(Payment[[#This Row],[ID'#]],OrderTable[],7,FALSE)))</f>
        <v>2600</v>
      </c>
      <c r="G183" s="17" t="str">
        <f>IF(IF(Payment[[#This Row],[ID'#]]="","",VLOOKUP(Payment[[#This Row],[ID'#]],OrderTable[],8,FALSE))=0,"",IF(Payment[[#This Row],[ID'#]]="","",VLOOKUP(Payment[[#This Row],[ID'#]],OrderTable[],8,FALSE)))</f>
        <v>hr</v>
      </c>
      <c r="H183" s="23">
        <f>IF(IF(Payment[[#This Row],[ID'#]]="","",VLOOKUP(Payment[[#This Row],[ID'#]],OrderTable[],9,FALSE))=0,0,IF(Payment[[#This Row],[ID'#]]="","",VLOOKUP(Payment[[#This Row],[ID'#]],OrderTable[],9,FALSE)))</f>
        <v>60</v>
      </c>
      <c r="I183" s="23">
        <f>IF(IF(Payment[[#This Row],[ID'#]]="","",VLOOKUP(Payment[[#This Row],[ID'#]],OrderTable[],10,FALSE))=0,0,IF(Payment[[#This Row],[ID'#]]="","",VLOOKUP(Payment[[#This Row],[ID'#]],OrderTable[],10,FALSE)))</f>
        <v>156000</v>
      </c>
      <c r="J183" s="55">
        <v>1276</v>
      </c>
      <c r="K183" s="58">
        <v>8.3461538000000002E-2</v>
      </c>
      <c r="L183" s="22">
        <f>IF(Payment[[#This Row],[Total ]]="","",Payment[[#This Row],[Total ]]*Payment[[#This Row],[Payment %]])</f>
        <v>13019.999928000001</v>
      </c>
      <c r="M183" s="47">
        <v>44754</v>
      </c>
      <c r="N183" s="48">
        <v>44734</v>
      </c>
      <c r="O183" s="52">
        <v>44741</v>
      </c>
      <c r="P183" s="74">
        <f>IF(Payment[[#This Row],[Date of deposit]]="","",Payment[[#This Row],[Amount paid]])</f>
        <v>13019.999928000001</v>
      </c>
    </row>
    <row r="184" spans="1:16" hidden="1">
      <c r="A184" s="54" t="s">
        <v>465</v>
      </c>
      <c r="B184" s="15">
        <f>IF(IF(Payment[[#This Row],[ID'#]]="","",VLOOKUP(Payment[[#This Row],[ID'#]],OrderTable[],2,FALSE))=0,"",IF(Payment[[#This Row],[ID'#]]="","",VLOOKUP(Payment[[#This Row],[ID'#]],OrderTable[],2,FALSE)))</f>
        <v>11</v>
      </c>
      <c r="C184" s="15">
        <f>IF(IF(Payment[[#This Row],[ID'#]]="","",VLOOKUP(Payment[[#This Row],[ID'#]],OrderTable[],3,FALSE))=0,"",IF(Payment[[#This Row],[ID'#]]="","",VLOOKUP(Payment[[#This Row],[ID'#]],OrderTable[],3,FALSE)))</f>
        <v>1137</v>
      </c>
      <c r="D184" s="16" t="str">
        <f>IF(IF(Payment[[#This Row],[ID'#]]="","",VLOOKUP(Payment[[#This Row],[ID'#]],OrderTable[],5,FALSE))=0,"",IF(Payment[[#This Row],[ID'#]]="","",VLOOKUP(Payment[[#This Row],[ID'#]],OrderTable[],5,FALSE)))</f>
        <v/>
      </c>
      <c r="E184" s="17" t="str">
        <f>IF(IF(Payment[[#This Row],[ID'#]]="","",VLOOKUP(Payment[[#This Row],[ID'#]],OrderTable[],6,FALSE))=0,"",IF(Payment[[#This Row],[ID'#]]="","",VLOOKUP(Payment[[#This Row],[ID'#]],OrderTable[],6,FALSE)))</f>
        <v>Controls #3 One-year contract (Expenses)</v>
      </c>
      <c r="F184" s="17">
        <f>IF(IF(Payment[[#This Row],[ID'#]]="","",VLOOKUP(Payment[[#This Row],[ID'#]],OrderTable[],7,FALSE))=0,0,IF(Payment[[#This Row],[ID'#]]="","",VLOOKUP(Payment[[#This Row],[ID'#]],OrderTable[],7,FALSE)))</f>
        <v>6</v>
      </c>
      <c r="G184" s="17" t="str">
        <f>IF(IF(Payment[[#This Row],[ID'#]]="","",VLOOKUP(Payment[[#This Row],[ID'#]],OrderTable[],8,FALSE))=0,"",IF(Payment[[#This Row],[ID'#]]="","",VLOOKUP(Payment[[#This Row],[ID'#]],OrderTable[],8,FALSE)))</f>
        <v>lot</v>
      </c>
      <c r="H184" s="23">
        <f>IF(IF(Payment[[#This Row],[ID'#]]="","",VLOOKUP(Payment[[#This Row],[ID'#]],OrderTable[],9,FALSE))=0,0,IF(Payment[[#This Row],[ID'#]]="","",VLOOKUP(Payment[[#This Row],[ID'#]],OrderTable[],9,FALSE)))</f>
        <v>5000</v>
      </c>
      <c r="I184" s="23">
        <f>IF(IF(Payment[[#This Row],[ID'#]]="","",VLOOKUP(Payment[[#This Row],[ID'#]],OrderTable[],10,FALSE))=0,0,IF(Payment[[#This Row],[ID'#]]="","",VLOOKUP(Payment[[#This Row],[ID'#]],OrderTable[],10,FALSE)))</f>
        <v>30000</v>
      </c>
      <c r="J184" s="55">
        <v>1276</v>
      </c>
      <c r="K184" s="57">
        <v>0</v>
      </c>
      <c r="L184" s="22">
        <f>IF(Payment[[#This Row],[Total ]]="","",Payment[[#This Row],[Total ]]*Payment[[#This Row],[Payment %]])</f>
        <v>0</v>
      </c>
      <c r="M184" s="47">
        <v>44754</v>
      </c>
      <c r="N184" s="48"/>
      <c r="O184" s="52"/>
      <c r="P184" s="74" t="str">
        <f>IF(Payment[[#This Row],[Date of deposit]]="","",Payment[[#This Row],[Amount paid]])</f>
        <v/>
      </c>
    </row>
    <row r="185" spans="1:16" hidden="1">
      <c r="A185" s="54" t="s">
        <v>467</v>
      </c>
      <c r="B185" s="15">
        <f>IF(IF(Payment[[#This Row],[ID'#]]="","",VLOOKUP(Payment[[#This Row],[ID'#]],OrderTable[],2,FALSE))=0,"",IF(Payment[[#This Row],[ID'#]]="","",VLOOKUP(Payment[[#This Row],[ID'#]],OrderTable[],2,FALSE)))</f>
        <v>11</v>
      </c>
      <c r="C185" s="15">
        <f>IF(IF(Payment[[#This Row],[ID'#]]="","",VLOOKUP(Payment[[#This Row],[ID'#]],OrderTable[],3,FALSE))=0,"",IF(Payment[[#This Row],[ID'#]]="","",VLOOKUP(Payment[[#This Row],[ID'#]],OrderTable[],3,FALSE)))</f>
        <v>1137</v>
      </c>
      <c r="D185" s="16" t="str">
        <f>IF(IF(Payment[[#This Row],[ID'#]]="","",VLOOKUP(Payment[[#This Row],[ID'#]],OrderTable[],5,FALSE))=0,"",IF(Payment[[#This Row],[ID'#]]="","",VLOOKUP(Payment[[#This Row],[ID'#]],OrderTable[],5,FALSE)))</f>
        <v/>
      </c>
      <c r="E185" s="17" t="str">
        <f>IF(IF(Payment[[#This Row],[ID'#]]="","",VLOOKUP(Payment[[#This Row],[ID'#]],OrderTable[],6,FALSE))=0,"",IF(Payment[[#This Row],[ID'#]]="","",VLOOKUP(Payment[[#This Row],[ID'#]],OrderTable[],6,FALSE)))</f>
        <v>Controls #4 One-year contract (Labor)</v>
      </c>
      <c r="F185" s="17">
        <f>IF(IF(Payment[[#This Row],[ID'#]]="","",VLOOKUP(Payment[[#This Row],[ID'#]],OrderTable[],7,FALSE))=0,0,IF(Payment[[#This Row],[ID'#]]="","",VLOOKUP(Payment[[#This Row],[ID'#]],OrderTable[],7,FALSE)))</f>
        <v>2600</v>
      </c>
      <c r="G185" s="17" t="str">
        <f>IF(IF(Payment[[#This Row],[ID'#]]="","",VLOOKUP(Payment[[#This Row],[ID'#]],OrderTable[],8,FALSE))=0,"",IF(Payment[[#This Row],[ID'#]]="","",VLOOKUP(Payment[[#This Row],[ID'#]],OrderTable[],8,FALSE)))</f>
        <v>hr</v>
      </c>
      <c r="H185" s="23">
        <f>IF(IF(Payment[[#This Row],[ID'#]]="","",VLOOKUP(Payment[[#This Row],[ID'#]],OrderTable[],9,FALSE))=0,0,IF(Payment[[#This Row],[ID'#]]="","",VLOOKUP(Payment[[#This Row],[ID'#]],OrderTable[],9,FALSE)))</f>
        <v>60</v>
      </c>
      <c r="I185" s="23">
        <f>IF(IF(Payment[[#This Row],[ID'#]]="","",VLOOKUP(Payment[[#This Row],[ID'#]],OrderTable[],10,FALSE))=0,0,IF(Payment[[#This Row],[ID'#]]="","",VLOOKUP(Payment[[#This Row],[ID'#]],OrderTable[],10,FALSE)))</f>
        <v>156000</v>
      </c>
      <c r="J185" s="55">
        <v>1276</v>
      </c>
      <c r="K185" s="58">
        <v>8.3461538000000002E-2</v>
      </c>
      <c r="L185" s="22">
        <f>IF(Payment[[#This Row],[Total ]]="","",Payment[[#This Row],[Total ]]*Payment[[#This Row],[Payment %]])</f>
        <v>13019.999928000001</v>
      </c>
      <c r="M185" s="47">
        <v>44754</v>
      </c>
      <c r="N185" s="48">
        <v>44734</v>
      </c>
      <c r="O185" s="52">
        <v>44741</v>
      </c>
      <c r="P185" s="74">
        <f>IF(Payment[[#This Row],[Date of deposit]]="","",Payment[[#This Row],[Amount paid]])</f>
        <v>13019.999928000001</v>
      </c>
    </row>
    <row r="186" spans="1:16" hidden="1">
      <c r="A186" s="54" t="s">
        <v>469</v>
      </c>
      <c r="B186" s="15">
        <f>IF(IF(Payment[[#This Row],[ID'#]]="","",VLOOKUP(Payment[[#This Row],[ID'#]],OrderTable[],2,FALSE))=0,"",IF(Payment[[#This Row],[ID'#]]="","",VLOOKUP(Payment[[#This Row],[ID'#]],OrderTable[],2,FALSE)))</f>
        <v>11</v>
      </c>
      <c r="C186" s="15">
        <f>IF(IF(Payment[[#This Row],[ID'#]]="","",VLOOKUP(Payment[[#This Row],[ID'#]],OrderTable[],3,FALSE))=0,"",IF(Payment[[#This Row],[ID'#]]="","",VLOOKUP(Payment[[#This Row],[ID'#]],OrderTable[],3,FALSE)))</f>
        <v>1137</v>
      </c>
      <c r="D186" s="16" t="str">
        <f>IF(IF(Payment[[#This Row],[ID'#]]="","",VLOOKUP(Payment[[#This Row],[ID'#]],OrderTable[],5,FALSE))=0,"",IF(Payment[[#This Row],[ID'#]]="","",VLOOKUP(Payment[[#This Row],[ID'#]],OrderTable[],5,FALSE)))</f>
        <v/>
      </c>
      <c r="E186" s="17" t="str">
        <f>IF(IF(Payment[[#This Row],[ID'#]]="","",VLOOKUP(Payment[[#This Row],[ID'#]],OrderTable[],6,FALSE))=0,"",IF(Payment[[#This Row],[ID'#]]="","",VLOOKUP(Payment[[#This Row],[ID'#]],OrderTable[],6,FALSE)))</f>
        <v>Controls #4 One-year contract (Expenses)</v>
      </c>
      <c r="F186" s="17">
        <f>IF(IF(Payment[[#This Row],[ID'#]]="","",VLOOKUP(Payment[[#This Row],[ID'#]],OrderTable[],7,FALSE))=0,0,IF(Payment[[#This Row],[ID'#]]="","",VLOOKUP(Payment[[#This Row],[ID'#]],OrderTable[],7,FALSE)))</f>
        <v>6</v>
      </c>
      <c r="G186" s="17" t="str">
        <f>IF(IF(Payment[[#This Row],[ID'#]]="","",VLOOKUP(Payment[[#This Row],[ID'#]],OrderTable[],8,FALSE))=0,"",IF(Payment[[#This Row],[ID'#]]="","",VLOOKUP(Payment[[#This Row],[ID'#]],OrderTable[],8,FALSE)))</f>
        <v>lot</v>
      </c>
      <c r="H186" s="23">
        <f>IF(IF(Payment[[#This Row],[ID'#]]="","",VLOOKUP(Payment[[#This Row],[ID'#]],OrderTable[],9,FALSE))=0,0,IF(Payment[[#This Row],[ID'#]]="","",VLOOKUP(Payment[[#This Row],[ID'#]],OrderTable[],9,FALSE)))</f>
        <v>5000</v>
      </c>
      <c r="I186" s="23">
        <f>IF(IF(Payment[[#This Row],[ID'#]]="","",VLOOKUP(Payment[[#This Row],[ID'#]],OrderTable[],10,FALSE))=0,0,IF(Payment[[#This Row],[ID'#]]="","",VLOOKUP(Payment[[#This Row],[ID'#]],OrderTable[],10,FALSE)))</f>
        <v>30000</v>
      </c>
      <c r="J186" s="55">
        <v>1276</v>
      </c>
      <c r="K186" s="57">
        <v>0</v>
      </c>
      <c r="L186" s="22">
        <f>IF(Payment[[#This Row],[Total ]]="","",Payment[[#This Row],[Total ]]*Payment[[#This Row],[Payment %]])</f>
        <v>0</v>
      </c>
      <c r="M186" s="47">
        <v>44754</v>
      </c>
      <c r="N186" s="48"/>
      <c r="O186" s="52"/>
      <c r="P186" s="74" t="str">
        <f>IF(Payment[[#This Row],[Date of deposit]]="","",Payment[[#This Row],[Amount paid]])</f>
        <v/>
      </c>
    </row>
    <row r="187" spans="1:16">
      <c r="A187" s="54" t="s">
        <v>471</v>
      </c>
      <c r="B187" s="15">
        <f>IF(IF(Payment[[#This Row],[ID'#]]="","",VLOOKUP(Payment[[#This Row],[ID'#]],OrderTable[],2,FALSE))=0,"",IF(Payment[[#This Row],[ID'#]]="","",VLOOKUP(Payment[[#This Row],[ID'#]],OrderTable[],2,FALSE)))</f>
        <v>12</v>
      </c>
      <c r="C187" s="15">
        <f>IF(IF(Payment[[#This Row],[ID'#]]="","",VLOOKUP(Payment[[#This Row],[ID'#]],OrderTable[],3,FALSE))=0,"",IF(Payment[[#This Row],[ID'#]]="","",VLOOKUP(Payment[[#This Row],[ID'#]],OrderTable[],3,FALSE)))</f>
        <v>1164</v>
      </c>
      <c r="D187" s="16" t="str">
        <f>IF(IF(Payment[[#This Row],[ID'#]]="","",VLOOKUP(Payment[[#This Row],[ID'#]],OrderTable[],5,FALSE))=0,"",IF(Payment[[#This Row],[ID'#]]="","",VLOOKUP(Payment[[#This Row],[ID'#]],OrderTable[],5,FALSE)))</f>
        <v/>
      </c>
      <c r="E187" s="17" t="str">
        <f>IF(IF(Payment[[#This Row],[ID'#]]="","",VLOOKUP(Payment[[#This Row],[ID'#]],OrderTable[],6,FALSE))=0,"",IF(Payment[[#This Row],[ID'#]]="","",VLOOKUP(Payment[[#This Row],[ID'#]],OrderTable[],6,FALSE)))</f>
        <v>Robot #1 One-year contract (Labor) | 5/1/22 - 5/1/23 | 50hrs/week</v>
      </c>
      <c r="F187" s="17">
        <f>IF(IF(Payment[[#This Row],[ID'#]]="","",VLOOKUP(Payment[[#This Row],[ID'#]],OrderTable[],7,FALSE))=0,0,IF(Payment[[#This Row],[ID'#]]="","",VLOOKUP(Payment[[#This Row],[ID'#]],OrderTable[],7,FALSE)))</f>
        <v>2600</v>
      </c>
      <c r="G187" s="17" t="str">
        <f>IF(IF(Payment[[#This Row],[ID'#]]="","",VLOOKUP(Payment[[#This Row],[ID'#]],OrderTable[],8,FALSE))=0,"",IF(Payment[[#This Row],[ID'#]]="","",VLOOKUP(Payment[[#This Row],[ID'#]],OrderTable[],8,FALSE)))</f>
        <v>hr</v>
      </c>
      <c r="H187" s="23">
        <f>IF(IF(Payment[[#This Row],[ID'#]]="","",VLOOKUP(Payment[[#This Row],[ID'#]],OrderTable[],9,FALSE))=0,0,IF(Payment[[#This Row],[ID'#]]="","",VLOOKUP(Payment[[#This Row],[ID'#]],OrderTable[],9,FALSE)))</f>
        <v>60</v>
      </c>
      <c r="I187" s="23">
        <f>IF(IF(Payment[[#This Row],[ID'#]]="","",VLOOKUP(Payment[[#This Row],[ID'#]],OrderTable[],10,FALSE))=0,0,IF(Payment[[#This Row],[ID'#]]="","",VLOOKUP(Payment[[#This Row],[ID'#]],OrderTable[],10,FALSE)))</f>
        <v>156000</v>
      </c>
      <c r="J187" s="55">
        <v>1275</v>
      </c>
      <c r="K187" s="58">
        <v>8.3461538000000002E-2</v>
      </c>
      <c r="L187" s="22">
        <f>IF(Payment[[#This Row],[Total ]]="","",Payment[[#This Row],[Total ]]*Payment[[#This Row],[Payment %]])</f>
        <v>13019.999928000001</v>
      </c>
      <c r="M187" s="47">
        <v>44754</v>
      </c>
      <c r="N187" s="48">
        <v>44743</v>
      </c>
      <c r="O187" s="52">
        <v>44749</v>
      </c>
      <c r="P187" s="74">
        <f>IF(Payment[[#This Row],[Date of deposit]]="","",Payment[[#This Row],[Amount paid]])</f>
        <v>13019.999928000001</v>
      </c>
    </row>
    <row r="188" spans="1:16">
      <c r="A188" s="54" t="s">
        <v>474</v>
      </c>
      <c r="B188" s="15">
        <f>IF(IF(Payment[[#This Row],[ID'#]]="","",VLOOKUP(Payment[[#This Row],[ID'#]],OrderTable[],2,FALSE))=0,"",IF(Payment[[#This Row],[ID'#]]="","",VLOOKUP(Payment[[#This Row],[ID'#]],OrderTable[],2,FALSE)))</f>
        <v>12</v>
      </c>
      <c r="C188" s="15">
        <f>IF(IF(Payment[[#This Row],[ID'#]]="","",VLOOKUP(Payment[[#This Row],[ID'#]],OrderTable[],3,FALSE))=0,"",IF(Payment[[#This Row],[ID'#]]="","",VLOOKUP(Payment[[#This Row],[ID'#]],OrderTable[],3,FALSE)))</f>
        <v>1164</v>
      </c>
      <c r="D188" s="16" t="str">
        <f>IF(IF(Payment[[#This Row],[ID'#]]="","",VLOOKUP(Payment[[#This Row],[ID'#]],OrderTable[],5,FALSE))=0,"",IF(Payment[[#This Row],[ID'#]]="","",VLOOKUP(Payment[[#This Row],[ID'#]],OrderTable[],5,FALSE)))</f>
        <v/>
      </c>
      <c r="E188" s="17" t="str">
        <f>IF(IF(Payment[[#This Row],[ID'#]]="","",VLOOKUP(Payment[[#This Row],[ID'#]],OrderTable[],6,FALSE))=0,"",IF(Payment[[#This Row],[ID'#]]="","",VLOOKUP(Payment[[#This Row],[ID'#]],OrderTable[],6,FALSE)))</f>
        <v>Robot #1 One-year contract (Expenses)</v>
      </c>
      <c r="F188" s="17">
        <f>IF(IF(Payment[[#This Row],[ID'#]]="","",VLOOKUP(Payment[[#This Row],[ID'#]],OrderTable[],7,FALSE))=0,0,IF(Payment[[#This Row],[ID'#]]="","",VLOOKUP(Payment[[#This Row],[ID'#]],OrderTable[],7,FALSE)))</f>
        <v>6</v>
      </c>
      <c r="G188" s="17" t="str">
        <f>IF(IF(Payment[[#This Row],[ID'#]]="","",VLOOKUP(Payment[[#This Row],[ID'#]],OrderTable[],8,FALSE))=0,"",IF(Payment[[#This Row],[ID'#]]="","",VLOOKUP(Payment[[#This Row],[ID'#]],OrderTable[],8,FALSE)))</f>
        <v>lot</v>
      </c>
      <c r="H188" s="23">
        <f>IF(IF(Payment[[#This Row],[ID'#]]="","",VLOOKUP(Payment[[#This Row],[ID'#]],OrderTable[],9,FALSE))=0,0,IF(Payment[[#This Row],[ID'#]]="","",VLOOKUP(Payment[[#This Row],[ID'#]],OrderTable[],9,FALSE)))</f>
        <v>5000</v>
      </c>
      <c r="I188" s="23">
        <f>IF(IF(Payment[[#This Row],[ID'#]]="","",VLOOKUP(Payment[[#This Row],[ID'#]],OrderTable[],10,FALSE))=0,0,IF(Payment[[#This Row],[ID'#]]="","",VLOOKUP(Payment[[#This Row],[ID'#]],OrderTable[],10,FALSE)))</f>
        <v>30000</v>
      </c>
      <c r="J188" s="55">
        <v>1275</v>
      </c>
      <c r="K188" s="57">
        <v>0</v>
      </c>
      <c r="L188" s="22">
        <f>IF(Payment[[#This Row],[Total ]]="","",Payment[[#This Row],[Total ]]*Payment[[#This Row],[Payment %]])</f>
        <v>0</v>
      </c>
      <c r="M188" s="47">
        <v>44754</v>
      </c>
      <c r="N188" s="48">
        <v>44743</v>
      </c>
      <c r="O188" s="52">
        <v>44749</v>
      </c>
      <c r="P188" s="74">
        <f>IF(Payment[[#This Row],[Date of deposit]]="","",Payment[[#This Row],[Amount paid]])</f>
        <v>0</v>
      </c>
    </row>
    <row r="189" spans="1:16">
      <c r="A189" s="54" t="s">
        <v>476</v>
      </c>
      <c r="B189" s="15">
        <f>IF(IF(Payment[[#This Row],[ID'#]]="","",VLOOKUP(Payment[[#This Row],[ID'#]],OrderTable[],2,FALSE))=0,"",IF(Payment[[#This Row],[ID'#]]="","",VLOOKUP(Payment[[#This Row],[ID'#]],OrderTable[],2,FALSE)))</f>
        <v>12</v>
      </c>
      <c r="C189" s="15">
        <f>IF(IF(Payment[[#This Row],[ID'#]]="","",VLOOKUP(Payment[[#This Row],[ID'#]],OrderTable[],3,FALSE))=0,"",IF(Payment[[#This Row],[ID'#]]="","",VLOOKUP(Payment[[#This Row],[ID'#]],OrderTable[],3,FALSE)))</f>
        <v>1164</v>
      </c>
      <c r="D189" s="16" t="str">
        <f>IF(IF(Payment[[#This Row],[ID'#]]="","",VLOOKUP(Payment[[#This Row],[ID'#]],OrderTable[],5,FALSE))=0,"",IF(Payment[[#This Row],[ID'#]]="","",VLOOKUP(Payment[[#This Row],[ID'#]],OrderTable[],5,FALSE)))</f>
        <v/>
      </c>
      <c r="E189" s="17" t="str">
        <f>IF(IF(Payment[[#This Row],[ID'#]]="","",VLOOKUP(Payment[[#This Row],[ID'#]],OrderTable[],6,FALSE))=0,"",IF(Payment[[#This Row],[ID'#]]="","",VLOOKUP(Payment[[#This Row],[ID'#]],OrderTable[],6,FALSE)))</f>
        <v>Robot #2 One-year contract (Labor) | 5/1/22 - 5/1/23 | 50hrs/week</v>
      </c>
      <c r="F189" s="17">
        <f>IF(IF(Payment[[#This Row],[ID'#]]="","",VLOOKUP(Payment[[#This Row],[ID'#]],OrderTable[],7,FALSE))=0,0,IF(Payment[[#This Row],[ID'#]]="","",VLOOKUP(Payment[[#This Row],[ID'#]],OrderTable[],7,FALSE)))</f>
        <v>2600</v>
      </c>
      <c r="G189" s="17" t="str">
        <f>IF(IF(Payment[[#This Row],[ID'#]]="","",VLOOKUP(Payment[[#This Row],[ID'#]],OrderTable[],8,FALSE))=0,"",IF(Payment[[#This Row],[ID'#]]="","",VLOOKUP(Payment[[#This Row],[ID'#]],OrderTable[],8,FALSE)))</f>
        <v>hr</v>
      </c>
      <c r="H189" s="23">
        <f>IF(IF(Payment[[#This Row],[ID'#]]="","",VLOOKUP(Payment[[#This Row],[ID'#]],OrderTable[],9,FALSE))=0,0,IF(Payment[[#This Row],[ID'#]]="","",VLOOKUP(Payment[[#This Row],[ID'#]],OrderTable[],9,FALSE)))</f>
        <v>60</v>
      </c>
      <c r="I189" s="23">
        <f>IF(IF(Payment[[#This Row],[ID'#]]="","",VLOOKUP(Payment[[#This Row],[ID'#]],OrderTable[],10,FALSE))=0,0,IF(Payment[[#This Row],[ID'#]]="","",VLOOKUP(Payment[[#This Row],[ID'#]],OrderTable[],10,FALSE)))</f>
        <v>156000</v>
      </c>
      <c r="J189" s="55">
        <v>1275</v>
      </c>
      <c r="K189" s="58">
        <v>8.3461538000000002E-2</v>
      </c>
      <c r="L189" s="22">
        <f>IF(Payment[[#This Row],[Total ]]="","",Payment[[#This Row],[Total ]]*Payment[[#This Row],[Payment %]])</f>
        <v>13019.999928000001</v>
      </c>
      <c r="M189" s="47">
        <v>44754</v>
      </c>
      <c r="N189" s="48">
        <v>44743</v>
      </c>
      <c r="O189" s="52">
        <v>44749</v>
      </c>
      <c r="P189" s="74">
        <f>IF(Payment[[#This Row],[Date of deposit]]="","",Payment[[#This Row],[Amount paid]])</f>
        <v>13019.999928000001</v>
      </c>
    </row>
    <row r="190" spans="1:16">
      <c r="A190" s="54" t="s">
        <v>478</v>
      </c>
      <c r="B190" s="15">
        <f>IF(IF(Payment[[#This Row],[ID'#]]="","",VLOOKUP(Payment[[#This Row],[ID'#]],OrderTable[],2,FALSE))=0,"",IF(Payment[[#This Row],[ID'#]]="","",VLOOKUP(Payment[[#This Row],[ID'#]],OrderTable[],2,FALSE)))</f>
        <v>12</v>
      </c>
      <c r="C190" s="15">
        <f>IF(IF(Payment[[#This Row],[ID'#]]="","",VLOOKUP(Payment[[#This Row],[ID'#]],OrderTable[],3,FALSE))=0,"",IF(Payment[[#This Row],[ID'#]]="","",VLOOKUP(Payment[[#This Row],[ID'#]],OrderTable[],3,FALSE)))</f>
        <v>1164</v>
      </c>
      <c r="D190" s="16" t="str">
        <f>IF(IF(Payment[[#This Row],[ID'#]]="","",VLOOKUP(Payment[[#This Row],[ID'#]],OrderTable[],5,FALSE))=0,"",IF(Payment[[#This Row],[ID'#]]="","",VLOOKUP(Payment[[#This Row],[ID'#]],OrderTable[],5,FALSE)))</f>
        <v/>
      </c>
      <c r="E190" s="17" t="str">
        <f>IF(IF(Payment[[#This Row],[ID'#]]="","",VLOOKUP(Payment[[#This Row],[ID'#]],OrderTable[],6,FALSE))=0,"",IF(Payment[[#This Row],[ID'#]]="","",VLOOKUP(Payment[[#This Row],[ID'#]],OrderTable[],6,FALSE)))</f>
        <v>Robot #2 One-year contract (Expenses)</v>
      </c>
      <c r="F190" s="17">
        <f>IF(IF(Payment[[#This Row],[ID'#]]="","",VLOOKUP(Payment[[#This Row],[ID'#]],OrderTable[],7,FALSE))=0,0,IF(Payment[[#This Row],[ID'#]]="","",VLOOKUP(Payment[[#This Row],[ID'#]],OrderTable[],7,FALSE)))</f>
        <v>6</v>
      </c>
      <c r="G190" s="17" t="str">
        <f>IF(IF(Payment[[#This Row],[ID'#]]="","",VLOOKUP(Payment[[#This Row],[ID'#]],OrderTable[],8,FALSE))=0,"",IF(Payment[[#This Row],[ID'#]]="","",VLOOKUP(Payment[[#This Row],[ID'#]],OrderTable[],8,FALSE)))</f>
        <v>lot</v>
      </c>
      <c r="H190" s="23">
        <f>IF(IF(Payment[[#This Row],[ID'#]]="","",VLOOKUP(Payment[[#This Row],[ID'#]],OrderTable[],9,FALSE))=0,0,IF(Payment[[#This Row],[ID'#]]="","",VLOOKUP(Payment[[#This Row],[ID'#]],OrderTable[],9,FALSE)))</f>
        <v>5000</v>
      </c>
      <c r="I190" s="23">
        <f>IF(IF(Payment[[#This Row],[ID'#]]="","",VLOOKUP(Payment[[#This Row],[ID'#]],OrderTable[],10,FALSE))=0,0,IF(Payment[[#This Row],[ID'#]]="","",VLOOKUP(Payment[[#This Row],[ID'#]],OrderTable[],10,FALSE)))</f>
        <v>30000</v>
      </c>
      <c r="J190" s="55">
        <v>1275</v>
      </c>
      <c r="K190" s="57">
        <v>0</v>
      </c>
      <c r="L190" s="22">
        <f>IF(Payment[[#This Row],[Total ]]="","",Payment[[#This Row],[Total ]]*Payment[[#This Row],[Payment %]])</f>
        <v>0</v>
      </c>
      <c r="M190" s="47">
        <v>44754</v>
      </c>
      <c r="N190" s="48">
        <v>44743</v>
      </c>
      <c r="O190" s="52">
        <v>44749</v>
      </c>
      <c r="P190" s="74">
        <f>IF(Payment[[#This Row],[Date of deposit]]="","",Payment[[#This Row],[Amount paid]])</f>
        <v>0</v>
      </c>
    </row>
    <row r="191" spans="1:16" hidden="1">
      <c r="A191" s="54" t="s">
        <v>480</v>
      </c>
      <c r="B191" s="15">
        <f>IF(IF(Payment[[#This Row],[ID'#]]="","",VLOOKUP(Payment[[#This Row],[ID'#]],OrderTable[],2,FALSE))=0,"",IF(Payment[[#This Row],[ID'#]]="","",VLOOKUP(Payment[[#This Row],[ID'#]],OrderTable[],2,FALSE)))</f>
        <v>13</v>
      </c>
      <c r="C191" s="15">
        <f>IF(IF(Payment[[#This Row],[ID'#]]="","",VLOOKUP(Payment[[#This Row],[ID'#]],OrderTable[],3,FALSE))=0,"",IF(Payment[[#This Row],[ID'#]]="","",VLOOKUP(Payment[[#This Row],[ID'#]],OrderTable[],3,FALSE)))</f>
        <v>1160</v>
      </c>
      <c r="D191" s="16" t="str">
        <f>IF(IF(Payment[[#This Row],[ID'#]]="","",VLOOKUP(Payment[[#This Row],[ID'#]],OrderTable[],5,FALSE))=0,"",IF(Payment[[#This Row],[ID'#]]="","",VLOOKUP(Payment[[#This Row],[ID'#]],OrderTable[],5,FALSE)))</f>
        <v/>
      </c>
      <c r="E191" s="17" t="str">
        <f>IF(IF(Payment[[#This Row],[ID'#]]="","",VLOOKUP(Payment[[#This Row],[ID'#]],OrderTable[],6,FALSE))=0,"",IF(Payment[[#This Row],[ID'#]]="","",VLOOKUP(Payment[[#This Row],[ID'#]],OrderTable[],6,FALSE)))</f>
        <v>MES for 20K and 53K - Turnkey</v>
      </c>
      <c r="F191" s="17">
        <f>IF(IF(Payment[[#This Row],[ID'#]]="","",VLOOKUP(Payment[[#This Row],[ID'#]],OrderTable[],7,FALSE))=0,0,IF(Payment[[#This Row],[ID'#]]="","",VLOOKUP(Payment[[#This Row],[ID'#]],OrderTable[],7,FALSE)))</f>
        <v>1</v>
      </c>
      <c r="G191" s="17" t="str">
        <f>IF(IF(Payment[[#This Row],[ID'#]]="","",VLOOKUP(Payment[[#This Row],[ID'#]],OrderTable[],8,FALSE))=0,"",IF(Payment[[#This Row],[ID'#]]="","",VLOOKUP(Payment[[#This Row],[ID'#]],OrderTable[],8,FALSE)))</f>
        <v>lot</v>
      </c>
      <c r="H191" s="23">
        <f>IF(IF(Payment[[#This Row],[ID'#]]="","",VLOOKUP(Payment[[#This Row],[ID'#]],OrderTable[],9,FALSE))=0,0,IF(Payment[[#This Row],[ID'#]]="","",VLOOKUP(Payment[[#This Row],[ID'#]],OrderTable[],9,FALSE)))</f>
        <v>226800</v>
      </c>
      <c r="I191" s="23">
        <f>IF(IF(Payment[[#This Row],[ID'#]]="","",VLOOKUP(Payment[[#This Row],[ID'#]],OrderTable[],10,FALSE))=0,0,IF(Payment[[#This Row],[ID'#]]="","",VLOOKUP(Payment[[#This Row],[ID'#]],OrderTable[],10,FALSE)))</f>
        <v>226800</v>
      </c>
      <c r="J191" s="55">
        <v>1277</v>
      </c>
      <c r="K191" s="57">
        <v>0.3</v>
      </c>
      <c r="L191" s="22">
        <f>IF(Payment[[#This Row],[Total ]]="","",Payment[[#This Row],[Total ]]*Payment[[#This Row],[Payment %]])</f>
        <v>68040</v>
      </c>
      <c r="M191" s="47">
        <v>44755</v>
      </c>
      <c r="N191" s="48">
        <v>44734</v>
      </c>
      <c r="O191" s="52">
        <v>44741</v>
      </c>
      <c r="P191" s="74">
        <f>IF(Payment[[#This Row],[Date of deposit]]="","",Payment[[#This Row],[Amount paid]])</f>
        <v>68040</v>
      </c>
    </row>
    <row r="192" spans="1:16" hidden="1">
      <c r="A192" s="54" t="s">
        <v>483</v>
      </c>
      <c r="B192" s="15">
        <f>IF(IF(Payment[[#This Row],[ID'#]]="","",VLOOKUP(Payment[[#This Row],[ID'#]],OrderTable[],2,FALSE))=0,"",IF(Payment[[#This Row],[ID'#]]="","",VLOOKUP(Payment[[#This Row],[ID'#]],OrderTable[],2,FALSE)))</f>
        <v>14</v>
      </c>
      <c r="C192" s="15">
        <f>IF(IF(Payment[[#This Row],[ID'#]]="","",VLOOKUP(Payment[[#This Row],[ID'#]],OrderTable[],3,FALSE))=0,"",IF(Payment[[#This Row],[ID'#]]="","",VLOOKUP(Payment[[#This Row],[ID'#]],OrderTable[],3,FALSE)))</f>
        <v>1162</v>
      </c>
      <c r="D192" s="16" t="str">
        <f>IF(IF(Payment[[#This Row],[ID'#]]="","",VLOOKUP(Payment[[#This Row],[ID'#]],OrderTable[],5,FALSE))=0,"",IF(Payment[[#This Row],[ID'#]]="","",VLOOKUP(Payment[[#This Row],[ID'#]],OrderTable[],5,FALSE)))</f>
        <v/>
      </c>
      <c r="E192" s="17" t="str">
        <f>IF(IF(Payment[[#This Row],[ID'#]]="","",VLOOKUP(Payment[[#This Row],[ID'#]],OrderTable[],6,FALSE))=0,"",IF(Payment[[#This Row],[ID'#]]="","",VLOOKUP(Payment[[#This Row],[ID'#]],OrderTable[],6,FALSE)))</f>
        <v>PLC and HMI for 53K - Payment in advance</v>
      </c>
      <c r="F192" s="17">
        <f>IF(IF(Payment[[#This Row],[ID'#]]="","",VLOOKUP(Payment[[#This Row],[ID'#]],OrderTable[],7,FALSE))=0,0,IF(Payment[[#This Row],[ID'#]]="","",VLOOKUP(Payment[[#This Row],[ID'#]],OrderTable[],7,FALSE)))</f>
        <v>1</v>
      </c>
      <c r="G192" s="17" t="str">
        <f>IF(IF(Payment[[#This Row],[ID'#]]="","",VLOOKUP(Payment[[#This Row],[ID'#]],OrderTable[],8,FALSE))=0,"",IF(Payment[[#This Row],[ID'#]]="","",VLOOKUP(Payment[[#This Row],[ID'#]],OrderTable[],8,FALSE)))</f>
        <v>lot</v>
      </c>
      <c r="H192" s="23">
        <f>IF(IF(Payment[[#This Row],[ID'#]]="","",VLOOKUP(Payment[[#This Row],[ID'#]],OrderTable[],9,FALSE))=0,0,IF(Payment[[#This Row],[ID'#]]="","",VLOOKUP(Payment[[#This Row],[ID'#]],OrderTable[],9,FALSE)))</f>
        <v>113760</v>
      </c>
      <c r="I192" s="23">
        <f>IF(IF(Payment[[#This Row],[ID'#]]="","",VLOOKUP(Payment[[#This Row],[ID'#]],OrderTable[],10,FALSE))=0,0,IF(Payment[[#This Row],[ID'#]]="","",VLOOKUP(Payment[[#This Row],[ID'#]],OrderTable[],10,FALSE)))</f>
        <v>113760</v>
      </c>
      <c r="J192" s="55">
        <v>1281</v>
      </c>
      <c r="K192" s="57">
        <v>1</v>
      </c>
      <c r="L192" s="22">
        <f>IF(Payment[[#This Row],[Total ]]="","",Payment[[#This Row],[Total ]]*Payment[[#This Row],[Payment %]])</f>
        <v>113760</v>
      </c>
      <c r="M192" s="47">
        <v>44731</v>
      </c>
      <c r="N192" s="48">
        <v>44734</v>
      </c>
      <c r="O192" s="52">
        <v>44741</v>
      </c>
      <c r="P192" s="74">
        <f>IF(Payment[[#This Row],[Date of deposit]]="","",Payment[[#This Row],[Amount paid]])</f>
        <v>113760</v>
      </c>
    </row>
    <row r="193" spans="1:16" hidden="1">
      <c r="A193" s="54" t="s">
        <v>485</v>
      </c>
      <c r="B193" s="15">
        <f>IF(IF(Payment[[#This Row],[ID'#]]="","",VLOOKUP(Payment[[#This Row],[ID'#]],OrderTable[],2,FALSE))=0,"",IF(Payment[[#This Row],[ID'#]]="","",VLOOKUP(Payment[[#This Row],[ID'#]],OrderTable[],2,FALSE)))</f>
        <v>14</v>
      </c>
      <c r="C193" s="15">
        <f>IF(IF(Payment[[#This Row],[ID'#]]="","",VLOOKUP(Payment[[#This Row],[ID'#]],OrderTable[],3,FALSE))=0,"",IF(Payment[[#This Row],[ID'#]]="","",VLOOKUP(Payment[[#This Row],[ID'#]],OrderTable[],3,FALSE)))</f>
        <v>1162</v>
      </c>
      <c r="D193" s="16" t="str">
        <f>IF(IF(Payment[[#This Row],[ID'#]]="","",VLOOKUP(Payment[[#This Row],[ID'#]],OrderTable[],5,FALSE))=0,"",IF(Payment[[#This Row],[ID'#]]="","",VLOOKUP(Payment[[#This Row],[ID'#]],OrderTable[],5,FALSE)))</f>
        <v/>
      </c>
      <c r="E193" s="17" t="str">
        <f>IF(IF(Payment[[#This Row],[ID'#]]="","",VLOOKUP(Payment[[#This Row],[ID'#]],OrderTable[],6,FALSE))=0,"",IF(Payment[[#This Row],[ID'#]]="","",VLOOKUP(Payment[[#This Row],[ID'#]],OrderTable[],6,FALSE)))</f>
        <v>PLC and HMI for 53K - Engineering</v>
      </c>
      <c r="F193" s="17">
        <f>IF(IF(Payment[[#This Row],[ID'#]]="","",VLOOKUP(Payment[[#This Row],[ID'#]],OrderTable[],7,FALSE))=0,0,IF(Payment[[#This Row],[ID'#]]="","",VLOOKUP(Payment[[#This Row],[ID'#]],OrderTable[],7,FALSE)))</f>
        <v>1</v>
      </c>
      <c r="G193" s="17" t="str">
        <f>IF(IF(Payment[[#This Row],[ID'#]]="","",VLOOKUP(Payment[[#This Row],[ID'#]],OrderTable[],8,FALSE))=0,"",IF(Payment[[#This Row],[ID'#]]="","",VLOOKUP(Payment[[#This Row],[ID'#]],OrderTable[],8,FALSE)))</f>
        <v>lot</v>
      </c>
      <c r="H193" s="23">
        <f>IF(IF(Payment[[#This Row],[ID'#]]="","",VLOOKUP(Payment[[#This Row],[ID'#]],OrderTable[],9,FALSE))=0,0,IF(Payment[[#This Row],[ID'#]]="","",VLOOKUP(Payment[[#This Row],[ID'#]],OrderTable[],9,FALSE)))</f>
        <v>113760</v>
      </c>
      <c r="I193" s="23">
        <f>IF(IF(Payment[[#This Row],[ID'#]]="","",VLOOKUP(Payment[[#This Row],[ID'#]],OrderTable[],10,FALSE))=0,0,IF(Payment[[#This Row],[ID'#]]="","",VLOOKUP(Payment[[#This Row],[ID'#]],OrderTable[],10,FALSE)))</f>
        <v>113760</v>
      </c>
      <c r="J193" s="55"/>
      <c r="K193" s="57"/>
      <c r="L193" s="22">
        <f>IF(Payment[[#This Row],[Total ]]="","",Payment[[#This Row],[Total ]]*Payment[[#This Row],[Payment %]])</f>
        <v>0</v>
      </c>
      <c r="M193" s="47"/>
      <c r="N193" s="48"/>
      <c r="O193" s="52"/>
      <c r="P193" s="74" t="str">
        <f>IF(Payment[[#This Row],[Date of deposit]]="","",Payment[[#This Row],[Amount paid]])</f>
        <v/>
      </c>
    </row>
    <row r="194" spans="1:16" hidden="1">
      <c r="A194" s="54" t="s">
        <v>487</v>
      </c>
      <c r="B194" s="15">
        <f>IF(IF(Payment[[#This Row],[ID'#]]="","",VLOOKUP(Payment[[#This Row],[ID'#]],OrderTable[],2,FALSE))=0,"",IF(Payment[[#This Row],[ID'#]]="","",VLOOKUP(Payment[[#This Row],[ID'#]],OrderTable[],2,FALSE)))</f>
        <v>14</v>
      </c>
      <c r="C194" s="15">
        <f>IF(IF(Payment[[#This Row],[ID'#]]="","",VLOOKUP(Payment[[#This Row],[ID'#]],OrderTable[],3,FALSE))=0,"",IF(Payment[[#This Row],[ID'#]]="","",VLOOKUP(Payment[[#This Row],[ID'#]],OrderTable[],3,FALSE)))</f>
        <v>1162</v>
      </c>
      <c r="D194" s="16" t="str">
        <f>IF(IF(Payment[[#This Row],[ID'#]]="","",VLOOKUP(Payment[[#This Row],[ID'#]],OrderTable[],5,FALSE))=0,"",IF(Payment[[#This Row],[ID'#]]="","",VLOOKUP(Payment[[#This Row],[ID'#]],OrderTable[],5,FALSE)))</f>
        <v/>
      </c>
      <c r="E194" s="17" t="str">
        <f>IF(IF(Payment[[#This Row],[ID'#]]="","",VLOOKUP(Payment[[#This Row],[ID'#]],OrderTable[],6,FALSE))=0,"",IF(Payment[[#This Row],[ID'#]]="","",VLOOKUP(Payment[[#This Row],[ID'#]],OrderTable[],6,FALSE)))</f>
        <v>PLC and HMI for 53K - Commissioning and Installation</v>
      </c>
      <c r="F194" s="17">
        <f>IF(IF(Payment[[#This Row],[ID'#]]="","",VLOOKUP(Payment[[#This Row],[ID'#]],OrderTable[],7,FALSE))=0,0,IF(Payment[[#This Row],[ID'#]]="","",VLOOKUP(Payment[[#This Row],[ID'#]],OrderTable[],7,FALSE)))</f>
        <v>1</v>
      </c>
      <c r="G194" s="17" t="str">
        <f>IF(IF(Payment[[#This Row],[ID'#]]="","",VLOOKUP(Payment[[#This Row],[ID'#]],OrderTable[],8,FALSE))=0,"",IF(Payment[[#This Row],[ID'#]]="","",VLOOKUP(Payment[[#This Row],[ID'#]],OrderTable[],8,FALSE)))</f>
        <v>lot</v>
      </c>
      <c r="H194" s="23">
        <f>IF(IF(Payment[[#This Row],[ID'#]]="","",VLOOKUP(Payment[[#This Row],[ID'#]],OrderTable[],9,FALSE))=0,0,IF(Payment[[#This Row],[ID'#]]="","",VLOOKUP(Payment[[#This Row],[ID'#]],OrderTable[],9,FALSE)))</f>
        <v>113760</v>
      </c>
      <c r="I194" s="23">
        <f>IF(IF(Payment[[#This Row],[ID'#]]="","",VLOOKUP(Payment[[#This Row],[ID'#]],OrderTable[],10,FALSE))=0,0,IF(Payment[[#This Row],[ID'#]]="","",VLOOKUP(Payment[[#This Row],[ID'#]],OrderTable[],10,FALSE)))</f>
        <v>113760</v>
      </c>
      <c r="J194" s="55"/>
      <c r="K194" s="57"/>
      <c r="L194" s="22">
        <f>IF(Payment[[#This Row],[Total ]]="","",Payment[[#This Row],[Total ]]*Payment[[#This Row],[Payment %]])</f>
        <v>0</v>
      </c>
      <c r="M194" s="47"/>
      <c r="N194" s="48"/>
      <c r="O194" s="52"/>
      <c r="P194" s="74" t="str">
        <f>IF(Payment[[#This Row],[Date of deposit]]="","",Payment[[#This Row],[Amount paid]])</f>
        <v/>
      </c>
    </row>
    <row r="195" spans="1:16" hidden="1">
      <c r="A195" s="54" t="s">
        <v>489</v>
      </c>
      <c r="B195" s="15">
        <f>IF(IF(Payment[[#This Row],[ID'#]]="","",VLOOKUP(Payment[[#This Row],[ID'#]],OrderTable[],2,FALSE))=0,"",IF(Payment[[#This Row],[ID'#]]="","",VLOOKUP(Payment[[#This Row],[ID'#]],OrderTable[],2,FALSE)))</f>
        <v>14</v>
      </c>
      <c r="C195" s="15">
        <f>IF(IF(Payment[[#This Row],[ID'#]]="","",VLOOKUP(Payment[[#This Row],[ID'#]],OrderTable[],3,FALSE))=0,"",IF(Payment[[#This Row],[ID'#]]="","",VLOOKUP(Payment[[#This Row],[ID'#]],OrderTable[],3,FALSE)))</f>
        <v>1162</v>
      </c>
      <c r="D195" s="16" t="str">
        <f>IF(IF(Payment[[#This Row],[ID'#]]="","",VLOOKUP(Payment[[#This Row],[ID'#]],OrderTable[],5,FALSE))=0,"",IF(Payment[[#This Row],[ID'#]]="","",VLOOKUP(Payment[[#This Row],[ID'#]],OrderTable[],5,FALSE)))</f>
        <v/>
      </c>
      <c r="E195" s="17" t="str">
        <f>IF(IF(Payment[[#This Row],[ID'#]]="","",VLOOKUP(Payment[[#This Row],[ID'#]],OrderTable[],6,FALSE))=0,"",IF(Payment[[#This Row],[ID'#]]="","",VLOOKUP(Payment[[#This Row],[ID'#]],OrderTable[],6,FALSE)))</f>
        <v>PLC and HMI for 53K - Sign-off</v>
      </c>
      <c r="F195" s="17">
        <f>IF(IF(Payment[[#This Row],[ID'#]]="","",VLOOKUP(Payment[[#This Row],[ID'#]],OrderTable[],7,FALSE))=0,0,IF(Payment[[#This Row],[ID'#]]="","",VLOOKUP(Payment[[#This Row],[ID'#]],OrderTable[],7,FALSE)))</f>
        <v>1</v>
      </c>
      <c r="G195" s="17" t="str">
        <f>IF(IF(Payment[[#This Row],[ID'#]]="","",VLOOKUP(Payment[[#This Row],[ID'#]],OrderTable[],8,FALSE))=0,"",IF(Payment[[#This Row],[ID'#]]="","",VLOOKUP(Payment[[#This Row],[ID'#]],OrderTable[],8,FALSE)))</f>
        <v>lot</v>
      </c>
      <c r="H195" s="23">
        <f>IF(IF(Payment[[#This Row],[ID'#]]="","",VLOOKUP(Payment[[#This Row],[ID'#]],OrderTable[],9,FALSE))=0,0,IF(Payment[[#This Row],[ID'#]]="","",VLOOKUP(Payment[[#This Row],[ID'#]],OrderTable[],9,FALSE)))</f>
        <v>37920</v>
      </c>
      <c r="I195" s="23">
        <f>IF(IF(Payment[[#This Row],[ID'#]]="","",VLOOKUP(Payment[[#This Row],[ID'#]],OrderTable[],10,FALSE))=0,0,IF(Payment[[#This Row],[ID'#]]="","",VLOOKUP(Payment[[#This Row],[ID'#]],OrderTable[],10,FALSE)))</f>
        <v>37920</v>
      </c>
      <c r="J195" s="55"/>
      <c r="K195" s="57"/>
      <c r="L195" s="22">
        <f>IF(Payment[[#This Row],[Total ]]="","",Payment[[#This Row],[Total ]]*Payment[[#This Row],[Payment %]])</f>
        <v>0</v>
      </c>
      <c r="M195" s="47"/>
      <c r="N195" s="48"/>
      <c r="O195" s="52"/>
      <c r="P195" s="74" t="str">
        <f>IF(Payment[[#This Row],[Date of deposit]]="","",Payment[[#This Row],[Amount paid]])</f>
        <v/>
      </c>
    </row>
    <row r="196" spans="1:16" hidden="1">
      <c r="A196" s="54" t="s">
        <v>542</v>
      </c>
      <c r="B196" s="15">
        <f>IF(IF(Payment[[#This Row],[ID'#]]="","",VLOOKUP(Payment[[#This Row],[ID'#]],OrderTable[],2,FALSE))=0,"",IF(Payment[[#This Row],[ID'#]]="","",VLOOKUP(Payment[[#This Row],[ID'#]],OrderTable[],2,FALSE)))</f>
        <v>3</v>
      </c>
      <c r="C196" s="15">
        <f>IF(IF(Payment[[#This Row],[ID'#]]="","",VLOOKUP(Payment[[#This Row],[ID'#]],OrderTable[],3,FALSE))=0,"",IF(Payment[[#This Row],[ID'#]]="","",VLOOKUP(Payment[[#This Row],[ID'#]],OrderTable[],3,FALSE)))</f>
        <v>1153</v>
      </c>
      <c r="D196" s="16" t="str">
        <f>IF(IF(Payment[[#This Row],[ID'#]]="","",VLOOKUP(Payment[[#This Row],[ID'#]],OrderTable[],5,FALSE))=0,"",IF(Payment[[#This Row],[ID'#]]="","",VLOOKUP(Payment[[#This Row],[ID'#]],OrderTable[],5,FALSE)))</f>
        <v/>
      </c>
      <c r="E196" s="17" t="str">
        <f>IF(IF(Payment[[#This Row],[ID'#]]="","",VLOOKUP(Payment[[#This Row],[ID'#]],OrderTable[],6,FALSE))=0,"",IF(Payment[[#This Row],[ID'#]]="","",VLOOKUP(Payment[[#This Row],[ID'#]],OrderTable[],6,FALSE)))</f>
        <v>Pure 20k BSO line Control design phase</v>
      </c>
      <c r="F196" s="17">
        <f>IF(IF(Payment[[#This Row],[ID'#]]="","",VLOOKUP(Payment[[#This Row],[ID'#]],OrderTable[],7,FALSE))=0,0,IF(Payment[[#This Row],[ID'#]]="","",VLOOKUP(Payment[[#This Row],[ID'#]],OrderTable[],7,FALSE)))</f>
        <v>1</v>
      </c>
      <c r="G196" s="17" t="str">
        <f>IF(IF(Payment[[#This Row],[ID'#]]="","",VLOOKUP(Payment[[#This Row],[ID'#]],OrderTable[],8,FALSE))=0,"",IF(Payment[[#This Row],[ID'#]]="","",VLOOKUP(Payment[[#This Row],[ID'#]],OrderTable[],8,FALSE)))</f>
        <v>set</v>
      </c>
      <c r="H196" s="23">
        <f>IF(IF(Payment[[#This Row],[ID'#]]="","",VLOOKUP(Payment[[#This Row],[ID'#]],OrderTable[],9,FALSE))=0,0,IF(Payment[[#This Row],[ID'#]]="","",VLOOKUP(Payment[[#This Row],[ID'#]],OrderTable[],9,FALSE)))</f>
        <v>16107</v>
      </c>
      <c r="I196" s="23">
        <f>IF(IF(Payment[[#This Row],[ID'#]]="","",VLOOKUP(Payment[[#This Row],[ID'#]],OrderTable[],10,FALSE))=0,0,IF(Payment[[#This Row],[ID'#]]="","",VLOOKUP(Payment[[#This Row],[ID'#]],OrderTable[],10,FALSE)))</f>
        <v>16107</v>
      </c>
      <c r="J196" s="55">
        <v>1280</v>
      </c>
      <c r="K196" s="57">
        <v>0.3</v>
      </c>
      <c r="L196" s="22">
        <f>IF(Payment[[#This Row],[Total ]]="","",Payment[[#This Row],[Total ]]*Payment[[#This Row],[Payment %]])</f>
        <v>4832.0999999999995</v>
      </c>
      <c r="M196" s="47">
        <v>44761</v>
      </c>
      <c r="N196" s="48">
        <v>44735</v>
      </c>
      <c r="O196" s="52">
        <v>44741</v>
      </c>
      <c r="P196" s="74">
        <f>IF(Payment[[#This Row],[Date of deposit]]="","",Payment[[#This Row],[Amount paid]])</f>
        <v>4832.0999999999995</v>
      </c>
    </row>
    <row r="197" spans="1:16" hidden="1">
      <c r="A197" s="54" t="s">
        <v>53</v>
      </c>
      <c r="B197" s="15">
        <f>IF(IF(Payment[[#This Row],[ID'#]]="","",VLOOKUP(Payment[[#This Row],[ID'#]],OrderTable[],2,FALSE))=0,"",IF(Payment[[#This Row],[ID'#]]="","",VLOOKUP(Payment[[#This Row],[ID'#]],OrderTable[],2,FALSE)))</f>
        <v>3</v>
      </c>
      <c r="C197" s="15">
        <f>IF(IF(Payment[[#This Row],[ID'#]]="","",VLOOKUP(Payment[[#This Row],[ID'#]],OrderTable[],3,FALSE))=0,"",IF(Payment[[#This Row],[ID'#]]="","",VLOOKUP(Payment[[#This Row],[ID'#]],OrderTable[],3,FALSE)))</f>
        <v>1153</v>
      </c>
      <c r="D197" s="16" t="str">
        <f>IF(IF(Payment[[#This Row],[ID'#]]="","",VLOOKUP(Payment[[#This Row],[ID'#]],OrderTable[],5,FALSE))=0,"",IF(Payment[[#This Row],[ID'#]]="","",VLOOKUP(Payment[[#This Row],[ID'#]],OrderTable[],5,FALSE)))</f>
        <v/>
      </c>
      <c r="E197" s="17" t="str">
        <f>IF(IF(Payment[[#This Row],[ID'#]]="","",VLOOKUP(Payment[[#This Row],[ID'#]],OrderTable[],6,FALSE))=0,"",IF(Payment[[#This Row],[ID'#]]="","",VLOOKUP(Payment[[#This Row],[ID'#]],OrderTable[],6,FALSE)))</f>
        <v>Pure 20k FRM line Control design phase</v>
      </c>
      <c r="F197" s="17">
        <f>IF(IF(Payment[[#This Row],[ID'#]]="","",VLOOKUP(Payment[[#This Row],[ID'#]],OrderTable[],7,FALSE))=0,0,IF(Payment[[#This Row],[ID'#]]="","",VLOOKUP(Payment[[#This Row],[ID'#]],OrderTable[],7,FALSE)))</f>
        <v>1</v>
      </c>
      <c r="G197" s="17" t="str">
        <f>IF(IF(Payment[[#This Row],[ID'#]]="","",VLOOKUP(Payment[[#This Row],[ID'#]],OrderTable[],8,FALSE))=0,"",IF(Payment[[#This Row],[ID'#]]="","",VLOOKUP(Payment[[#This Row],[ID'#]],OrderTable[],8,FALSE)))</f>
        <v>set</v>
      </c>
      <c r="H197" s="23">
        <f>IF(IF(Payment[[#This Row],[ID'#]]="","",VLOOKUP(Payment[[#This Row],[ID'#]],OrderTable[],9,FALSE))=0,0,IF(Payment[[#This Row],[ID'#]]="","",VLOOKUP(Payment[[#This Row],[ID'#]],OrderTable[],9,FALSE)))</f>
        <v>33988.5</v>
      </c>
      <c r="I197" s="23">
        <f>IF(IF(Payment[[#This Row],[ID'#]]="","",VLOOKUP(Payment[[#This Row],[ID'#]],OrderTable[],10,FALSE))=0,0,IF(Payment[[#This Row],[ID'#]]="","",VLOOKUP(Payment[[#This Row],[ID'#]],OrderTable[],10,FALSE)))</f>
        <v>33988.5</v>
      </c>
      <c r="J197" s="55">
        <v>1280</v>
      </c>
      <c r="K197" s="57">
        <v>0.3</v>
      </c>
      <c r="L197" s="22">
        <f>IF(Payment[[#This Row],[Total ]]="","",Payment[[#This Row],[Total ]]*Payment[[#This Row],[Payment %]])</f>
        <v>10196.549999999999</v>
      </c>
      <c r="M197" s="47">
        <v>44761</v>
      </c>
      <c r="N197" s="48">
        <v>44735</v>
      </c>
      <c r="O197" s="52">
        <v>44741</v>
      </c>
      <c r="P197" s="74">
        <f>IF(Payment[[#This Row],[Date of deposit]]="","",Payment[[#This Row],[Amount paid]])</f>
        <v>10196.549999999999</v>
      </c>
    </row>
    <row r="198" spans="1:16" hidden="1">
      <c r="A198" s="54" t="s">
        <v>56</v>
      </c>
      <c r="B198" s="15">
        <f>IF(IF(Payment[[#This Row],[ID'#]]="","",VLOOKUP(Payment[[#This Row],[ID'#]],OrderTable[],2,FALSE))=0,"",IF(Payment[[#This Row],[ID'#]]="","",VLOOKUP(Payment[[#This Row],[ID'#]],OrderTable[],2,FALSE)))</f>
        <v>4</v>
      </c>
      <c r="C198" s="15">
        <f>IF(IF(Payment[[#This Row],[ID'#]]="","",VLOOKUP(Payment[[#This Row],[ID'#]],OrderTable[],3,FALSE))=0,"",IF(Payment[[#This Row],[ID'#]]="","",VLOOKUP(Payment[[#This Row],[ID'#]],OrderTable[],3,FALSE)))</f>
        <v>1145</v>
      </c>
      <c r="D198" s="16" t="str">
        <f>IF(IF(Payment[[#This Row],[ID'#]]="","",VLOOKUP(Payment[[#This Row],[ID'#]],OrderTable[],5,FALSE))=0,"",IF(Payment[[#This Row],[ID'#]]="","",VLOOKUP(Payment[[#This Row],[ID'#]],OrderTable[],5,FALSE)))</f>
        <v>JP PE A - HOKUTO - JP [1190041]</v>
      </c>
      <c r="E198" s="17" t="str">
        <f>IF(IF(Payment[[#This Row],[ID'#]]="","",VLOOKUP(Payment[[#This Row],[ID'#]],OrderTable[],6,FALSE))=0,"",IF(Payment[[#This Row],[ID'#]]="","",VLOOKUP(Payment[[#This Row],[ID'#]],OrderTable[],6,FALSE)))</f>
        <v>8p Terminal Box(120x122x91mm) with 2xCable Grand (M20 cable dia.6~12mm): OSSD Box</v>
      </c>
      <c r="F198" s="17">
        <f>IF(IF(Payment[[#This Row],[ID'#]]="","",VLOOKUP(Payment[[#This Row],[ID'#]],OrderTable[],7,FALSE))=0,0,IF(Payment[[#This Row],[ID'#]]="","",VLOOKUP(Payment[[#This Row],[ID'#]],OrderTable[],7,FALSE)))</f>
        <v>4</v>
      </c>
      <c r="G198" s="17" t="str">
        <f>IF(IF(Payment[[#This Row],[ID'#]]="","",VLOOKUP(Payment[[#This Row],[ID'#]],OrderTable[],8,FALSE))=0,"",IF(Payment[[#This Row],[ID'#]]="","",VLOOKUP(Payment[[#This Row],[ID'#]],OrderTable[],8,FALSE)))</f>
        <v>pc</v>
      </c>
      <c r="H198" s="23">
        <f>IF(IF(Payment[[#This Row],[ID'#]]="","",VLOOKUP(Payment[[#This Row],[ID'#]],OrderTable[],9,FALSE))=0,0,IF(Payment[[#This Row],[ID'#]]="","",VLOOKUP(Payment[[#This Row],[ID'#]],OrderTable[],9,FALSE)))</f>
        <v>293.79000000000002</v>
      </c>
      <c r="I198" s="23">
        <f>IF(IF(Payment[[#This Row],[ID'#]]="","",VLOOKUP(Payment[[#This Row],[ID'#]],OrderTable[],10,FALSE))=0,0,IF(Payment[[#This Row],[ID'#]]="","",VLOOKUP(Payment[[#This Row],[ID'#]],OrderTable[],10,FALSE)))</f>
        <v>1175.1600000000001</v>
      </c>
      <c r="J198" s="55">
        <v>1285</v>
      </c>
      <c r="K198" s="57">
        <v>0.5</v>
      </c>
      <c r="L198" s="22">
        <f>IF(Payment[[#This Row],[Total ]]="","",Payment[[#This Row],[Total ]]*Payment[[#This Row],[Payment %]])</f>
        <v>587.58000000000004</v>
      </c>
      <c r="M198" s="47">
        <v>44766</v>
      </c>
      <c r="N198" s="48">
        <v>44739</v>
      </c>
      <c r="O198" s="52">
        <v>44742</v>
      </c>
      <c r="P198" s="74">
        <f>IF(Payment[[#This Row],[Date of deposit]]="","",Payment[[#This Row],[Amount paid]])</f>
        <v>587.58000000000004</v>
      </c>
    </row>
    <row r="199" spans="1:16" hidden="1">
      <c r="A199" s="54" t="s">
        <v>60</v>
      </c>
      <c r="B199" s="15">
        <f>IF(IF(Payment[[#This Row],[ID'#]]="","",VLOOKUP(Payment[[#This Row],[ID'#]],OrderTable[],2,FALSE))=0,"",IF(Payment[[#This Row],[ID'#]]="","",VLOOKUP(Payment[[#This Row],[ID'#]],OrderTable[],2,FALSE)))</f>
        <v>4</v>
      </c>
      <c r="C199" s="15">
        <f>IF(IF(Payment[[#This Row],[ID'#]]="","",VLOOKUP(Payment[[#This Row],[ID'#]],OrderTable[],3,FALSE))=0,"",IF(Payment[[#This Row],[ID'#]]="","",VLOOKUP(Payment[[#This Row],[ID'#]],OrderTable[],3,FALSE)))</f>
        <v>1145</v>
      </c>
      <c r="D199" s="16" t="str">
        <f>IF(IF(Payment[[#This Row],[ID'#]]="","",VLOOKUP(Payment[[#This Row],[ID'#]],OrderTable[],5,FALSE))=0,"",IF(Payment[[#This Row],[ID'#]]="","",VLOOKUP(Payment[[#This Row],[ID'#]],OrderTable[],5,FALSE)))</f>
        <v>TBEN-L4-16DXP</v>
      </c>
      <c r="E199" s="17" t="str">
        <f>IF(IF(Payment[[#This Row],[ID'#]]="","",VLOOKUP(Payment[[#This Row],[ID'#]],OrderTable[],6,FALSE))=0,"",IF(Payment[[#This Row],[ID'#]]="","",VLOOKUP(Payment[[#This Row],[ID'#]],OrderTable[],6,FALSE)))</f>
        <v>IP67 EIP 16 point configable module</v>
      </c>
      <c r="F199" s="17">
        <f>IF(IF(Payment[[#This Row],[ID'#]]="","",VLOOKUP(Payment[[#This Row],[ID'#]],OrderTable[],7,FALSE))=0,0,IF(Payment[[#This Row],[ID'#]]="","",VLOOKUP(Payment[[#This Row],[ID'#]],OrderTable[],7,FALSE)))</f>
        <v>10</v>
      </c>
      <c r="G199" s="17" t="str">
        <f>IF(IF(Payment[[#This Row],[ID'#]]="","",VLOOKUP(Payment[[#This Row],[ID'#]],OrderTable[],8,FALSE))=0,"",IF(Payment[[#This Row],[ID'#]]="","",VLOOKUP(Payment[[#This Row],[ID'#]],OrderTable[],8,FALSE)))</f>
        <v>pc</v>
      </c>
      <c r="H199" s="23">
        <f>IF(IF(Payment[[#This Row],[ID'#]]="","",VLOOKUP(Payment[[#This Row],[ID'#]],OrderTable[],9,FALSE))=0,0,IF(Payment[[#This Row],[ID'#]]="","",VLOOKUP(Payment[[#This Row],[ID'#]],OrderTable[],9,FALSE)))</f>
        <v>280.10000000000002</v>
      </c>
      <c r="I199" s="23">
        <f>IF(IF(Payment[[#This Row],[ID'#]]="","",VLOOKUP(Payment[[#This Row],[ID'#]],OrderTable[],10,FALSE))=0,0,IF(Payment[[#This Row],[ID'#]]="","",VLOOKUP(Payment[[#This Row],[ID'#]],OrderTable[],10,FALSE)))</f>
        <v>2801</v>
      </c>
      <c r="J199" s="55">
        <v>1285</v>
      </c>
      <c r="K199" s="57">
        <v>0.5</v>
      </c>
      <c r="L199" s="22">
        <f>IF(Payment[[#This Row],[Total ]]="","",Payment[[#This Row],[Total ]]*Payment[[#This Row],[Payment %]])</f>
        <v>1400.5</v>
      </c>
      <c r="M199" s="47">
        <v>44766</v>
      </c>
      <c r="N199" s="48">
        <v>44739</v>
      </c>
      <c r="O199" s="52">
        <v>44742</v>
      </c>
      <c r="P199" s="74">
        <f>IF(Payment[[#This Row],[Date of deposit]]="","",Payment[[#This Row],[Amount paid]])</f>
        <v>1400.5</v>
      </c>
    </row>
    <row r="200" spans="1:16" hidden="1">
      <c r="A200" s="54" t="s">
        <v>63</v>
      </c>
      <c r="B200" s="15">
        <f>IF(IF(Payment[[#This Row],[ID'#]]="","",VLOOKUP(Payment[[#This Row],[ID'#]],OrderTable[],2,FALSE))=0,"",IF(Payment[[#This Row],[ID'#]]="","",VLOOKUP(Payment[[#This Row],[ID'#]],OrderTable[],2,FALSE)))</f>
        <v>4</v>
      </c>
      <c r="C200" s="15">
        <f>IF(IF(Payment[[#This Row],[ID'#]]="","",VLOOKUP(Payment[[#This Row],[ID'#]],OrderTable[],3,FALSE))=0,"",IF(Payment[[#This Row],[ID'#]]="","",VLOOKUP(Payment[[#This Row],[ID'#]],OrderTable[],3,FALSE)))</f>
        <v>1145</v>
      </c>
      <c r="D200" s="16" t="str">
        <f>IF(IF(Payment[[#This Row],[ID'#]]="","",VLOOKUP(Payment[[#This Row],[ID'#]],OrderTable[],5,FALSE))=0,"",IF(Payment[[#This Row],[ID'#]]="","",VLOOKUP(Payment[[#This Row],[ID'#]],OrderTable[],5,FALSE)))</f>
        <v>BNI EIP-508-105-Z015</v>
      </c>
      <c r="E200" s="17" t="str">
        <f>IF(IF(Payment[[#This Row],[ID'#]]="","",VLOOKUP(Payment[[#This Row],[ID'#]],OrderTable[],6,FALSE))=0,"",IF(Payment[[#This Row],[ID'#]]="","",VLOOKUP(Payment[[#This Row],[ID'#]],OrderTable[],6,FALSE)))</f>
        <v>EIP 8ports IO-Link master (8 IO-Link)</v>
      </c>
      <c r="F200" s="17">
        <f>IF(IF(Payment[[#This Row],[ID'#]]="","",VLOOKUP(Payment[[#This Row],[ID'#]],OrderTable[],7,FALSE))=0,0,IF(Payment[[#This Row],[ID'#]]="","",VLOOKUP(Payment[[#This Row],[ID'#]],OrderTable[],7,FALSE)))</f>
        <v>5</v>
      </c>
      <c r="G200" s="17" t="str">
        <f>IF(IF(Payment[[#This Row],[ID'#]]="","",VLOOKUP(Payment[[#This Row],[ID'#]],OrderTable[],8,FALSE))=0,"",IF(Payment[[#This Row],[ID'#]]="","",VLOOKUP(Payment[[#This Row],[ID'#]],OrderTable[],8,FALSE)))</f>
        <v>pc</v>
      </c>
      <c r="H200" s="23">
        <f>IF(IF(Payment[[#This Row],[ID'#]]="","",VLOOKUP(Payment[[#This Row],[ID'#]],OrderTable[],9,FALSE))=0,0,IF(Payment[[#This Row],[ID'#]]="","",VLOOKUP(Payment[[#This Row],[ID'#]],OrderTable[],9,FALSE)))</f>
        <v>900.87</v>
      </c>
      <c r="I200" s="23">
        <f>IF(IF(Payment[[#This Row],[ID'#]]="","",VLOOKUP(Payment[[#This Row],[ID'#]],OrderTable[],10,FALSE))=0,0,IF(Payment[[#This Row],[ID'#]]="","",VLOOKUP(Payment[[#This Row],[ID'#]],OrderTable[],10,FALSE)))</f>
        <v>4504.3500000000004</v>
      </c>
      <c r="J200" s="55">
        <v>1285</v>
      </c>
      <c r="K200" s="57">
        <v>0.49999988890000002</v>
      </c>
      <c r="L200" s="22">
        <f>IF(Payment[[#This Row],[Total ]]="","",Payment[[#This Row],[Total ]]*Payment[[#This Row],[Payment %]])</f>
        <v>2252.1744995667154</v>
      </c>
      <c r="M200" s="47">
        <v>44766</v>
      </c>
      <c r="N200" s="48">
        <v>44739</v>
      </c>
      <c r="O200" s="52">
        <v>44742</v>
      </c>
      <c r="P200" s="74">
        <f>IF(Payment[[#This Row],[Date of deposit]]="","",Payment[[#This Row],[Amount paid]])</f>
        <v>2252.1744995667154</v>
      </c>
    </row>
    <row r="201" spans="1:16" hidden="1">
      <c r="A201" s="54" t="s">
        <v>69</v>
      </c>
      <c r="B201" s="15">
        <f>IF(IF(Payment[[#This Row],[ID'#]]="","",VLOOKUP(Payment[[#This Row],[ID'#]],OrderTable[],2,FALSE))=0,"",IF(Payment[[#This Row],[ID'#]]="","",VLOOKUP(Payment[[#This Row],[ID'#]],OrderTable[],2,FALSE)))</f>
        <v>4</v>
      </c>
      <c r="C201" s="15">
        <f>IF(IF(Payment[[#This Row],[ID'#]]="","",VLOOKUP(Payment[[#This Row],[ID'#]],OrderTable[],3,FALSE))=0,"",IF(Payment[[#This Row],[ID'#]]="","",VLOOKUP(Payment[[#This Row],[ID'#]],OrderTable[],3,FALSE)))</f>
        <v>1145</v>
      </c>
      <c r="D201" s="16" t="str">
        <f>IF(IF(Payment[[#This Row],[ID'#]]="","",VLOOKUP(Payment[[#This Row],[ID'#]],OrderTable[],5,FALSE))=0,"",IF(Payment[[#This Row],[ID'#]]="","",VLOOKUP(Payment[[#This Row],[ID'#]],OrderTable[],5,FALSE)))</f>
        <v>K50LBXXPPB2Q</v>
      </c>
      <c r="E201" s="17" t="str">
        <f>IF(IF(Payment[[#This Row],[ID'#]]="","",VLOOKUP(Payment[[#This Row],[ID'#]],OrderTable[],6,FALSE))=0,"",IF(Payment[[#This Row],[ID'#]]="","",VLOOKUP(Payment[[#This Row],[ID'#]],OrderTable[],6,FALSE)))</f>
        <v>EZ-LIGHT: 1-Color lamp &amp; P.B; Blue</v>
      </c>
      <c r="F201" s="17">
        <f>IF(IF(Payment[[#This Row],[ID'#]]="","",VLOOKUP(Payment[[#This Row],[ID'#]],OrderTable[],7,FALSE))=0,0,IF(Payment[[#This Row],[ID'#]]="","",VLOOKUP(Payment[[#This Row],[ID'#]],OrderTable[],7,FALSE)))</f>
        <v>2</v>
      </c>
      <c r="G201" s="17" t="str">
        <f>IF(IF(Payment[[#This Row],[ID'#]]="","",VLOOKUP(Payment[[#This Row],[ID'#]],OrderTable[],8,FALSE))=0,"",IF(Payment[[#This Row],[ID'#]]="","",VLOOKUP(Payment[[#This Row],[ID'#]],OrderTable[],8,FALSE)))</f>
        <v>pc</v>
      </c>
      <c r="H201" s="23">
        <f>IF(IF(Payment[[#This Row],[ID'#]]="","",VLOOKUP(Payment[[#This Row],[ID'#]],OrderTable[],9,FALSE))=0,0,IF(Payment[[#This Row],[ID'#]]="","",VLOOKUP(Payment[[#This Row],[ID'#]],OrderTable[],9,FALSE)))</f>
        <v>130.71</v>
      </c>
      <c r="I201" s="23">
        <f>IF(IF(Payment[[#This Row],[ID'#]]="","",VLOOKUP(Payment[[#This Row],[ID'#]],OrderTable[],10,FALSE))=0,0,IF(Payment[[#This Row],[ID'#]]="","",VLOOKUP(Payment[[#This Row],[ID'#]],OrderTable[],10,FALSE)))</f>
        <v>261.42</v>
      </c>
      <c r="J201" s="55">
        <v>1285</v>
      </c>
      <c r="K201" s="57">
        <v>0.5</v>
      </c>
      <c r="L201" s="22">
        <f>IF(Payment[[#This Row],[Total ]]="","",Payment[[#This Row],[Total ]]*Payment[[#This Row],[Payment %]])</f>
        <v>130.71</v>
      </c>
      <c r="M201" s="47">
        <v>44766</v>
      </c>
      <c r="N201" s="48">
        <v>44739</v>
      </c>
      <c r="O201" s="52">
        <v>44742</v>
      </c>
      <c r="P201" s="74">
        <f>IF(Payment[[#This Row],[Date of deposit]]="","",Payment[[#This Row],[Amount paid]])</f>
        <v>130.71</v>
      </c>
    </row>
    <row r="202" spans="1:16" hidden="1">
      <c r="A202" s="54" t="s">
        <v>75</v>
      </c>
      <c r="B202" s="15">
        <f>IF(IF(Payment[[#This Row],[ID'#]]="","",VLOOKUP(Payment[[#This Row],[ID'#]],OrderTable[],2,FALSE))=0,"",IF(Payment[[#This Row],[ID'#]]="","",VLOOKUP(Payment[[#This Row],[ID'#]],OrderTable[],2,FALSE)))</f>
        <v>4</v>
      </c>
      <c r="C202" s="15">
        <f>IF(IF(Payment[[#This Row],[ID'#]]="","",VLOOKUP(Payment[[#This Row],[ID'#]],OrderTable[],3,FALSE))=0,"",IF(Payment[[#This Row],[ID'#]]="","",VLOOKUP(Payment[[#This Row],[ID'#]],OrderTable[],3,FALSE)))</f>
        <v>1145</v>
      </c>
      <c r="D202" s="16" t="str">
        <f>IF(IF(Payment[[#This Row],[ID'#]]="","",VLOOKUP(Payment[[#This Row],[ID'#]],OrderTable[],5,FALSE))=0,"",IF(Payment[[#This Row],[ID'#]]="","",VLOOKUP(Payment[[#This Row],[ID'#]],OrderTable[],5,FALSE)))</f>
        <v>SMB30A</v>
      </c>
      <c r="E202" s="17" t="str">
        <f>IF(IF(Payment[[#This Row],[ID'#]]="","",VLOOKUP(Payment[[#This Row],[ID'#]],OrderTable[],6,FALSE))=0,"",IF(Payment[[#This Row],[ID'#]]="","",VLOOKUP(Payment[[#This Row],[ID'#]],OrderTable[],6,FALSE)))</f>
        <v>EZ-LIGHT Base mount Indicators Bracket for K50L</v>
      </c>
      <c r="F202" s="17">
        <f>IF(IF(Payment[[#This Row],[ID'#]]="","",VLOOKUP(Payment[[#This Row],[ID'#]],OrderTable[],7,FALSE))=0,0,IF(Payment[[#This Row],[ID'#]]="","",VLOOKUP(Payment[[#This Row],[ID'#]],OrderTable[],7,FALSE)))</f>
        <v>6</v>
      </c>
      <c r="G202" s="17" t="str">
        <f>IF(IF(Payment[[#This Row],[ID'#]]="","",VLOOKUP(Payment[[#This Row],[ID'#]],OrderTable[],8,FALSE))=0,"",IF(Payment[[#This Row],[ID'#]]="","",VLOOKUP(Payment[[#This Row],[ID'#]],OrderTable[],8,FALSE)))</f>
        <v>pc</v>
      </c>
      <c r="H202" s="23">
        <f>IF(IF(Payment[[#This Row],[ID'#]]="","",VLOOKUP(Payment[[#This Row],[ID'#]],OrderTable[],9,FALSE))=0,0,IF(Payment[[#This Row],[ID'#]]="","",VLOOKUP(Payment[[#This Row],[ID'#]],OrderTable[],9,FALSE)))</f>
        <v>9.34</v>
      </c>
      <c r="I202" s="23">
        <f>IF(IF(Payment[[#This Row],[ID'#]]="","",VLOOKUP(Payment[[#This Row],[ID'#]],OrderTable[],10,FALSE))=0,0,IF(Payment[[#This Row],[ID'#]]="","",VLOOKUP(Payment[[#This Row],[ID'#]],OrderTable[],10,FALSE)))</f>
        <v>56.04</v>
      </c>
      <c r="J202" s="55">
        <v>1285</v>
      </c>
      <c r="K202" s="57">
        <v>0.5</v>
      </c>
      <c r="L202" s="22">
        <f>IF(Payment[[#This Row],[Total ]]="","",Payment[[#This Row],[Total ]]*Payment[[#This Row],[Payment %]])</f>
        <v>28.02</v>
      </c>
      <c r="M202" s="47">
        <v>44766</v>
      </c>
      <c r="N202" s="48">
        <v>44739</v>
      </c>
      <c r="O202" s="52">
        <v>44742</v>
      </c>
      <c r="P202" s="74">
        <f>IF(Payment[[#This Row],[Date of deposit]]="","",Payment[[#This Row],[Amount paid]])</f>
        <v>28.02</v>
      </c>
    </row>
    <row r="203" spans="1:16" hidden="1">
      <c r="A203" s="54" t="s">
        <v>78</v>
      </c>
      <c r="B203" s="15">
        <f>IF(IF(Payment[[#This Row],[ID'#]]="","",VLOOKUP(Payment[[#This Row],[ID'#]],OrderTable[],2,FALSE))=0,"",IF(Payment[[#This Row],[ID'#]]="","",VLOOKUP(Payment[[#This Row],[ID'#]],OrderTable[],2,FALSE)))</f>
        <v>4</v>
      </c>
      <c r="C203" s="15">
        <f>IF(IF(Payment[[#This Row],[ID'#]]="","",VLOOKUP(Payment[[#This Row],[ID'#]],OrderTable[],3,FALSE))=0,"",IF(Payment[[#This Row],[ID'#]]="","",VLOOKUP(Payment[[#This Row],[ID'#]],OrderTable[],3,FALSE)))</f>
        <v>1145</v>
      </c>
      <c r="D203" s="16" t="str">
        <f>IF(IF(Payment[[#This Row],[ID'#]]="","",VLOOKUP(Payment[[#This Row],[ID'#]],OrderTable[],5,FALSE))=0,"",IF(Payment[[#This Row],[ID'#]]="","",VLOOKUP(Payment[[#This Row],[ID'#]],OrderTable[],5,FALSE)))</f>
        <v>OTBVP6QDH</v>
      </c>
      <c r="E203" s="17" t="str">
        <f>IF(IF(Payment[[#This Row],[ID'#]]="","",VLOOKUP(Payment[[#This Row],[ID'#]],OrderTable[],6,FALSE))=0,"",IF(Payment[[#This Row],[ID'#]]="","",VLOOKUP(Payment[[#This Row],[ID'#]],OrderTable[],6,FALSE)))</f>
        <v>Optical Touch Button for Cycle start</v>
      </c>
      <c r="F203" s="17">
        <f>IF(IF(Payment[[#This Row],[ID'#]]="","",VLOOKUP(Payment[[#This Row],[ID'#]],OrderTable[],7,FALSE))=0,0,IF(Payment[[#This Row],[ID'#]]="","",VLOOKUP(Payment[[#This Row],[ID'#]],OrderTable[],7,FALSE)))</f>
        <v>2</v>
      </c>
      <c r="G203" s="17" t="str">
        <f>IF(IF(Payment[[#This Row],[ID'#]]="","",VLOOKUP(Payment[[#This Row],[ID'#]],OrderTable[],8,FALSE))=0,"",IF(Payment[[#This Row],[ID'#]]="","",VLOOKUP(Payment[[#This Row],[ID'#]],OrderTable[],8,FALSE)))</f>
        <v>pc</v>
      </c>
      <c r="H203" s="23">
        <f>IF(IF(Payment[[#This Row],[ID'#]]="","",VLOOKUP(Payment[[#This Row],[ID'#]],OrderTable[],9,FALSE))=0,0,IF(Payment[[#This Row],[ID'#]]="","",VLOOKUP(Payment[[#This Row],[ID'#]],OrderTable[],9,FALSE)))</f>
        <v>125.11</v>
      </c>
      <c r="I203" s="23">
        <f>IF(IF(Payment[[#This Row],[ID'#]]="","",VLOOKUP(Payment[[#This Row],[ID'#]],OrderTable[],10,FALSE))=0,0,IF(Payment[[#This Row],[ID'#]]="","",VLOOKUP(Payment[[#This Row],[ID'#]],OrderTable[],10,FALSE)))</f>
        <v>250.22</v>
      </c>
      <c r="J203" s="55">
        <v>1285</v>
      </c>
      <c r="K203" s="57">
        <v>0.5</v>
      </c>
      <c r="L203" s="22">
        <f>IF(Payment[[#This Row],[Total ]]="","",Payment[[#This Row],[Total ]]*Payment[[#This Row],[Payment %]])</f>
        <v>125.11</v>
      </c>
      <c r="M203" s="47">
        <v>44766</v>
      </c>
      <c r="N203" s="48">
        <v>44739</v>
      </c>
      <c r="O203" s="52">
        <v>44742</v>
      </c>
      <c r="P203" s="74">
        <f>IF(Payment[[#This Row],[Date of deposit]]="","",Payment[[#This Row],[Amount paid]])</f>
        <v>125.11</v>
      </c>
    </row>
    <row r="204" spans="1:16" hidden="1">
      <c r="A204" s="54" t="s">
        <v>84</v>
      </c>
      <c r="B204" s="15">
        <f>IF(IF(Payment[[#This Row],[ID'#]]="","",VLOOKUP(Payment[[#This Row],[ID'#]],OrderTable[],2,FALSE))=0,"",IF(Payment[[#This Row],[ID'#]]="","",VLOOKUP(Payment[[#This Row],[ID'#]],OrderTable[],2,FALSE)))</f>
        <v>4</v>
      </c>
      <c r="C204" s="15">
        <f>IF(IF(Payment[[#This Row],[ID'#]]="","",VLOOKUP(Payment[[#This Row],[ID'#]],OrderTable[],3,FALSE))=0,"",IF(Payment[[#This Row],[ID'#]]="","",VLOOKUP(Payment[[#This Row],[ID'#]],OrderTable[],3,FALSE)))</f>
        <v>1145</v>
      </c>
      <c r="D204" s="16" t="str">
        <f>IF(IF(Payment[[#This Row],[ID'#]]="","",VLOOKUP(Payment[[#This Row],[ID'#]],OrderTable[],5,FALSE))=0,"",IF(Payment[[#This Row],[ID'#]]="","",VLOOKUP(Payment[[#This Row],[ID'#]],OrderTable[],5,FALSE)))</f>
        <v>SSA-EB1PLXR-02ECQ5A</v>
      </c>
      <c r="E204" s="17" t="str">
        <f>IF(IF(Payment[[#This Row],[ID'#]]="","",VLOOKUP(Payment[[#This Row],[ID'#]],OrderTable[],6,FALSE))=0,"",IF(Payment[[#This Row],[ID'#]]="","",VLOOKUP(Payment[[#This Row],[ID'#]],OrderTable[],6,FALSE)))</f>
        <v>E-Stop box with Red flash illuminated 3 HOLES</v>
      </c>
      <c r="F204" s="17">
        <f>IF(IF(Payment[[#This Row],[ID'#]]="","",VLOOKUP(Payment[[#This Row],[ID'#]],OrderTable[],7,FALSE))=0,0,IF(Payment[[#This Row],[ID'#]]="","",VLOOKUP(Payment[[#This Row],[ID'#]],OrderTable[],7,FALSE)))</f>
        <v>2</v>
      </c>
      <c r="G204" s="17" t="str">
        <f>IF(IF(Payment[[#This Row],[ID'#]]="","",VLOOKUP(Payment[[#This Row],[ID'#]],OrderTable[],8,FALSE))=0,"",IF(Payment[[#This Row],[ID'#]]="","",VLOOKUP(Payment[[#This Row],[ID'#]],OrderTable[],8,FALSE)))</f>
        <v>pc</v>
      </c>
      <c r="H204" s="23">
        <f>IF(IF(Payment[[#This Row],[ID'#]]="","",VLOOKUP(Payment[[#This Row],[ID'#]],OrderTable[],9,FALSE))=0,0,IF(Payment[[#This Row],[ID'#]]="","",VLOOKUP(Payment[[#This Row],[ID'#]],OrderTable[],9,FALSE)))</f>
        <v>185.8</v>
      </c>
      <c r="I204" s="23">
        <f>IF(IF(Payment[[#This Row],[ID'#]]="","",VLOOKUP(Payment[[#This Row],[ID'#]],OrderTable[],10,FALSE))=0,0,IF(Payment[[#This Row],[ID'#]]="","",VLOOKUP(Payment[[#This Row],[ID'#]],OrderTable[],10,FALSE)))</f>
        <v>371.6</v>
      </c>
      <c r="J204" s="55">
        <v>1285</v>
      </c>
      <c r="K204" s="57">
        <v>0.5</v>
      </c>
      <c r="L204" s="22">
        <f>IF(Payment[[#This Row],[Total ]]="","",Payment[[#This Row],[Total ]]*Payment[[#This Row],[Payment %]])</f>
        <v>185.8</v>
      </c>
      <c r="M204" s="47">
        <v>44766</v>
      </c>
      <c r="N204" s="48">
        <v>44739</v>
      </c>
      <c r="O204" s="52">
        <v>44742</v>
      </c>
      <c r="P204" s="74">
        <f>IF(Payment[[#This Row],[Date of deposit]]="","",Payment[[#This Row],[Amount paid]])</f>
        <v>185.8</v>
      </c>
    </row>
    <row r="205" spans="1:16" hidden="1">
      <c r="A205" s="54" t="s">
        <v>87</v>
      </c>
      <c r="B205" s="15">
        <f>IF(IF(Payment[[#This Row],[ID'#]]="","",VLOOKUP(Payment[[#This Row],[ID'#]],OrderTable[],2,FALSE))=0,"",IF(Payment[[#This Row],[ID'#]]="","",VLOOKUP(Payment[[#This Row],[ID'#]],OrderTable[],2,FALSE)))</f>
        <v>4</v>
      </c>
      <c r="C205" s="15">
        <f>IF(IF(Payment[[#This Row],[ID'#]]="","",VLOOKUP(Payment[[#This Row],[ID'#]],OrderTable[],3,FALSE))=0,"",IF(Payment[[#This Row],[ID'#]]="","",VLOOKUP(Payment[[#This Row],[ID'#]],OrderTable[],3,FALSE)))</f>
        <v>1145</v>
      </c>
      <c r="D205" s="16" t="str">
        <f>IF(IF(Payment[[#This Row],[ID'#]]="","",VLOOKUP(Payment[[#This Row],[ID'#]],OrderTable[],5,FALSE))=0,"",IF(Payment[[#This Row],[ID'#]]="","",VLOOKUP(Payment[[#This Row],[ID'#]],OrderTable[],5,FALSE)))</f>
        <v>SSA-MBK-EEC3</v>
      </c>
      <c r="E205" s="17" t="str">
        <f>IF(IF(Payment[[#This Row],[ID'#]]="","",VLOOKUP(Payment[[#This Row],[ID'#]],OrderTable[],6,FALSE))=0,"",IF(Payment[[#This Row],[ID'#]]="","",VLOOKUP(Payment[[#This Row],[ID'#]],OrderTable[],6,FALSE)))</f>
        <v>E-STOP 30mm MOUNTING HUB BRACKET RIGHT ANGLE 3 HOLES</v>
      </c>
      <c r="F205" s="17">
        <f>IF(IF(Payment[[#This Row],[ID'#]]="","",VLOOKUP(Payment[[#This Row],[ID'#]],OrderTable[],7,FALSE))=0,0,IF(Payment[[#This Row],[ID'#]]="","",VLOOKUP(Payment[[#This Row],[ID'#]],OrderTable[],7,FALSE)))</f>
        <v>2</v>
      </c>
      <c r="G205" s="17" t="str">
        <f>IF(IF(Payment[[#This Row],[ID'#]]="","",VLOOKUP(Payment[[#This Row],[ID'#]],OrderTable[],8,FALSE))=0,"",IF(Payment[[#This Row],[ID'#]]="","",VLOOKUP(Payment[[#This Row],[ID'#]],OrderTable[],8,FALSE)))</f>
        <v>pc</v>
      </c>
      <c r="H205" s="23">
        <f>IF(IF(Payment[[#This Row],[ID'#]]="","",VLOOKUP(Payment[[#This Row],[ID'#]],OrderTable[],9,FALSE))=0,0,IF(Payment[[#This Row],[ID'#]]="","",VLOOKUP(Payment[[#This Row],[ID'#]],OrderTable[],9,FALSE)))</f>
        <v>48.55</v>
      </c>
      <c r="I205" s="23">
        <f>IF(IF(Payment[[#This Row],[ID'#]]="","",VLOOKUP(Payment[[#This Row],[ID'#]],OrderTable[],10,FALSE))=0,0,IF(Payment[[#This Row],[ID'#]]="","",VLOOKUP(Payment[[#This Row],[ID'#]],OrderTable[],10,FALSE)))</f>
        <v>97.1</v>
      </c>
      <c r="J205" s="55">
        <v>1285</v>
      </c>
      <c r="K205" s="57">
        <v>0.5</v>
      </c>
      <c r="L205" s="22">
        <f>IF(Payment[[#This Row],[Total ]]="","",Payment[[#This Row],[Total ]]*Payment[[#This Row],[Payment %]])</f>
        <v>48.55</v>
      </c>
      <c r="M205" s="47">
        <v>44766</v>
      </c>
      <c r="N205" s="48">
        <v>44739</v>
      </c>
      <c r="O205" s="52">
        <v>44742</v>
      </c>
      <c r="P205" s="74">
        <f>IF(Payment[[#This Row],[Date of deposit]]="","",Payment[[#This Row],[Amount paid]])</f>
        <v>48.55</v>
      </c>
    </row>
    <row r="206" spans="1:16" hidden="1">
      <c r="A206" s="54" t="s">
        <v>95</v>
      </c>
      <c r="B206" s="15">
        <f>IF(IF(Payment[[#This Row],[ID'#]]="","",VLOOKUP(Payment[[#This Row],[ID'#]],OrderTable[],2,FALSE))=0,"",IF(Payment[[#This Row],[ID'#]]="","",VLOOKUP(Payment[[#This Row],[ID'#]],OrderTable[],2,FALSE)))</f>
        <v>4</v>
      </c>
      <c r="C206" s="15">
        <f>IF(IF(Payment[[#This Row],[ID'#]]="","",VLOOKUP(Payment[[#This Row],[ID'#]],OrderTable[],3,FALSE))=0,"",IF(Payment[[#This Row],[ID'#]]="","",VLOOKUP(Payment[[#This Row],[ID'#]],OrderTable[],3,FALSE)))</f>
        <v>1145</v>
      </c>
      <c r="D206" s="16" t="str">
        <f>IF(IF(Payment[[#This Row],[ID'#]]="","",VLOOKUP(Payment[[#This Row],[ID'#]],OrderTable[],5,FALSE))=0,"",IF(Payment[[#This Row],[ID'#]]="","",VLOOKUP(Payment[[#This Row],[ID'#]],OrderTable[],5,FALSE)))</f>
        <v>114030K12M010Y</v>
      </c>
      <c r="E206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1m</v>
      </c>
      <c r="F206" s="17">
        <f>IF(IF(Payment[[#This Row],[ID'#]]="","",VLOOKUP(Payment[[#This Row],[ID'#]],OrderTable[],7,FALSE))=0,0,IF(Payment[[#This Row],[ID'#]]="","",VLOOKUP(Payment[[#This Row],[ID'#]],OrderTable[],7,FALSE)))</f>
        <v>10</v>
      </c>
      <c r="G206" s="17" t="str">
        <f>IF(IF(Payment[[#This Row],[ID'#]]="","",VLOOKUP(Payment[[#This Row],[ID'#]],OrderTable[],8,FALSE))=0,"",IF(Payment[[#This Row],[ID'#]]="","",VLOOKUP(Payment[[#This Row],[ID'#]],OrderTable[],8,FALSE)))</f>
        <v>pc</v>
      </c>
      <c r="H206" s="23">
        <f>IF(IF(Payment[[#This Row],[ID'#]]="","",VLOOKUP(Payment[[#This Row],[ID'#]],OrderTable[],9,FALSE))=0,0,IF(Payment[[#This Row],[ID'#]]="","",VLOOKUP(Payment[[#This Row],[ID'#]],OrderTable[],9,FALSE)))</f>
        <v>57.65</v>
      </c>
      <c r="I206" s="23">
        <f>IF(IF(Payment[[#This Row],[ID'#]]="","",VLOOKUP(Payment[[#This Row],[ID'#]],OrderTable[],10,FALSE))=0,0,IF(Payment[[#This Row],[ID'#]]="","",VLOOKUP(Payment[[#This Row],[ID'#]],OrderTable[],10,FALSE)))</f>
        <v>576.5</v>
      </c>
      <c r="J206" s="55">
        <v>1285</v>
      </c>
      <c r="K206" s="57">
        <v>0.5</v>
      </c>
      <c r="L206" s="22">
        <f>IF(Payment[[#This Row],[Total ]]="","",Payment[[#This Row],[Total ]]*Payment[[#This Row],[Payment %]])</f>
        <v>288.25</v>
      </c>
      <c r="M206" s="47">
        <v>44766</v>
      </c>
      <c r="N206" s="48">
        <v>44739</v>
      </c>
      <c r="O206" s="52">
        <v>44742</v>
      </c>
      <c r="P206" s="74">
        <f>IF(Payment[[#This Row],[Date of deposit]]="","",Payment[[#This Row],[Amount paid]])</f>
        <v>288.25</v>
      </c>
    </row>
    <row r="207" spans="1:16" hidden="1">
      <c r="A207" s="54" t="s">
        <v>98</v>
      </c>
      <c r="B207" s="15">
        <f>IF(IF(Payment[[#This Row],[ID'#]]="","",VLOOKUP(Payment[[#This Row],[ID'#]],OrderTable[],2,FALSE))=0,"",IF(Payment[[#This Row],[ID'#]]="","",VLOOKUP(Payment[[#This Row],[ID'#]],OrderTable[],2,FALSE)))</f>
        <v>4</v>
      </c>
      <c r="C207" s="15">
        <f>IF(IF(Payment[[#This Row],[ID'#]]="","",VLOOKUP(Payment[[#This Row],[ID'#]],OrderTable[],3,FALSE))=0,"",IF(Payment[[#This Row],[ID'#]]="","",VLOOKUP(Payment[[#This Row],[ID'#]],OrderTable[],3,FALSE)))</f>
        <v>1145</v>
      </c>
      <c r="D207" s="16" t="str">
        <f>IF(IF(Payment[[#This Row],[ID'#]]="","",VLOOKUP(Payment[[#This Row],[ID'#]],OrderTable[],5,FALSE))=0,"",IF(Payment[[#This Row],[ID'#]]="","",VLOOKUP(Payment[[#This Row],[ID'#]],OrderTable[],5,FALSE)))</f>
        <v>114030K12M020Y</v>
      </c>
      <c r="E207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2m</v>
      </c>
      <c r="F207" s="17">
        <f>IF(IF(Payment[[#This Row],[ID'#]]="","",VLOOKUP(Payment[[#This Row],[ID'#]],OrderTable[],7,FALSE))=0,0,IF(Payment[[#This Row],[ID'#]]="","",VLOOKUP(Payment[[#This Row],[ID'#]],OrderTable[],7,FALSE)))</f>
        <v>10</v>
      </c>
      <c r="G207" s="17" t="str">
        <f>IF(IF(Payment[[#This Row],[ID'#]]="","",VLOOKUP(Payment[[#This Row],[ID'#]],OrderTable[],8,FALSE))=0,"",IF(Payment[[#This Row],[ID'#]]="","",VLOOKUP(Payment[[#This Row],[ID'#]],OrderTable[],8,FALSE)))</f>
        <v>pc</v>
      </c>
      <c r="H207" s="23">
        <f>IF(IF(Payment[[#This Row],[ID'#]]="","",VLOOKUP(Payment[[#This Row],[ID'#]],OrderTable[],9,FALSE))=0,0,IF(Payment[[#This Row],[ID'#]]="","",VLOOKUP(Payment[[#This Row],[ID'#]],OrderTable[],9,FALSE)))</f>
        <v>64.75</v>
      </c>
      <c r="I207" s="23">
        <f>IF(IF(Payment[[#This Row],[ID'#]]="","",VLOOKUP(Payment[[#This Row],[ID'#]],OrderTable[],10,FALSE))=0,0,IF(Payment[[#This Row],[ID'#]]="","",VLOOKUP(Payment[[#This Row],[ID'#]],OrderTable[],10,FALSE)))</f>
        <v>647.5</v>
      </c>
      <c r="J207" s="55">
        <v>1285</v>
      </c>
      <c r="K207" s="57">
        <v>0.5</v>
      </c>
      <c r="L207" s="22">
        <f>IF(Payment[[#This Row],[Total ]]="","",Payment[[#This Row],[Total ]]*Payment[[#This Row],[Payment %]])</f>
        <v>323.75</v>
      </c>
      <c r="M207" s="47">
        <v>44766</v>
      </c>
      <c r="N207" s="48">
        <v>44739</v>
      </c>
      <c r="O207" s="52">
        <v>44742</v>
      </c>
      <c r="P207" s="74">
        <f>IF(Payment[[#This Row],[Date of deposit]]="","",Payment[[#This Row],[Amount paid]])</f>
        <v>323.75</v>
      </c>
    </row>
    <row r="208" spans="1:16" hidden="1">
      <c r="A208" s="54" t="s">
        <v>101</v>
      </c>
      <c r="B208" s="15">
        <f>IF(IF(Payment[[#This Row],[ID'#]]="","",VLOOKUP(Payment[[#This Row],[ID'#]],OrderTable[],2,FALSE))=0,"",IF(Payment[[#This Row],[ID'#]]="","",VLOOKUP(Payment[[#This Row],[ID'#]],OrderTable[],2,FALSE)))</f>
        <v>4</v>
      </c>
      <c r="C208" s="15">
        <f>IF(IF(Payment[[#This Row],[ID'#]]="","",VLOOKUP(Payment[[#This Row],[ID'#]],OrderTable[],3,FALSE))=0,"",IF(Payment[[#This Row],[ID'#]]="","",VLOOKUP(Payment[[#This Row],[ID'#]],OrderTable[],3,FALSE)))</f>
        <v>1145</v>
      </c>
      <c r="D208" s="16" t="str">
        <f>IF(IF(Payment[[#This Row],[ID'#]]="","",VLOOKUP(Payment[[#This Row],[ID'#]],OrderTable[],5,FALSE))=0,"",IF(Payment[[#This Row],[ID'#]]="","",VLOOKUP(Payment[[#This Row],[ID'#]],OrderTable[],5,FALSE)))</f>
        <v>114030K12M050Y</v>
      </c>
      <c r="E208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5m</v>
      </c>
      <c r="F208" s="17">
        <f>IF(IF(Payment[[#This Row],[ID'#]]="","",VLOOKUP(Payment[[#This Row],[ID'#]],OrderTable[],7,FALSE))=0,0,IF(Payment[[#This Row],[ID'#]]="","",VLOOKUP(Payment[[#This Row],[ID'#]],OrderTable[],7,FALSE)))</f>
        <v>10</v>
      </c>
      <c r="G208" s="17" t="str">
        <f>IF(IF(Payment[[#This Row],[ID'#]]="","",VLOOKUP(Payment[[#This Row],[ID'#]],OrderTable[],8,FALSE))=0,"",IF(Payment[[#This Row],[ID'#]]="","",VLOOKUP(Payment[[#This Row],[ID'#]],OrderTable[],8,FALSE)))</f>
        <v>pc</v>
      </c>
      <c r="H208" s="23">
        <f>IF(IF(Payment[[#This Row],[ID'#]]="","",VLOOKUP(Payment[[#This Row],[ID'#]],OrderTable[],9,FALSE))=0,0,IF(Payment[[#This Row],[ID'#]]="","",VLOOKUP(Payment[[#This Row],[ID'#]],OrderTable[],9,FALSE)))</f>
        <v>93.58</v>
      </c>
      <c r="I208" s="23">
        <f>IF(IF(Payment[[#This Row],[ID'#]]="","",VLOOKUP(Payment[[#This Row],[ID'#]],OrderTable[],10,FALSE))=0,0,IF(Payment[[#This Row],[ID'#]]="","",VLOOKUP(Payment[[#This Row],[ID'#]],OrderTable[],10,FALSE)))</f>
        <v>935.8</v>
      </c>
      <c r="J208" s="55">
        <v>1285</v>
      </c>
      <c r="K208" s="57">
        <v>0.5</v>
      </c>
      <c r="L208" s="22">
        <f>IF(Payment[[#This Row],[Total ]]="","",Payment[[#This Row],[Total ]]*Payment[[#This Row],[Payment %]])</f>
        <v>467.9</v>
      </c>
      <c r="M208" s="47">
        <v>44766</v>
      </c>
      <c r="N208" s="48">
        <v>44739</v>
      </c>
      <c r="O208" s="52">
        <v>44742</v>
      </c>
      <c r="P208" s="74">
        <f>IF(Payment[[#This Row],[Date of deposit]]="","",Payment[[#This Row],[Amount paid]])</f>
        <v>467.9</v>
      </c>
    </row>
    <row r="209" spans="1:16" hidden="1">
      <c r="A209" s="54" t="s">
        <v>104</v>
      </c>
      <c r="B209" s="15">
        <f>IF(IF(Payment[[#This Row],[ID'#]]="","",VLOOKUP(Payment[[#This Row],[ID'#]],OrderTable[],2,FALSE))=0,"",IF(Payment[[#This Row],[ID'#]]="","",VLOOKUP(Payment[[#This Row],[ID'#]],OrderTable[],2,FALSE)))</f>
        <v>4</v>
      </c>
      <c r="C209" s="15">
        <f>IF(IF(Payment[[#This Row],[ID'#]]="","",VLOOKUP(Payment[[#This Row],[ID'#]],OrderTable[],3,FALSE))=0,"",IF(Payment[[#This Row],[ID'#]]="","",VLOOKUP(Payment[[#This Row],[ID'#]],OrderTable[],3,FALSE)))</f>
        <v>1145</v>
      </c>
      <c r="D209" s="16" t="str">
        <f>IF(IF(Payment[[#This Row],[ID'#]]="","",VLOOKUP(Payment[[#This Row],[ID'#]],OrderTable[],5,FALSE))=0,"",IF(Payment[[#This Row],[ID'#]]="","",VLOOKUP(Payment[[#This Row],[ID'#]],OrderTable[],5,FALSE)))</f>
        <v>114030K12M070Y</v>
      </c>
      <c r="E209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7m</v>
      </c>
      <c r="F209" s="17">
        <f>IF(IF(Payment[[#This Row],[ID'#]]="","",VLOOKUP(Payment[[#This Row],[ID'#]],OrderTable[],7,FALSE))=0,0,IF(Payment[[#This Row],[ID'#]]="","",VLOOKUP(Payment[[#This Row],[ID'#]],OrderTable[],7,FALSE)))</f>
        <v>10</v>
      </c>
      <c r="G209" s="17" t="str">
        <f>IF(IF(Payment[[#This Row],[ID'#]]="","",VLOOKUP(Payment[[#This Row],[ID'#]],OrderTable[],8,FALSE))=0,"",IF(Payment[[#This Row],[ID'#]]="","",VLOOKUP(Payment[[#This Row],[ID'#]],OrderTable[],8,FALSE)))</f>
        <v>pc</v>
      </c>
      <c r="H209" s="23">
        <f>IF(IF(Payment[[#This Row],[ID'#]]="","",VLOOKUP(Payment[[#This Row],[ID'#]],OrderTable[],9,FALSE))=0,0,IF(Payment[[#This Row],[ID'#]]="","",VLOOKUP(Payment[[#This Row],[ID'#]],OrderTable[],9,FALSE)))</f>
        <v>59.64</v>
      </c>
      <c r="I209" s="23">
        <f>IF(IF(Payment[[#This Row],[ID'#]]="","",VLOOKUP(Payment[[#This Row],[ID'#]],OrderTable[],10,FALSE))=0,0,IF(Payment[[#This Row],[ID'#]]="","",VLOOKUP(Payment[[#This Row],[ID'#]],OrderTable[],10,FALSE)))</f>
        <v>596.4</v>
      </c>
      <c r="J209" s="55">
        <v>1285</v>
      </c>
      <c r="K209" s="57">
        <v>0.5</v>
      </c>
      <c r="L209" s="22">
        <f>IF(Payment[[#This Row],[Total ]]="","",Payment[[#This Row],[Total ]]*Payment[[#This Row],[Payment %]])</f>
        <v>298.2</v>
      </c>
      <c r="M209" s="47">
        <v>44766</v>
      </c>
      <c r="N209" s="48">
        <v>44739</v>
      </c>
      <c r="O209" s="52">
        <v>44742</v>
      </c>
      <c r="P209" s="74">
        <f>IF(Payment[[#This Row],[Date of deposit]]="","",Payment[[#This Row],[Amount paid]])</f>
        <v>298.2</v>
      </c>
    </row>
    <row r="210" spans="1:16" hidden="1">
      <c r="A210" s="54" t="s">
        <v>110</v>
      </c>
      <c r="B210" s="15">
        <f>IF(IF(Payment[[#This Row],[ID'#]]="","",VLOOKUP(Payment[[#This Row],[ID'#]],OrderTable[],2,FALSE))=0,"",IF(Payment[[#This Row],[ID'#]]="","",VLOOKUP(Payment[[#This Row],[ID'#]],OrderTable[],2,FALSE)))</f>
        <v>4</v>
      </c>
      <c r="C210" s="15">
        <f>IF(IF(Payment[[#This Row],[ID'#]]="","",VLOOKUP(Payment[[#This Row],[ID'#]],OrderTable[],3,FALSE))=0,"",IF(Payment[[#This Row],[ID'#]]="","",VLOOKUP(Payment[[#This Row],[ID'#]],OrderTable[],3,FALSE)))</f>
        <v>1145</v>
      </c>
      <c r="D210" s="16" t="str">
        <f>IF(IF(Payment[[#This Row],[ID'#]]="","",VLOOKUP(Payment[[#This Row],[ID'#]],OrderTable[],5,FALSE))=0,"",IF(Payment[[#This Row],[ID'#]]="","",VLOOKUP(Payment[[#This Row],[ID'#]],OrderTable[],5,FALSE)))</f>
        <v>114030K12M150Y</v>
      </c>
      <c r="E210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15m</v>
      </c>
      <c r="F210" s="17">
        <f>IF(IF(Payment[[#This Row],[ID'#]]="","",VLOOKUP(Payment[[#This Row],[ID'#]],OrderTable[],7,FALSE))=0,0,IF(Payment[[#This Row],[ID'#]]="","",VLOOKUP(Payment[[#This Row],[ID'#]],OrderTable[],7,FALSE)))</f>
        <v>20</v>
      </c>
      <c r="G210" s="17" t="str">
        <f>IF(IF(Payment[[#This Row],[ID'#]]="","",VLOOKUP(Payment[[#This Row],[ID'#]],OrderTable[],8,FALSE))=0,"",IF(Payment[[#This Row],[ID'#]]="","",VLOOKUP(Payment[[#This Row],[ID'#]],OrderTable[],8,FALSE)))</f>
        <v>pc</v>
      </c>
      <c r="H210" s="23">
        <f>IF(IF(Payment[[#This Row],[ID'#]]="","",VLOOKUP(Payment[[#This Row],[ID'#]],OrderTable[],9,FALSE))=0,0,IF(Payment[[#This Row],[ID'#]]="","",VLOOKUP(Payment[[#This Row],[ID'#]],OrderTable[],9,FALSE)))</f>
        <v>164.58</v>
      </c>
      <c r="I210" s="23">
        <f>IF(IF(Payment[[#This Row],[ID'#]]="","",VLOOKUP(Payment[[#This Row],[ID'#]],OrderTable[],10,FALSE))=0,0,IF(Payment[[#This Row],[ID'#]]="","",VLOOKUP(Payment[[#This Row],[ID'#]],OrderTable[],10,FALSE)))</f>
        <v>3291.6000000000004</v>
      </c>
      <c r="J210" s="55">
        <v>1285</v>
      </c>
      <c r="K210" s="57">
        <v>0.5</v>
      </c>
      <c r="L210" s="22">
        <f>IF(Payment[[#This Row],[Total ]]="","",Payment[[#This Row],[Total ]]*Payment[[#This Row],[Payment %]])</f>
        <v>1645.8000000000002</v>
      </c>
      <c r="M210" s="47">
        <v>44766</v>
      </c>
      <c r="N210" s="48">
        <v>44739</v>
      </c>
      <c r="O210" s="52">
        <v>44742</v>
      </c>
      <c r="P210" s="74">
        <f>IF(Payment[[#This Row],[Date of deposit]]="","",Payment[[#This Row],[Amount paid]])</f>
        <v>1645.8000000000002</v>
      </c>
    </row>
    <row r="211" spans="1:16" hidden="1">
      <c r="A211" s="54" t="s">
        <v>113</v>
      </c>
      <c r="B211" s="15">
        <f>IF(IF(Payment[[#This Row],[ID'#]]="","",VLOOKUP(Payment[[#This Row],[ID'#]],OrderTable[],2,FALSE))=0,"",IF(Payment[[#This Row],[ID'#]]="","",VLOOKUP(Payment[[#This Row],[ID'#]],OrderTable[],2,FALSE)))</f>
        <v>4</v>
      </c>
      <c r="C211" s="15">
        <f>IF(IF(Payment[[#This Row],[ID'#]]="","",VLOOKUP(Payment[[#This Row],[ID'#]],OrderTable[],3,FALSE))=0,"",IF(Payment[[#This Row],[ID'#]]="","",VLOOKUP(Payment[[#This Row],[ID'#]],OrderTable[],3,FALSE)))</f>
        <v>1145</v>
      </c>
      <c r="D211" s="16" t="str">
        <f>IF(IF(Payment[[#This Row],[ID'#]]="","",VLOOKUP(Payment[[#This Row],[ID'#]],OrderTable[],5,FALSE))=0,"",IF(Payment[[#This Row],[ID'#]]="","",VLOOKUP(Payment[[#This Row],[ID'#]],OrderTable[],5,FALSE)))</f>
        <v>114030K12M200Y</v>
      </c>
      <c r="E211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20m</v>
      </c>
      <c r="F211" s="17">
        <f>IF(IF(Payment[[#This Row],[ID'#]]="","",VLOOKUP(Payment[[#This Row],[ID'#]],OrderTable[],7,FALSE))=0,0,IF(Payment[[#This Row],[ID'#]]="","",VLOOKUP(Payment[[#This Row],[ID'#]],OrderTable[],7,FALSE)))</f>
        <v>10</v>
      </c>
      <c r="G211" s="17" t="str">
        <f>IF(IF(Payment[[#This Row],[ID'#]]="","",VLOOKUP(Payment[[#This Row],[ID'#]],OrderTable[],8,FALSE))=0,"",IF(Payment[[#This Row],[ID'#]]="","",VLOOKUP(Payment[[#This Row],[ID'#]],OrderTable[],8,FALSE)))</f>
        <v>pc</v>
      </c>
      <c r="H211" s="23">
        <f>IF(IF(Payment[[#This Row],[ID'#]]="","",VLOOKUP(Payment[[#This Row],[ID'#]],OrderTable[],9,FALSE))=0,0,IF(Payment[[#This Row],[ID'#]]="","",VLOOKUP(Payment[[#This Row],[ID'#]],OrderTable[],9,FALSE)))</f>
        <v>268.52</v>
      </c>
      <c r="I211" s="23">
        <f>IF(IF(Payment[[#This Row],[ID'#]]="","",VLOOKUP(Payment[[#This Row],[ID'#]],OrderTable[],10,FALSE))=0,0,IF(Payment[[#This Row],[ID'#]]="","",VLOOKUP(Payment[[#This Row],[ID'#]],OrderTable[],10,FALSE)))</f>
        <v>2685.2</v>
      </c>
      <c r="J211" s="55">
        <v>1285</v>
      </c>
      <c r="K211" s="57">
        <v>0.5</v>
      </c>
      <c r="L211" s="22">
        <f>IF(Payment[[#This Row],[Total ]]="","",Payment[[#This Row],[Total ]]*Payment[[#This Row],[Payment %]])</f>
        <v>1342.6</v>
      </c>
      <c r="M211" s="47">
        <v>44766</v>
      </c>
      <c r="N211" s="48">
        <v>44739</v>
      </c>
      <c r="O211" s="52">
        <v>44742</v>
      </c>
      <c r="P211" s="74">
        <f>IF(Payment[[#This Row],[Date of deposit]]="","",Payment[[#This Row],[Amount paid]])</f>
        <v>1342.6</v>
      </c>
    </row>
    <row r="212" spans="1:16" hidden="1">
      <c r="A212" s="54" t="s">
        <v>116</v>
      </c>
      <c r="B212" s="15">
        <f>IF(IF(Payment[[#This Row],[ID'#]]="","",VLOOKUP(Payment[[#This Row],[ID'#]],OrderTable[],2,FALSE))=0,"",IF(Payment[[#This Row],[ID'#]]="","",VLOOKUP(Payment[[#This Row],[ID'#]],OrderTable[],2,FALSE)))</f>
        <v>4</v>
      </c>
      <c r="C212" s="15">
        <f>IF(IF(Payment[[#This Row],[ID'#]]="","",VLOOKUP(Payment[[#This Row],[ID'#]],OrderTable[],3,FALSE))=0,"",IF(Payment[[#This Row],[ID'#]]="","",VLOOKUP(Payment[[#This Row],[ID'#]],OrderTable[],3,FALSE)))</f>
        <v>1145</v>
      </c>
      <c r="D212" s="16" t="str">
        <f>IF(IF(Payment[[#This Row],[ID'#]]="","",VLOOKUP(Payment[[#This Row],[ID'#]],OrderTable[],5,FALSE))=0,"",IF(Payment[[#This Row],[ID'#]]="","",VLOOKUP(Payment[[#This Row],[ID'#]],OrderTable[],5,FALSE)))</f>
        <v>114030K12M250Y</v>
      </c>
      <c r="E212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25m</v>
      </c>
      <c r="F212" s="17">
        <f>IF(IF(Payment[[#This Row],[ID'#]]="","",VLOOKUP(Payment[[#This Row],[ID'#]],OrderTable[],7,FALSE))=0,0,IF(Payment[[#This Row],[ID'#]]="","",VLOOKUP(Payment[[#This Row],[ID'#]],OrderTable[],7,FALSE)))</f>
        <v>5</v>
      </c>
      <c r="G212" s="17" t="str">
        <f>IF(IF(Payment[[#This Row],[ID'#]]="","",VLOOKUP(Payment[[#This Row],[ID'#]],OrderTable[],8,FALSE))=0,"",IF(Payment[[#This Row],[ID'#]]="","",VLOOKUP(Payment[[#This Row],[ID'#]],OrderTable[],8,FALSE)))</f>
        <v>pc</v>
      </c>
      <c r="H212" s="23">
        <f>IF(IF(Payment[[#This Row],[ID'#]]="","",VLOOKUP(Payment[[#This Row],[ID'#]],OrderTable[],9,FALSE))=0,0,IF(Payment[[#This Row],[ID'#]]="","",VLOOKUP(Payment[[#This Row],[ID'#]],OrderTable[],9,FALSE)))</f>
        <v>124.15</v>
      </c>
      <c r="I212" s="23">
        <f>IF(IF(Payment[[#This Row],[ID'#]]="","",VLOOKUP(Payment[[#This Row],[ID'#]],OrderTable[],10,FALSE))=0,0,IF(Payment[[#This Row],[ID'#]]="","",VLOOKUP(Payment[[#This Row],[ID'#]],OrderTable[],10,FALSE)))</f>
        <v>620.75</v>
      </c>
      <c r="J212" s="55">
        <v>1285</v>
      </c>
      <c r="K212" s="57">
        <v>0.49999194499999999</v>
      </c>
      <c r="L212" s="22">
        <f>IF(Payment[[#This Row],[Total ]]="","",Payment[[#This Row],[Total ]]*Payment[[#This Row],[Payment %]])</f>
        <v>310.36999985875002</v>
      </c>
      <c r="M212" s="47">
        <v>44766</v>
      </c>
      <c r="N212" s="48">
        <v>44739</v>
      </c>
      <c r="O212" s="52">
        <v>44742</v>
      </c>
      <c r="P212" s="74">
        <f>IF(Payment[[#This Row],[Date of deposit]]="","",Payment[[#This Row],[Amount paid]])</f>
        <v>310.36999985875002</v>
      </c>
    </row>
    <row r="213" spans="1:16" hidden="1">
      <c r="A213" s="54" t="s">
        <v>119</v>
      </c>
      <c r="B213" s="15">
        <f>IF(IF(Payment[[#This Row],[ID'#]]="","",VLOOKUP(Payment[[#This Row],[ID'#]],OrderTable[],2,FALSE))=0,"",IF(Payment[[#This Row],[ID'#]]="","",VLOOKUP(Payment[[#This Row],[ID'#]],OrderTable[],2,FALSE)))</f>
        <v>4</v>
      </c>
      <c r="C213" s="15">
        <f>IF(IF(Payment[[#This Row],[ID'#]]="","",VLOOKUP(Payment[[#This Row],[ID'#]],OrderTable[],3,FALSE))=0,"",IF(Payment[[#This Row],[ID'#]]="","",VLOOKUP(Payment[[#This Row],[ID'#]],OrderTable[],3,FALSE)))</f>
        <v>1145</v>
      </c>
      <c r="D213" s="16" t="str">
        <f>IF(IF(Payment[[#This Row],[ID'#]]="","",VLOOKUP(Payment[[#This Row],[ID'#]],OrderTable[],5,FALSE))=0,"",IF(Payment[[#This Row],[ID'#]]="","",VLOOKUP(Payment[[#This Row],[ID'#]],OrderTable[],5,FALSE)))</f>
        <v>114030K12M300Y</v>
      </c>
      <c r="E213" s="17" t="str">
        <f>IF(IF(Payment[[#This Row],[ID'#]]="","",VLOOKUP(Payment[[#This Row],[ID'#]],OrderTable[],6,FALSE))=0,"",IF(Payment[[#This Row],[ID'#]]="","",VLOOKUP(Payment[[#This Row],[ID'#]],OrderTable[],6,FALSE)))</f>
        <v>7/8", Straight Male - Straight Female, Yellow Jacket, 30m</v>
      </c>
      <c r="F213" s="17">
        <f>IF(IF(Payment[[#This Row],[ID'#]]="","",VLOOKUP(Payment[[#This Row],[ID'#]],OrderTable[],7,FALSE))=0,0,IF(Payment[[#This Row],[ID'#]]="","",VLOOKUP(Payment[[#This Row],[ID'#]],OrderTable[],7,FALSE)))</f>
        <v>5</v>
      </c>
      <c r="G213" s="17" t="str">
        <f>IF(IF(Payment[[#This Row],[ID'#]]="","",VLOOKUP(Payment[[#This Row],[ID'#]],OrderTable[],8,FALSE))=0,"",IF(Payment[[#This Row],[ID'#]]="","",VLOOKUP(Payment[[#This Row],[ID'#]],OrderTable[],8,FALSE)))</f>
        <v>pc</v>
      </c>
      <c r="H213" s="23">
        <f>IF(IF(Payment[[#This Row],[ID'#]]="","",VLOOKUP(Payment[[#This Row],[ID'#]],OrderTable[],9,FALSE))=0,0,IF(Payment[[#This Row],[ID'#]]="","",VLOOKUP(Payment[[#This Row],[ID'#]],OrderTable[],9,FALSE)))</f>
        <v>210.55</v>
      </c>
      <c r="I213" s="23">
        <f>IF(IF(Payment[[#This Row],[ID'#]]="","",VLOOKUP(Payment[[#This Row],[ID'#]],OrderTable[],10,FALSE))=0,0,IF(Payment[[#This Row],[ID'#]]="","",VLOOKUP(Payment[[#This Row],[ID'#]],OrderTable[],10,FALSE)))</f>
        <v>1052.75</v>
      </c>
      <c r="J213" s="55">
        <v>1285</v>
      </c>
      <c r="K213" s="57">
        <v>0.49999525</v>
      </c>
      <c r="L213" s="22">
        <f>IF(Payment[[#This Row],[Total ]]="","",Payment[[#This Row],[Total ]]*Payment[[#This Row],[Payment %]])</f>
        <v>526.36999943750004</v>
      </c>
      <c r="M213" s="47">
        <v>44766</v>
      </c>
      <c r="N213" s="48">
        <v>44739</v>
      </c>
      <c r="O213" s="52">
        <v>44742</v>
      </c>
      <c r="P213" s="74">
        <f>IF(Payment[[#This Row],[Date of deposit]]="","",Payment[[#This Row],[Amount paid]])</f>
        <v>526.36999943750004</v>
      </c>
    </row>
    <row r="214" spans="1:16" hidden="1">
      <c r="A214" s="54" t="s">
        <v>122</v>
      </c>
      <c r="B214" s="15">
        <f>IF(IF(Payment[[#This Row],[ID'#]]="","",VLOOKUP(Payment[[#This Row],[ID'#]],OrderTable[],2,FALSE))=0,"",IF(Payment[[#This Row],[ID'#]]="","",VLOOKUP(Payment[[#This Row],[ID'#]],OrderTable[],2,FALSE)))</f>
        <v>4</v>
      </c>
      <c r="C214" s="15">
        <f>IF(IF(Payment[[#This Row],[ID'#]]="","",VLOOKUP(Payment[[#This Row],[ID'#]],OrderTable[],3,FALSE))=0,"",IF(Payment[[#This Row],[ID'#]]="","",VLOOKUP(Payment[[#This Row],[ID'#]],OrderTable[],3,FALSE)))</f>
        <v>1145</v>
      </c>
      <c r="D214" s="16" t="str">
        <f>IF(IF(Payment[[#This Row],[ID'#]]="","",VLOOKUP(Payment[[#This Row],[ID'#]],OrderTable[],5,FALSE))=0,"",IF(Payment[[#This Row],[ID'#]]="","",VLOOKUP(Payment[[#This Row],[ID'#]],OrderTable[],5,FALSE)))</f>
        <v>RSM 49-FK 4.4</v>
      </c>
      <c r="E214" s="17" t="str">
        <f>IF(IF(Payment[[#This Row],[ID'#]]="","",VLOOKUP(Payment[[#This Row],[ID'#]],OrderTable[],6,FALSE))=0,"",IF(Payment[[#This Row],[ID'#]]="","",VLOOKUP(Payment[[#This Row],[ID'#]],OrderTable[],6,FALSE)))</f>
        <v>7/8' Male 4p to M12 Female 4p Adapter Plug</v>
      </c>
      <c r="F214" s="17">
        <f>IF(IF(Payment[[#This Row],[ID'#]]="","",VLOOKUP(Payment[[#This Row],[ID'#]],OrderTable[],7,FALSE))=0,0,IF(Payment[[#This Row],[ID'#]]="","",VLOOKUP(Payment[[#This Row],[ID'#]],OrderTable[],7,FALSE)))</f>
        <v>5</v>
      </c>
      <c r="G214" s="17" t="str">
        <f>IF(IF(Payment[[#This Row],[ID'#]]="","",VLOOKUP(Payment[[#This Row],[ID'#]],OrderTable[],8,FALSE))=0,"",IF(Payment[[#This Row],[ID'#]]="","",VLOOKUP(Payment[[#This Row],[ID'#]],OrderTable[],8,FALSE)))</f>
        <v>pc</v>
      </c>
      <c r="H214" s="23">
        <f>IF(IF(Payment[[#This Row],[ID'#]]="","",VLOOKUP(Payment[[#This Row],[ID'#]],OrderTable[],9,FALSE))=0,0,IF(Payment[[#This Row],[ID'#]]="","",VLOOKUP(Payment[[#This Row],[ID'#]],OrderTable[],9,FALSE)))</f>
        <v>54.77</v>
      </c>
      <c r="I214" s="23">
        <f>IF(IF(Payment[[#This Row],[ID'#]]="","",VLOOKUP(Payment[[#This Row],[ID'#]],OrderTable[],10,FALSE))=0,0,IF(Payment[[#This Row],[ID'#]]="","",VLOOKUP(Payment[[#This Row],[ID'#]],OrderTable[],10,FALSE)))</f>
        <v>273.85000000000002</v>
      </c>
      <c r="J214" s="55">
        <v>1285</v>
      </c>
      <c r="K214" s="57">
        <v>0.49998174099999998</v>
      </c>
      <c r="L214" s="22">
        <f>IF(Payment[[#This Row],[Total ]]="","",Payment[[#This Row],[Total ]]*Payment[[#This Row],[Payment %]])</f>
        <v>136.91999977285002</v>
      </c>
      <c r="M214" s="47">
        <v>44766</v>
      </c>
      <c r="N214" s="48">
        <v>44739</v>
      </c>
      <c r="O214" s="52">
        <v>44742</v>
      </c>
      <c r="P214" s="74">
        <f>IF(Payment[[#This Row],[Date of deposit]]="","",Payment[[#This Row],[Amount paid]])</f>
        <v>136.91999977285002</v>
      </c>
    </row>
    <row r="215" spans="1:16" hidden="1">
      <c r="A215" s="54" t="s">
        <v>125</v>
      </c>
      <c r="B215" s="15">
        <f>IF(IF(Payment[[#This Row],[ID'#]]="","",VLOOKUP(Payment[[#This Row],[ID'#]],OrderTable[],2,FALSE))=0,"",IF(Payment[[#This Row],[ID'#]]="","",VLOOKUP(Payment[[#This Row],[ID'#]],OrderTable[],2,FALSE)))</f>
        <v>4</v>
      </c>
      <c r="C215" s="15">
        <f>IF(IF(Payment[[#This Row],[ID'#]]="","",VLOOKUP(Payment[[#This Row],[ID'#]],OrderTable[],3,FALSE))=0,"",IF(Payment[[#This Row],[ID'#]]="","",VLOOKUP(Payment[[#This Row],[ID'#]],OrderTable[],3,FALSE)))</f>
        <v>1145</v>
      </c>
      <c r="D215" s="16" t="str">
        <f>IF(IF(Payment[[#This Row],[ID'#]]="","",VLOOKUP(Payment[[#This Row],[ID'#]],OrderTable[],5,FALSE))=0,"",IF(Payment[[#This Row],[ID'#]]="","",VLOOKUP(Payment[[#This Row],[ID'#]],OrderTable[],5,FALSE)))</f>
        <v>E11A06016M010</v>
      </c>
      <c r="E215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1m</v>
      </c>
      <c r="F215" s="17">
        <f>IF(IF(Payment[[#This Row],[ID'#]]="","",VLOOKUP(Payment[[#This Row],[ID'#]],OrderTable[],7,FALSE))=0,0,IF(Payment[[#This Row],[ID'#]]="","",VLOOKUP(Payment[[#This Row],[ID'#]],OrderTable[],7,FALSE)))</f>
        <v>10</v>
      </c>
      <c r="G215" s="17" t="str">
        <f>IF(IF(Payment[[#This Row],[ID'#]]="","",VLOOKUP(Payment[[#This Row],[ID'#]],OrderTable[],8,FALSE))=0,"",IF(Payment[[#This Row],[ID'#]]="","",VLOOKUP(Payment[[#This Row],[ID'#]],OrderTable[],8,FALSE)))</f>
        <v>pc</v>
      </c>
      <c r="H215" s="23">
        <f>IF(IF(Payment[[#This Row],[ID'#]]="","",VLOOKUP(Payment[[#This Row],[ID'#]],OrderTable[],9,FALSE))=0,0,IF(Payment[[#This Row],[ID'#]]="","",VLOOKUP(Payment[[#This Row],[ID'#]],OrderTable[],9,FALSE)))</f>
        <v>19.78</v>
      </c>
      <c r="I215" s="23">
        <f>IF(IF(Payment[[#This Row],[ID'#]]="","",VLOOKUP(Payment[[#This Row],[ID'#]],OrderTable[],10,FALSE))=0,0,IF(Payment[[#This Row],[ID'#]]="","",VLOOKUP(Payment[[#This Row],[ID'#]],OrderTable[],10,FALSE)))</f>
        <v>197.8</v>
      </c>
      <c r="J215" s="55">
        <v>1285</v>
      </c>
      <c r="K215" s="57">
        <v>0.5</v>
      </c>
      <c r="L215" s="22">
        <f>IF(Payment[[#This Row],[Total ]]="","",Payment[[#This Row],[Total ]]*Payment[[#This Row],[Payment %]])</f>
        <v>98.9</v>
      </c>
      <c r="M215" s="47">
        <v>44766</v>
      </c>
      <c r="N215" s="48">
        <v>44739</v>
      </c>
      <c r="O215" s="52">
        <v>44742</v>
      </c>
      <c r="P215" s="74">
        <f>IF(Payment[[#This Row],[Date of deposit]]="","",Payment[[#This Row],[Amount paid]])</f>
        <v>98.9</v>
      </c>
    </row>
    <row r="216" spans="1:16" hidden="1">
      <c r="A216" s="54" t="s">
        <v>131</v>
      </c>
      <c r="B216" s="15">
        <f>IF(IF(Payment[[#This Row],[ID'#]]="","",VLOOKUP(Payment[[#This Row],[ID'#]],OrderTable[],2,FALSE))=0,"",IF(Payment[[#This Row],[ID'#]]="","",VLOOKUP(Payment[[#This Row],[ID'#]],OrderTable[],2,FALSE)))</f>
        <v>4</v>
      </c>
      <c r="C216" s="15">
        <f>IF(IF(Payment[[#This Row],[ID'#]]="","",VLOOKUP(Payment[[#This Row],[ID'#]],OrderTable[],3,FALSE))=0,"",IF(Payment[[#This Row],[ID'#]]="","",VLOOKUP(Payment[[#This Row],[ID'#]],OrderTable[],3,FALSE)))</f>
        <v>1145</v>
      </c>
      <c r="D216" s="16" t="str">
        <f>IF(IF(Payment[[#This Row],[ID'#]]="","",VLOOKUP(Payment[[#This Row],[ID'#]],OrderTable[],5,FALSE))=0,"",IF(Payment[[#This Row],[ID'#]]="","",VLOOKUP(Payment[[#This Row],[ID'#]],OrderTable[],5,FALSE)))</f>
        <v>E11A06016M020</v>
      </c>
      <c r="E216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2m</v>
      </c>
      <c r="F216" s="17">
        <f>IF(IF(Payment[[#This Row],[ID'#]]="","",VLOOKUP(Payment[[#This Row],[ID'#]],OrderTable[],7,FALSE))=0,0,IF(Payment[[#This Row],[ID'#]]="","",VLOOKUP(Payment[[#This Row],[ID'#]],OrderTable[],7,FALSE)))</f>
        <v>20</v>
      </c>
      <c r="G216" s="17" t="str">
        <f>IF(IF(Payment[[#This Row],[ID'#]]="","",VLOOKUP(Payment[[#This Row],[ID'#]],OrderTable[],8,FALSE))=0,"",IF(Payment[[#This Row],[ID'#]]="","",VLOOKUP(Payment[[#This Row],[ID'#]],OrderTable[],8,FALSE)))</f>
        <v>pc</v>
      </c>
      <c r="H216" s="23">
        <f>IF(IF(Payment[[#This Row],[ID'#]]="","",VLOOKUP(Payment[[#This Row],[ID'#]],OrderTable[],9,FALSE))=0,0,IF(Payment[[#This Row],[ID'#]]="","",VLOOKUP(Payment[[#This Row],[ID'#]],OrderTable[],9,FALSE)))</f>
        <v>79.98</v>
      </c>
      <c r="I216" s="23">
        <f>IF(IF(Payment[[#This Row],[ID'#]]="","",VLOOKUP(Payment[[#This Row],[ID'#]],OrderTable[],10,FALSE))=0,0,IF(Payment[[#This Row],[ID'#]]="","",VLOOKUP(Payment[[#This Row],[ID'#]],OrderTable[],10,FALSE)))</f>
        <v>1599.6000000000001</v>
      </c>
      <c r="J216" s="55">
        <v>1285</v>
      </c>
      <c r="K216" s="57">
        <v>0.5</v>
      </c>
      <c r="L216" s="22">
        <f>IF(Payment[[#This Row],[Total ]]="","",Payment[[#This Row],[Total ]]*Payment[[#This Row],[Payment %]])</f>
        <v>799.80000000000007</v>
      </c>
      <c r="M216" s="47">
        <v>44766</v>
      </c>
      <c r="N216" s="48">
        <v>44739</v>
      </c>
      <c r="O216" s="52">
        <v>44742</v>
      </c>
      <c r="P216" s="74">
        <f>IF(Payment[[#This Row],[Date of deposit]]="","",Payment[[#This Row],[Amount paid]])</f>
        <v>799.80000000000007</v>
      </c>
    </row>
    <row r="217" spans="1:16" hidden="1">
      <c r="A217" s="54" t="s">
        <v>134</v>
      </c>
      <c r="B217" s="15">
        <f>IF(IF(Payment[[#This Row],[ID'#]]="","",VLOOKUP(Payment[[#This Row],[ID'#]],OrderTable[],2,FALSE))=0,"",IF(Payment[[#This Row],[ID'#]]="","",VLOOKUP(Payment[[#This Row],[ID'#]],OrderTable[],2,FALSE)))</f>
        <v>4</v>
      </c>
      <c r="C217" s="15">
        <f>IF(IF(Payment[[#This Row],[ID'#]]="","",VLOOKUP(Payment[[#This Row],[ID'#]],OrderTable[],3,FALSE))=0,"",IF(Payment[[#This Row],[ID'#]]="","",VLOOKUP(Payment[[#This Row],[ID'#]],OrderTable[],3,FALSE)))</f>
        <v>1145</v>
      </c>
      <c r="D217" s="16" t="str">
        <f>IF(IF(Payment[[#This Row],[ID'#]]="","",VLOOKUP(Payment[[#This Row],[ID'#]],OrderTable[],5,FALSE))=0,"",IF(Payment[[#This Row],[ID'#]]="","",VLOOKUP(Payment[[#This Row],[ID'#]],OrderTable[],5,FALSE)))</f>
        <v>E11A06016M030</v>
      </c>
      <c r="E217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3m</v>
      </c>
      <c r="F217" s="17">
        <f>IF(IF(Payment[[#This Row],[ID'#]]="","",VLOOKUP(Payment[[#This Row],[ID'#]],OrderTable[],7,FALSE))=0,0,IF(Payment[[#This Row],[ID'#]]="","",VLOOKUP(Payment[[#This Row],[ID'#]],OrderTable[],7,FALSE)))</f>
        <v>10</v>
      </c>
      <c r="G217" s="17" t="str">
        <f>IF(IF(Payment[[#This Row],[ID'#]]="","",VLOOKUP(Payment[[#This Row],[ID'#]],OrderTable[],8,FALSE))=0,"",IF(Payment[[#This Row],[ID'#]]="","",VLOOKUP(Payment[[#This Row],[ID'#]],OrderTable[],8,FALSE)))</f>
        <v>pc</v>
      </c>
      <c r="H217" s="23">
        <f>IF(IF(Payment[[#This Row],[ID'#]]="","",VLOOKUP(Payment[[#This Row],[ID'#]],OrderTable[],9,FALSE))=0,0,IF(Payment[[#This Row],[ID'#]]="","",VLOOKUP(Payment[[#This Row],[ID'#]],OrderTable[],9,FALSE)))</f>
        <v>85.31</v>
      </c>
      <c r="I217" s="23">
        <f>IF(IF(Payment[[#This Row],[ID'#]]="","",VLOOKUP(Payment[[#This Row],[ID'#]],OrderTable[],10,FALSE))=0,0,IF(Payment[[#This Row],[ID'#]]="","",VLOOKUP(Payment[[#This Row],[ID'#]],OrderTable[],10,FALSE)))</f>
        <v>853.1</v>
      </c>
      <c r="J217" s="55">
        <v>1285</v>
      </c>
      <c r="K217" s="57">
        <v>0.5</v>
      </c>
      <c r="L217" s="22">
        <f>IF(Payment[[#This Row],[Total ]]="","",Payment[[#This Row],[Total ]]*Payment[[#This Row],[Payment %]])</f>
        <v>426.55</v>
      </c>
      <c r="M217" s="47">
        <v>44766</v>
      </c>
      <c r="N217" s="48">
        <v>44739</v>
      </c>
      <c r="O217" s="52">
        <v>44742</v>
      </c>
      <c r="P217" s="74">
        <f>IF(Payment[[#This Row],[Date of deposit]]="","",Payment[[#This Row],[Amount paid]])</f>
        <v>426.55</v>
      </c>
    </row>
    <row r="218" spans="1:16" hidden="1">
      <c r="A218" s="54" t="s">
        <v>137</v>
      </c>
      <c r="B218" s="15">
        <f>IF(IF(Payment[[#This Row],[ID'#]]="","",VLOOKUP(Payment[[#This Row],[ID'#]],OrderTable[],2,FALSE))=0,"",IF(Payment[[#This Row],[ID'#]]="","",VLOOKUP(Payment[[#This Row],[ID'#]],OrderTable[],2,FALSE)))</f>
        <v>4</v>
      </c>
      <c r="C218" s="15">
        <f>IF(IF(Payment[[#This Row],[ID'#]]="","",VLOOKUP(Payment[[#This Row],[ID'#]],OrderTable[],3,FALSE))=0,"",IF(Payment[[#This Row],[ID'#]]="","",VLOOKUP(Payment[[#This Row],[ID'#]],OrderTable[],3,FALSE)))</f>
        <v>1145</v>
      </c>
      <c r="D218" s="16" t="str">
        <f>IF(IF(Payment[[#This Row],[ID'#]]="","",VLOOKUP(Payment[[#This Row],[ID'#]],OrderTable[],5,FALSE))=0,"",IF(Payment[[#This Row],[ID'#]]="","",VLOOKUP(Payment[[#This Row],[ID'#]],OrderTable[],5,FALSE)))</f>
        <v>E11A06016M050</v>
      </c>
      <c r="E218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5m</v>
      </c>
      <c r="F218" s="17">
        <f>IF(IF(Payment[[#This Row],[ID'#]]="","",VLOOKUP(Payment[[#This Row],[ID'#]],OrderTable[],7,FALSE))=0,0,IF(Payment[[#This Row],[ID'#]]="","",VLOOKUP(Payment[[#This Row],[ID'#]],OrderTable[],7,FALSE)))</f>
        <v>10</v>
      </c>
      <c r="G218" s="17" t="str">
        <f>IF(IF(Payment[[#This Row],[ID'#]]="","",VLOOKUP(Payment[[#This Row],[ID'#]],OrderTable[],8,FALSE))=0,"",IF(Payment[[#This Row],[ID'#]]="","",VLOOKUP(Payment[[#This Row],[ID'#]],OrderTable[],8,FALSE)))</f>
        <v>pc</v>
      </c>
      <c r="H218" s="23">
        <f>IF(IF(Payment[[#This Row],[ID'#]]="","",VLOOKUP(Payment[[#This Row],[ID'#]],OrderTable[],9,FALSE))=0,0,IF(Payment[[#This Row],[ID'#]]="","",VLOOKUP(Payment[[#This Row],[ID'#]],OrderTable[],9,FALSE)))</f>
        <v>96.02</v>
      </c>
      <c r="I218" s="23">
        <f>IF(IF(Payment[[#This Row],[ID'#]]="","",VLOOKUP(Payment[[#This Row],[ID'#]],OrderTable[],10,FALSE))=0,0,IF(Payment[[#This Row],[ID'#]]="","",VLOOKUP(Payment[[#This Row],[ID'#]],OrderTable[],10,FALSE)))</f>
        <v>960.19999999999993</v>
      </c>
      <c r="J218" s="55">
        <v>1285</v>
      </c>
      <c r="K218" s="57">
        <v>0.5</v>
      </c>
      <c r="L218" s="22">
        <f>IF(Payment[[#This Row],[Total ]]="","",Payment[[#This Row],[Total ]]*Payment[[#This Row],[Payment %]])</f>
        <v>480.09999999999997</v>
      </c>
      <c r="M218" s="47">
        <v>44766</v>
      </c>
      <c r="N218" s="48">
        <v>44739</v>
      </c>
      <c r="O218" s="52">
        <v>44742</v>
      </c>
      <c r="P218" s="74">
        <f>IF(Payment[[#This Row],[Date of deposit]]="","",Payment[[#This Row],[Amount paid]])</f>
        <v>480.09999999999997</v>
      </c>
    </row>
    <row r="219" spans="1:16" hidden="1">
      <c r="A219" s="54" t="s">
        <v>140</v>
      </c>
      <c r="B219" s="15">
        <f>IF(IF(Payment[[#This Row],[ID'#]]="","",VLOOKUP(Payment[[#This Row],[ID'#]],OrderTable[],2,FALSE))=0,"",IF(Payment[[#This Row],[ID'#]]="","",VLOOKUP(Payment[[#This Row],[ID'#]],OrderTable[],2,FALSE)))</f>
        <v>4</v>
      </c>
      <c r="C219" s="15">
        <f>IF(IF(Payment[[#This Row],[ID'#]]="","",VLOOKUP(Payment[[#This Row],[ID'#]],OrderTable[],3,FALSE))=0,"",IF(Payment[[#This Row],[ID'#]]="","",VLOOKUP(Payment[[#This Row],[ID'#]],OrderTable[],3,FALSE)))</f>
        <v>1145</v>
      </c>
      <c r="D219" s="16" t="str">
        <f>IF(IF(Payment[[#This Row],[ID'#]]="","",VLOOKUP(Payment[[#This Row],[ID'#]],OrderTable[],5,FALSE))=0,"",IF(Payment[[#This Row],[ID'#]]="","",VLOOKUP(Payment[[#This Row],[ID'#]],OrderTable[],5,FALSE)))</f>
        <v>E11A06016M070</v>
      </c>
      <c r="E219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7m</v>
      </c>
      <c r="F219" s="17">
        <f>IF(IF(Payment[[#This Row],[ID'#]]="","",VLOOKUP(Payment[[#This Row],[ID'#]],OrderTable[],7,FALSE))=0,0,IF(Payment[[#This Row],[ID'#]]="","",VLOOKUP(Payment[[#This Row],[ID'#]],OrderTable[],7,FALSE)))</f>
        <v>5</v>
      </c>
      <c r="G219" s="17" t="str">
        <f>IF(IF(Payment[[#This Row],[ID'#]]="","",VLOOKUP(Payment[[#This Row],[ID'#]],OrderTable[],8,FALSE))=0,"",IF(Payment[[#This Row],[ID'#]]="","",VLOOKUP(Payment[[#This Row],[ID'#]],OrderTable[],8,FALSE)))</f>
        <v>pc</v>
      </c>
      <c r="H219" s="23">
        <f>IF(IF(Payment[[#This Row],[ID'#]]="","",VLOOKUP(Payment[[#This Row],[ID'#]],OrderTable[],9,FALSE))=0,0,IF(Payment[[#This Row],[ID'#]]="","",VLOOKUP(Payment[[#This Row],[ID'#]],OrderTable[],9,FALSE)))</f>
        <v>129.54</v>
      </c>
      <c r="I219" s="23">
        <f>IF(IF(Payment[[#This Row],[ID'#]]="","",VLOOKUP(Payment[[#This Row],[ID'#]],OrderTable[],10,FALSE))=0,0,IF(Payment[[#This Row],[ID'#]]="","",VLOOKUP(Payment[[#This Row],[ID'#]],OrderTable[],10,FALSE)))</f>
        <v>647.69999999999993</v>
      </c>
      <c r="J219" s="55">
        <v>1285</v>
      </c>
      <c r="K219" s="57">
        <v>0.5</v>
      </c>
      <c r="L219" s="22">
        <f>IF(Payment[[#This Row],[Total ]]="","",Payment[[#This Row],[Total ]]*Payment[[#This Row],[Payment %]])</f>
        <v>323.84999999999997</v>
      </c>
      <c r="M219" s="47">
        <v>44766</v>
      </c>
      <c r="N219" s="48">
        <v>44739</v>
      </c>
      <c r="O219" s="52">
        <v>44742</v>
      </c>
      <c r="P219" s="74">
        <f>IF(Payment[[#This Row],[Date of deposit]]="","",Payment[[#This Row],[Amount paid]])</f>
        <v>323.84999999999997</v>
      </c>
    </row>
    <row r="220" spans="1:16" hidden="1">
      <c r="A220" s="54" t="s">
        <v>143</v>
      </c>
      <c r="B220" s="15">
        <f>IF(IF(Payment[[#This Row],[ID'#]]="","",VLOOKUP(Payment[[#This Row],[ID'#]],OrderTable[],2,FALSE))=0,"",IF(Payment[[#This Row],[ID'#]]="","",VLOOKUP(Payment[[#This Row],[ID'#]],OrderTable[],2,FALSE)))</f>
        <v>4</v>
      </c>
      <c r="C220" s="15">
        <f>IF(IF(Payment[[#This Row],[ID'#]]="","",VLOOKUP(Payment[[#This Row],[ID'#]],OrderTable[],3,FALSE))=0,"",IF(Payment[[#This Row],[ID'#]]="","",VLOOKUP(Payment[[#This Row],[ID'#]],OrderTable[],3,FALSE)))</f>
        <v>1145</v>
      </c>
      <c r="D220" s="16" t="str">
        <f>IF(IF(Payment[[#This Row],[ID'#]]="","",VLOOKUP(Payment[[#This Row],[ID'#]],OrderTable[],5,FALSE))=0,"",IF(Payment[[#This Row],[ID'#]]="","",VLOOKUP(Payment[[#This Row],[ID'#]],OrderTable[],5,FALSE)))</f>
        <v>E11A06016M100</v>
      </c>
      <c r="E220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10m</v>
      </c>
      <c r="F220" s="17">
        <f>IF(IF(Payment[[#This Row],[ID'#]]="","",VLOOKUP(Payment[[#This Row],[ID'#]],OrderTable[],7,FALSE))=0,0,IF(Payment[[#This Row],[ID'#]]="","",VLOOKUP(Payment[[#This Row],[ID'#]],OrderTable[],7,FALSE)))</f>
        <v>5</v>
      </c>
      <c r="G220" s="17" t="str">
        <f>IF(IF(Payment[[#This Row],[ID'#]]="","",VLOOKUP(Payment[[#This Row],[ID'#]],OrderTable[],8,FALSE))=0,"",IF(Payment[[#This Row],[ID'#]]="","",VLOOKUP(Payment[[#This Row],[ID'#]],OrderTable[],8,FALSE)))</f>
        <v>pc</v>
      </c>
      <c r="H220" s="23">
        <f>IF(IF(Payment[[#This Row],[ID'#]]="","",VLOOKUP(Payment[[#This Row],[ID'#]],OrderTable[],9,FALSE))=0,0,IF(Payment[[#This Row],[ID'#]]="","",VLOOKUP(Payment[[#This Row],[ID'#]],OrderTable[],9,FALSE)))</f>
        <v>122.78</v>
      </c>
      <c r="I220" s="23">
        <f>IF(IF(Payment[[#This Row],[ID'#]]="","",VLOOKUP(Payment[[#This Row],[ID'#]],OrderTable[],10,FALSE))=0,0,IF(Payment[[#This Row],[ID'#]]="","",VLOOKUP(Payment[[#This Row],[ID'#]],OrderTable[],10,FALSE)))</f>
        <v>613.9</v>
      </c>
      <c r="J220" s="55">
        <v>1285</v>
      </c>
      <c r="K220" s="57">
        <v>0.5</v>
      </c>
      <c r="L220" s="22">
        <f>IF(Payment[[#This Row],[Total ]]="","",Payment[[#This Row],[Total ]]*Payment[[#This Row],[Payment %]])</f>
        <v>306.95</v>
      </c>
      <c r="M220" s="47">
        <v>44766</v>
      </c>
      <c r="N220" s="48">
        <v>44739</v>
      </c>
      <c r="O220" s="52">
        <v>44742</v>
      </c>
      <c r="P220" s="74">
        <f>IF(Payment[[#This Row],[Date of deposit]]="","",Payment[[#This Row],[Amount paid]])</f>
        <v>306.95</v>
      </c>
    </row>
    <row r="221" spans="1:16" hidden="1">
      <c r="A221" s="54" t="s">
        <v>146</v>
      </c>
      <c r="B221" s="15">
        <f>IF(IF(Payment[[#This Row],[ID'#]]="","",VLOOKUP(Payment[[#This Row],[ID'#]],OrderTable[],2,FALSE))=0,"",IF(Payment[[#This Row],[ID'#]]="","",VLOOKUP(Payment[[#This Row],[ID'#]],OrderTable[],2,FALSE)))</f>
        <v>4</v>
      </c>
      <c r="C221" s="15">
        <f>IF(IF(Payment[[#This Row],[ID'#]]="","",VLOOKUP(Payment[[#This Row],[ID'#]],OrderTable[],3,FALSE))=0,"",IF(Payment[[#This Row],[ID'#]]="","",VLOOKUP(Payment[[#This Row],[ID'#]],OrderTable[],3,FALSE)))</f>
        <v>1145</v>
      </c>
      <c r="D221" s="16" t="str">
        <f>IF(IF(Payment[[#This Row],[ID'#]]="","",VLOOKUP(Payment[[#This Row],[ID'#]],OrderTable[],5,FALSE))=0,"",IF(Payment[[#This Row],[ID'#]]="","",VLOOKUP(Payment[[#This Row],[ID'#]],OrderTable[],5,FALSE)))</f>
        <v>E11A06016M150</v>
      </c>
      <c r="E221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15m</v>
      </c>
      <c r="F221" s="17">
        <f>IF(IF(Payment[[#This Row],[ID'#]]="","",VLOOKUP(Payment[[#This Row],[ID'#]],OrderTable[],7,FALSE))=0,0,IF(Payment[[#This Row],[ID'#]]="","",VLOOKUP(Payment[[#This Row],[ID'#]],OrderTable[],7,FALSE)))</f>
        <v>5</v>
      </c>
      <c r="G221" s="17" t="str">
        <f>IF(IF(Payment[[#This Row],[ID'#]]="","",VLOOKUP(Payment[[#This Row],[ID'#]],OrderTable[],8,FALSE))=0,"",IF(Payment[[#This Row],[ID'#]]="","",VLOOKUP(Payment[[#This Row],[ID'#]],OrderTable[],8,FALSE)))</f>
        <v>pc</v>
      </c>
      <c r="H221" s="23">
        <f>IF(IF(Payment[[#This Row],[ID'#]]="","",VLOOKUP(Payment[[#This Row],[ID'#]],OrderTable[],9,FALSE))=0,0,IF(Payment[[#This Row],[ID'#]]="","",VLOOKUP(Payment[[#This Row],[ID'#]],OrderTable[],9,FALSE)))</f>
        <v>130.84</v>
      </c>
      <c r="I221" s="23">
        <f>IF(IF(Payment[[#This Row],[ID'#]]="","",VLOOKUP(Payment[[#This Row],[ID'#]],OrderTable[],10,FALSE))=0,0,IF(Payment[[#This Row],[ID'#]]="","",VLOOKUP(Payment[[#This Row],[ID'#]],OrderTable[],10,FALSE)))</f>
        <v>654.20000000000005</v>
      </c>
      <c r="J221" s="55">
        <v>1285</v>
      </c>
      <c r="K221" s="57">
        <v>0.5</v>
      </c>
      <c r="L221" s="22">
        <f>IF(Payment[[#This Row],[Total ]]="","",Payment[[#This Row],[Total ]]*Payment[[#This Row],[Payment %]])</f>
        <v>327.10000000000002</v>
      </c>
      <c r="M221" s="47">
        <v>44766</v>
      </c>
      <c r="N221" s="48">
        <v>44739</v>
      </c>
      <c r="O221" s="52">
        <v>44742</v>
      </c>
      <c r="P221" s="74">
        <f>IF(Payment[[#This Row],[Date of deposit]]="","",Payment[[#This Row],[Amount paid]])</f>
        <v>327.10000000000002</v>
      </c>
    </row>
    <row r="222" spans="1:16" hidden="1">
      <c r="A222" s="54" t="s">
        <v>149</v>
      </c>
      <c r="B222" s="15">
        <f>IF(IF(Payment[[#This Row],[ID'#]]="","",VLOOKUP(Payment[[#This Row],[ID'#]],OrderTable[],2,FALSE))=0,"",IF(Payment[[#This Row],[ID'#]]="","",VLOOKUP(Payment[[#This Row],[ID'#]],OrderTable[],2,FALSE)))</f>
        <v>4</v>
      </c>
      <c r="C222" s="15">
        <f>IF(IF(Payment[[#This Row],[ID'#]]="","",VLOOKUP(Payment[[#This Row],[ID'#]],OrderTable[],3,FALSE))=0,"",IF(Payment[[#This Row],[ID'#]]="","",VLOOKUP(Payment[[#This Row],[ID'#]],OrderTable[],3,FALSE)))</f>
        <v>1145</v>
      </c>
      <c r="D222" s="16" t="str">
        <f>IF(IF(Payment[[#This Row],[ID'#]]="","",VLOOKUP(Payment[[#This Row],[ID'#]],OrderTable[],5,FALSE))=0,"",IF(Payment[[#This Row],[ID'#]]="","",VLOOKUP(Payment[[#This Row],[ID'#]],OrderTable[],5,FALSE)))</f>
        <v>E11A06016M200</v>
      </c>
      <c r="E222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20m</v>
      </c>
      <c r="F222" s="17">
        <f>IF(IF(Payment[[#This Row],[ID'#]]="","",VLOOKUP(Payment[[#This Row],[ID'#]],OrderTable[],7,FALSE))=0,0,IF(Payment[[#This Row],[ID'#]]="","",VLOOKUP(Payment[[#This Row],[ID'#]],OrderTable[],7,FALSE)))</f>
        <v>5</v>
      </c>
      <c r="G222" s="17" t="str">
        <f>IF(IF(Payment[[#This Row],[ID'#]]="","",VLOOKUP(Payment[[#This Row],[ID'#]],OrderTable[],8,FALSE))=0,"",IF(Payment[[#This Row],[ID'#]]="","",VLOOKUP(Payment[[#This Row],[ID'#]],OrderTable[],8,FALSE)))</f>
        <v>pc</v>
      </c>
      <c r="H222" s="23">
        <f>IF(IF(Payment[[#This Row],[ID'#]]="","",VLOOKUP(Payment[[#This Row],[ID'#]],OrderTable[],9,FALSE))=0,0,IF(Payment[[#This Row],[ID'#]]="","",VLOOKUP(Payment[[#This Row],[ID'#]],OrderTable[],9,FALSE)))</f>
        <v>160.81</v>
      </c>
      <c r="I222" s="23">
        <f>IF(IF(Payment[[#This Row],[ID'#]]="","",VLOOKUP(Payment[[#This Row],[ID'#]],OrderTable[],10,FALSE))=0,0,IF(Payment[[#This Row],[ID'#]]="","",VLOOKUP(Payment[[#This Row],[ID'#]],OrderTable[],10,FALSE)))</f>
        <v>804.05</v>
      </c>
      <c r="J222" s="55">
        <v>1285</v>
      </c>
      <c r="K222" s="57">
        <v>0.49999378100000003</v>
      </c>
      <c r="L222" s="22">
        <f>IF(Payment[[#This Row],[Total ]]="","",Payment[[#This Row],[Total ]]*Payment[[#This Row],[Payment %]])</f>
        <v>402.01999961305</v>
      </c>
      <c r="M222" s="47">
        <v>44766</v>
      </c>
      <c r="N222" s="48">
        <v>44739</v>
      </c>
      <c r="O222" s="52">
        <v>44742</v>
      </c>
      <c r="P222" s="74">
        <f>IF(Payment[[#This Row],[Date of deposit]]="","",Payment[[#This Row],[Amount paid]])</f>
        <v>402.01999961305</v>
      </c>
    </row>
    <row r="223" spans="1:16" hidden="1">
      <c r="A223" s="54" t="s">
        <v>152</v>
      </c>
      <c r="B223" s="15">
        <f>IF(IF(Payment[[#This Row],[ID'#]]="","",VLOOKUP(Payment[[#This Row],[ID'#]],OrderTable[],2,FALSE))=0,"",IF(Payment[[#This Row],[ID'#]]="","",VLOOKUP(Payment[[#This Row],[ID'#]],OrderTable[],2,FALSE)))</f>
        <v>4</v>
      </c>
      <c r="C223" s="15">
        <f>IF(IF(Payment[[#This Row],[ID'#]]="","",VLOOKUP(Payment[[#This Row],[ID'#]],OrderTable[],3,FALSE))=0,"",IF(Payment[[#This Row],[ID'#]]="","",VLOOKUP(Payment[[#This Row],[ID'#]],OrderTable[],3,FALSE)))</f>
        <v>1145</v>
      </c>
      <c r="D223" s="16" t="str">
        <f>IF(IF(Payment[[#This Row],[ID'#]]="","",VLOOKUP(Payment[[#This Row],[ID'#]],OrderTable[],5,FALSE))=0,"",IF(Payment[[#This Row],[ID'#]]="","",VLOOKUP(Payment[[#This Row],[ID'#]],OrderTable[],5,FALSE)))</f>
        <v>E11A06016M250</v>
      </c>
      <c r="E223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25m</v>
      </c>
      <c r="F223" s="17">
        <f>IF(IF(Payment[[#This Row],[ID'#]]="","",VLOOKUP(Payment[[#This Row],[ID'#]],OrderTable[],7,FALSE))=0,0,IF(Payment[[#This Row],[ID'#]]="","",VLOOKUP(Payment[[#This Row],[ID'#]],OrderTable[],7,FALSE)))</f>
        <v>5</v>
      </c>
      <c r="G223" s="17" t="str">
        <f>IF(IF(Payment[[#This Row],[ID'#]]="","",VLOOKUP(Payment[[#This Row],[ID'#]],OrderTable[],8,FALSE))=0,"",IF(Payment[[#This Row],[ID'#]]="","",VLOOKUP(Payment[[#This Row],[ID'#]],OrderTable[],8,FALSE)))</f>
        <v>pc</v>
      </c>
      <c r="H223" s="23">
        <f>IF(IF(Payment[[#This Row],[ID'#]]="","",VLOOKUP(Payment[[#This Row],[ID'#]],OrderTable[],9,FALSE))=0,0,IF(Payment[[#This Row],[ID'#]]="","",VLOOKUP(Payment[[#This Row],[ID'#]],OrderTable[],9,FALSE)))</f>
        <v>100.65</v>
      </c>
      <c r="I223" s="23">
        <f>IF(IF(Payment[[#This Row],[ID'#]]="","",VLOOKUP(Payment[[#This Row],[ID'#]],OrderTable[],10,FALSE))=0,0,IF(Payment[[#This Row],[ID'#]]="","",VLOOKUP(Payment[[#This Row],[ID'#]],OrderTable[],10,FALSE)))</f>
        <v>503.25</v>
      </c>
      <c r="J223" s="55">
        <v>1285</v>
      </c>
      <c r="K223" s="57">
        <v>0.49999006400000001</v>
      </c>
      <c r="L223" s="22">
        <f>IF(Payment[[#This Row],[Total ]]="","",Payment[[#This Row],[Total ]]*Payment[[#This Row],[Payment %]])</f>
        <v>251.61999970799999</v>
      </c>
      <c r="M223" s="47">
        <v>44766</v>
      </c>
      <c r="N223" s="48">
        <v>44739</v>
      </c>
      <c r="O223" s="52">
        <v>44742</v>
      </c>
      <c r="P223" s="74">
        <f>IF(Payment[[#This Row],[Date of deposit]]="","",Payment[[#This Row],[Amount paid]])</f>
        <v>251.61999970799999</v>
      </c>
    </row>
    <row r="224" spans="1:16" hidden="1">
      <c r="A224" s="54" t="s">
        <v>155</v>
      </c>
      <c r="B224" s="15">
        <f>IF(IF(Payment[[#This Row],[ID'#]]="","",VLOOKUP(Payment[[#This Row],[ID'#]],OrderTable[],2,FALSE))=0,"",IF(Payment[[#This Row],[ID'#]]="","",VLOOKUP(Payment[[#This Row],[ID'#]],OrderTable[],2,FALSE)))</f>
        <v>4</v>
      </c>
      <c r="C224" s="15">
        <f>IF(IF(Payment[[#This Row],[ID'#]]="","",VLOOKUP(Payment[[#This Row],[ID'#]],OrderTable[],3,FALSE))=0,"",IF(Payment[[#This Row],[ID'#]]="","",VLOOKUP(Payment[[#This Row],[ID'#]],OrderTable[],3,FALSE)))</f>
        <v>1145</v>
      </c>
      <c r="D224" s="16" t="str">
        <f>IF(IF(Payment[[#This Row],[ID'#]]="","",VLOOKUP(Payment[[#This Row],[ID'#]],OrderTable[],5,FALSE))=0,"",IF(Payment[[#This Row],[ID'#]]="","",VLOOKUP(Payment[[#This Row],[ID'#]],OrderTable[],5,FALSE)))</f>
        <v>BCC M415-M414-3A-304-EX44T2-006</v>
      </c>
      <c r="E224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0.6m</v>
      </c>
      <c r="F224" s="17">
        <f>IF(IF(Payment[[#This Row],[ID'#]]="","",VLOOKUP(Payment[[#This Row],[ID'#]],OrderTable[],7,FALSE))=0,0,IF(Payment[[#This Row],[ID'#]]="","",VLOOKUP(Payment[[#This Row],[ID'#]],OrderTable[],7,FALSE)))</f>
        <v>29</v>
      </c>
      <c r="G224" s="17" t="str">
        <f>IF(IF(Payment[[#This Row],[ID'#]]="","",VLOOKUP(Payment[[#This Row],[ID'#]],OrderTable[],8,FALSE))=0,"",IF(Payment[[#This Row],[ID'#]]="","",VLOOKUP(Payment[[#This Row],[ID'#]],OrderTable[],8,FALSE)))</f>
        <v>pc</v>
      </c>
      <c r="H224" s="23">
        <f>IF(IF(Payment[[#This Row],[ID'#]]="","",VLOOKUP(Payment[[#This Row],[ID'#]],OrderTable[],9,FALSE))=0,0,IF(Payment[[#This Row],[ID'#]]="","",VLOOKUP(Payment[[#This Row],[ID'#]],OrderTable[],9,FALSE)))</f>
        <v>19.97</v>
      </c>
      <c r="I224" s="23">
        <f>IF(IF(Payment[[#This Row],[ID'#]]="","",VLOOKUP(Payment[[#This Row],[ID'#]],OrderTable[],10,FALSE))=0,0,IF(Payment[[#This Row],[ID'#]]="","",VLOOKUP(Payment[[#This Row],[ID'#]],OrderTable[],10,FALSE)))</f>
        <v>579.13</v>
      </c>
      <c r="J224" s="55">
        <v>1285</v>
      </c>
      <c r="K224" s="57">
        <v>0.49999136599999999</v>
      </c>
      <c r="L224" s="22">
        <f>IF(Payment[[#This Row],[Total ]]="","",Payment[[#This Row],[Total ]]*Payment[[#This Row],[Payment %]])</f>
        <v>289.55999979157997</v>
      </c>
      <c r="M224" s="47">
        <v>44766</v>
      </c>
      <c r="N224" s="48">
        <v>44739</v>
      </c>
      <c r="O224" s="52">
        <v>44742</v>
      </c>
      <c r="P224" s="74">
        <f>IF(Payment[[#This Row],[Date of deposit]]="","",Payment[[#This Row],[Amount paid]])</f>
        <v>289.55999979157997</v>
      </c>
    </row>
    <row r="225" spans="1:16" hidden="1">
      <c r="A225" s="54" t="s">
        <v>158</v>
      </c>
      <c r="B225" s="15">
        <f>IF(IF(Payment[[#This Row],[ID'#]]="","",VLOOKUP(Payment[[#This Row],[ID'#]],OrderTable[],2,FALSE))=0,"",IF(Payment[[#This Row],[ID'#]]="","",VLOOKUP(Payment[[#This Row],[ID'#]],OrderTable[],2,FALSE)))</f>
        <v>4</v>
      </c>
      <c r="C225" s="15">
        <f>IF(IF(Payment[[#This Row],[ID'#]]="","",VLOOKUP(Payment[[#This Row],[ID'#]],OrderTable[],3,FALSE))=0,"",IF(Payment[[#This Row],[ID'#]]="","",VLOOKUP(Payment[[#This Row],[ID'#]],OrderTable[],3,FALSE)))</f>
        <v>1145</v>
      </c>
      <c r="D225" s="16" t="str">
        <f>IF(IF(Payment[[#This Row],[ID'#]]="","",VLOOKUP(Payment[[#This Row],[ID'#]],OrderTable[],5,FALSE))=0,"",IF(Payment[[#This Row],[ID'#]]="","",VLOOKUP(Payment[[#This Row],[ID'#]],OrderTable[],5,FALSE)))</f>
        <v>BCC M415-M414-3A-304-EX44T2-010</v>
      </c>
      <c r="E225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1m</v>
      </c>
      <c r="F225" s="17">
        <f>IF(IF(Payment[[#This Row],[ID'#]]="","",VLOOKUP(Payment[[#This Row],[ID'#]],OrderTable[],7,FALSE))=0,0,IF(Payment[[#This Row],[ID'#]]="","",VLOOKUP(Payment[[#This Row],[ID'#]],OrderTable[],7,FALSE)))</f>
        <v>46</v>
      </c>
      <c r="G225" s="17" t="str">
        <f>IF(IF(Payment[[#This Row],[ID'#]]="","",VLOOKUP(Payment[[#This Row],[ID'#]],OrderTable[],8,FALSE))=0,"",IF(Payment[[#This Row],[ID'#]]="","",VLOOKUP(Payment[[#This Row],[ID'#]],OrderTable[],8,FALSE)))</f>
        <v>pc</v>
      </c>
      <c r="H225" s="23">
        <f>IF(IF(Payment[[#This Row],[ID'#]]="","",VLOOKUP(Payment[[#This Row],[ID'#]],OrderTable[],9,FALSE))=0,0,IF(Payment[[#This Row],[ID'#]]="","",VLOOKUP(Payment[[#This Row],[ID'#]],OrderTable[],9,FALSE)))</f>
        <v>21.56</v>
      </c>
      <c r="I225" s="23">
        <f>IF(IF(Payment[[#This Row],[ID'#]]="","",VLOOKUP(Payment[[#This Row],[ID'#]],OrderTable[],10,FALSE))=0,0,IF(Payment[[#This Row],[ID'#]]="","",VLOOKUP(Payment[[#This Row],[ID'#]],OrderTable[],10,FALSE)))</f>
        <v>991.76</v>
      </c>
      <c r="J225" s="55">
        <v>1285</v>
      </c>
      <c r="K225" s="57">
        <v>0.5</v>
      </c>
      <c r="L225" s="22">
        <f>IF(Payment[[#This Row],[Total ]]="","",Payment[[#This Row],[Total ]]*Payment[[#This Row],[Payment %]])</f>
        <v>495.88</v>
      </c>
      <c r="M225" s="47">
        <v>44766</v>
      </c>
      <c r="N225" s="48">
        <v>44739</v>
      </c>
      <c r="O225" s="52">
        <v>44742</v>
      </c>
      <c r="P225" s="74">
        <f>IF(Payment[[#This Row],[Date of deposit]]="","",Payment[[#This Row],[Amount paid]])</f>
        <v>495.88</v>
      </c>
    </row>
    <row r="226" spans="1:16" hidden="1">
      <c r="A226" s="54" t="s">
        <v>167</v>
      </c>
      <c r="B226" s="15">
        <f>IF(IF(Payment[[#This Row],[ID'#]]="","",VLOOKUP(Payment[[#This Row],[ID'#]],OrderTable[],2,FALSE))=0,"",IF(Payment[[#This Row],[ID'#]]="","",VLOOKUP(Payment[[#This Row],[ID'#]],OrderTable[],2,FALSE)))</f>
        <v>4</v>
      </c>
      <c r="C226" s="15">
        <f>IF(IF(Payment[[#This Row],[ID'#]]="","",VLOOKUP(Payment[[#This Row],[ID'#]],OrderTable[],3,FALSE))=0,"",IF(Payment[[#This Row],[ID'#]]="","",VLOOKUP(Payment[[#This Row],[ID'#]],OrderTable[],3,FALSE)))</f>
        <v>1145</v>
      </c>
      <c r="D226" s="16" t="str">
        <f>IF(IF(Payment[[#This Row],[ID'#]]="","",VLOOKUP(Payment[[#This Row],[ID'#]],OrderTable[],5,FALSE))=0,"",IF(Payment[[#This Row],[ID'#]]="","",VLOOKUP(Payment[[#This Row],[ID'#]],OrderTable[],5,FALSE)))</f>
        <v xml:space="preserve">
BCC M415-M414-3A-304-EX44T2-030</v>
      </c>
      <c r="E226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3m</v>
      </c>
      <c r="F226" s="17">
        <f>IF(IF(Payment[[#This Row],[ID'#]]="","",VLOOKUP(Payment[[#This Row],[ID'#]],OrderTable[],7,FALSE))=0,0,IF(Payment[[#This Row],[ID'#]]="","",VLOOKUP(Payment[[#This Row],[ID'#]],OrderTable[],7,FALSE)))</f>
        <v>100</v>
      </c>
      <c r="G226" s="17" t="str">
        <f>IF(IF(Payment[[#This Row],[ID'#]]="","",VLOOKUP(Payment[[#This Row],[ID'#]],OrderTable[],8,FALSE))=0,"",IF(Payment[[#This Row],[ID'#]]="","",VLOOKUP(Payment[[#This Row],[ID'#]],OrderTable[],8,FALSE)))</f>
        <v>pc</v>
      </c>
      <c r="H226" s="23">
        <f>IF(IF(Payment[[#This Row],[ID'#]]="","",VLOOKUP(Payment[[#This Row],[ID'#]],OrderTable[],9,FALSE))=0,0,IF(Payment[[#This Row],[ID'#]]="","",VLOOKUP(Payment[[#This Row],[ID'#]],OrderTable[],9,FALSE)))</f>
        <v>26.74</v>
      </c>
      <c r="I226" s="23">
        <f>IF(IF(Payment[[#This Row],[ID'#]]="","",VLOOKUP(Payment[[#This Row],[ID'#]],OrderTable[],10,FALSE))=0,0,IF(Payment[[#This Row],[ID'#]]="","",VLOOKUP(Payment[[#This Row],[ID'#]],OrderTable[],10,FALSE)))</f>
        <v>2674</v>
      </c>
      <c r="J226" s="55">
        <v>1285</v>
      </c>
      <c r="K226" s="57">
        <v>0.5</v>
      </c>
      <c r="L226" s="22">
        <f>IF(Payment[[#This Row],[Total ]]="","",Payment[[#This Row],[Total ]]*Payment[[#This Row],[Payment %]])</f>
        <v>1337</v>
      </c>
      <c r="M226" s="47">
        <v>44766</v>
      </c>
      <c r="N226" s="48">
        <v>44739</v>
      </c>
      <c r="O226" s="52">
        <v>44742</v>
      </c>
      <c r="P226" s="74">
        <f>IF(Payment[[#This Row],[Date of deposit]]="","",Payment[[#This Row],[Amount paid]])</f>
        <v>1337</v>
      </c>
    </row>
    <row r="227" spans="1:16" hidden="1">
      <c r="A227" s="54" t="s">
        <v>170</v>
      </c>
      <c r="B227" s="15">
        <f>IF(IF(Payment[[#This Row],[ID'#]]="","",VLOOKUP(Payment[[#This Row],[ID'#]],OrderTable[],2,FALSE))=0,"",IF(Payment[[#This Row],[ID'#]]="","",VLOOKUP(Payment[[#This Row],[ID'#]],OrderTable[],2,FALSE)))</f>
        <v>4</v>
      </c>
      <c r="C227" s="15">
        <f>IF(IF(Payment[[#This Row],[ID'#]]="","",VLOOKUP(Payment[[#This Row],[ID'#]],OrderTable[],3,FALSE))=0,"",IF(Payment[[#This Row],[ID'#]]="","",VLOOKUP(Payment[[#This Row],[ID'#]],OrderTable[],3,FALSE)))</f>
        <v>1145</v>
      </c>
      <c r="D227" s="16" t="str">
        <f>IF(IF(Payment[[#This Row],[ID'#]]="","",VLOOKUP(Payment[[#This Row],[ID'#]],OrderTable[],5,FALSE))=0,"",IF(Payment[[#This Row],[ID'#]]="","",VLOOKUP(Payment[[#This Row],[ID'#]],OrderTable[],5,FALSE)))</f>
        <v xml:space="preserve">
BCC M415-M414-3A-304-EX44T2-050</v>
      </c>
      <c r="E227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5m</v>
      </c>
      <c r="F227" s="17">
        <f>IF(IF(Payment[[#This Row],[ID'#]]="","",VLOOKUP(Payment[[#This Row],[ID'#]],OrderTable[],7,FALSE))=0,0,IF(Payment[[#This Row],[ID'#]]="","",VLOOKUP(Payment[[#This Row],[ID'#]],OrderTable[],7,FALSE)))</f>
        <v>50</v>
      </c>
      <c r="G227" s="17" t="str">
        <f>IF(IF(Payment[[#This Row],[ID'#]]="","",VLOOKUP(Payment[[#This Row],[ID'#]],OrderTable[],8,FALSE))=0,"",IF(Payment[[#This Row],[ID'#]]="","",VLOOKUP(Payment[[#This Row],[ID'#]],OrderTable[],8,FALSE)))</f>
        <v>pc</v>
      </c>
      <c r="H227" s="23">
        <f>IF(IF(Payment[[#This Row],[ID'#]]="","",VLOOKUP(Payment[[#This Row],[ID'#]],OrderTable[],9,FALSE))=0,0,IF(Payment[[#This Row],[ID'#]]="","",VLOOKUP(Payment[[#This Row],[ID'#]],OrderTable[],9,FALSE)))</f>
        <v>39.01</v>
      </c>
      <c r="I227" s="23">
        <f>IF(IF(Payment[[#This Row],[ID'#]]="","",VLOOKUP(Payment[[#This Row],[ID'#]],OrderTable[],10,FALSE))=0,0,IF(Payment[[#This Row],[ID'#]]="","",VLOOKUP(Payment[[#This Row],[ID'#]],OrderTable[],10,FALSE)))</f>
        <v>1950.5</v>
      </c>
      <c r="J227" s="55">
        <v>1285</v>
      </c>
      <c r="K227" s="57">
        <v>0.5</v>
      </c>
      <c r="L227" s="22">
        <f>IF(Payment[[#This Row],[Total ]]="","",Payment[[#This Row],[Total ]]*Payment[[#This Row],[Payment %]])</f>
        <v>975.25</v>
      </c>
      <c r="M227" s="47">
        <v>44766</v>
      </c>
      <c r="N227" s="48">
        <v>44739</v>
      </c>
      <c r="O227" s="52">
        <v>44742</v>
      </c>
      <c r="P227" s="74">
        <f>IF(Payment[[#This Row],[Date of deposit]]="","",Payment[[#This Row],[Amount paid]])</f>
        <v>975.25</v>
      </c>
    </row>
    <row r="228" spans="1:16" hidden="1">
      <c r="A228" s="54" t="s">
        <v>173</v>
      </c>
      <c r="B228" s="15">
        <f>IF(IF(Payment[[#This Row],[ID'#]]="","",VLOOKUP(Payment[[#This Row],[ID'#]],OrderTable[],2,FALSE))=0,"",IF(Payment[[#This Row],[ID'#]]="","",VLOOKUP(Payment[[#This Row],[ID'#]],OrderTable[],2,FALSE)))</f>
        <v>4</v>
      </c>
      <c r="C228" s="15">
        <f>IF(IF(Payment[[#This Row],[ID'#]]="","",VLOOKUP(Payment[[#This Row],[ID'#]],OrderTable[],3,FALSE))=0,"",IF(Payment[[#This Row],[ID'#]]="","",VLOOKUP(Payment[[#This Row],[ID'#]],OrderTable[],3,FALSE)))</f>
        <v>1145</v>
      </c>
      <c r="D228" s="16" t="str">
        <f>IF(IF(Payment[[#This Row],[ID'#]]="","",VLOOKUP(Payment[[#This Row],[ID'#]],OrderTable[],5,FALSE))=0,"",IF(Payment[[#This Row],[ID'#]]="","",VLOOKUP(Payment[[#This Row],[ID'#]],OrderTable[],5,FALSE)))</f>
        <v>BCC M415-M414-3A-304-EX44T2-070</v>
      </c>
      <c r="E228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7m</v>
      </c>
      <c r="F228" s="17">
        <f>IF(IF(Payment[[#This Row],[ID'#]]="","",VLOOKUP(Payment[[#This Row],[ID'#]],OrderTable[],7,FALSE))=0,0,IF(Payment[[#This Row],[ID'#]]="","",VLOOKUP(Payment[[#This Row],[ID'#]],OrderTable[],7,FALSE)))</f>
        <v>4</v>
      </c>
      <c r="G228" s="17" t="str">
        <f>IF(IF(Payment[[#This Row],[ID'#]]="","",VLOOKUP(Payment[[#This Row],[ID'#]],OrderTable[],8,FALSE))=0,"",IF(Payment[[#This Row],[ID'#]]="","",VLOOKUP(Payment[[#This Row],[ID'#]],OrderTable[],8,FALSE)))</f>
        <v>pc</v>
      </c>
      <c r="H228" s="23">
        <f>IF(IF(Payment[[#This Row],[ID'#]]="","",VLOOKUP(Payment[[#This Row],[ID'#]],OrderTable[],9,FALSE))=0,0,IF(Payment[[#This Row],[ID'#]]="","",VLOOKUP(Payment[[#This Row],[ID'#]],OrderTable[],9,FALSE)))</f>
        <v>37.1</v>
      </c>
      <c r="I228" s="23">
        <f>IF(IF(Payment[[#This Row],[ID'#]]="","",VLOOKUP(Payment[[#This Row],[ID'#]],OrderTable[],10,FALSE))=0,0,IF(Payment[[#This Row],[ID'#]]="","",VLOOKUP(Payment[[#This Row],[ID'#]],OrderTable[],10,FALSE)))</f>
        <v>148.4</v>
      </c>
      <c r="J228" s="55">
        <v>1285</v>
      </c>
      <c r="K228" s="57">
        <v>0.5</v>
      </c>
      <c r="L228" s="22">
        <f>IF(Payment[[#This Row],[Total ]]="","",Payment[[#This Row],[Total ]]*Payment[[#This Row],[Payment %]])</f>
        <v>74.2</v>
      </c>
      <c r="M228" s="47">
        <v>44766</v>
      </c>
      <c r="N228" s="48">
        <v>44739</v>
      </c>
      <c r="O228" s="52">
        <v>44742</v>
      </c>
      <c r="P228" s="74">
        <f>IF(Payment[[#This Row],[Date of deposit]]="","",Payment[[#This Row],[Amount paid]])</f>
        <v>74.2</v>
      </c>
    </row>
    <row r="229" spans="1:16" hidden="1">
      <c r="A229" s="54" t="s">
        <v>176</v>
      </c>
      <c r="B229" s="15">
        <f>IF(IF(Payment[[#This Row],[ID'#]]="","",VLOOKUP(Payment[[#This Row],[ID'#]],OrderTable[],2,FALSE))=0,"",IF(Payment[[#This Row],[ID'#]]="","",VLOOKUP(Payment[[#This Row],[ID'#]],OrderTable[],2,FALSE)))</f>
        <v>4</v>
      </c>
      <c r="C229" s="15">
        <f>IF(IF(Payment[[#This Row],[ID'#]]="","",VLOOKUP(Payment[[#This Row],[ID'#]],OrderTable[],3,FALSE))=0,"",IF(Payment[[#This Row],[ID'#]]="","",VLOOKUP(Payment[[#This Row],[ID'#]],OrderTable[],3,FALSE)))</f>
        <v>1145</v>
      </c>
      <c r="D229" s="16" t="str">
        <f>IF(IF(Payment[[#This Row],[ID'#]]="","",VLOOKUP(Payment[[#This Row],[ID'#]],OrderTable[],5,FALSE))=0,"",IF(Payment[[#This Row],[ID'#]]="","",VLOOKUP(Payment[[#This Row],[ID'#]],OrderTable[],5,FALSE)))</f>
        <v>BCC M415-M414-3A-304-EX44T2-100</v>
      </c>
      <c r="E229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Male, TPE, 4core, Yellow, 10m</v>
      </c>
      <c r="F229" s="17">
        <f>IF(IF(Payment[[#This Row],[ID'#]]="","",VLOOKUP(Payment[[#This Row],[ID'#]],OrderTable[],7,FALSE))=0,0,IF(Payment[[#This Row],[ID'#]]="","",VLOOKUP(Payment[[#This Row],[ID'#]],OrderTable[],7,FALSE)))</f>
        <v>2</v>
      </c>
      <c r="G229" s="17" t="str">
        <f>IF(IF(Payment[[#This Row],[ID'#]]="","",VLOOKUP(Payment[[#This Row],[ID'#]],OrderTable[],8,FALSE))=0,"",IF(Payment[[#This Row],[ID'#]]="","",VLOOKUP(Payment[[#This Row],[ID'#]],OrderTable[],8,FALSE)))</f>
        <v>pc</v>
      </c>
      <c r="H229" s="23">
        <f>IF(IF(Payment[[#This Row],[ID'#]]="","",VLOOKUP(Payment[[#This Row],[ID'#]],OrderTable[],9,FALSE))=0,0,IF(Payment[[#This Row],[ID'#]]="","",VLOOKUP(Payment[[#This Row],[ID'#]],OrderTable[],9,FALSE)))</f>
        <v>44.43</v>
      </c>
      <c r="I229" s="23">
        <f>IF(IF(Payment[[#This Row],[ID'#]]="","",VLOOKUP(Payment[[#This Row],[ID'#]],OrderTable[],10,FALSE))=0,0,IF(Payment[[#This Row],[ID'#]]="","",VLOOKUP(Payment[[#This Row],[ID'#]],OrderTable[],10,FALSE)))</f>
        <v>88.86</v>
      </c>
      <c r="J229" s="55">
        <v>1285</v>
      </c>
      <c r="K229" s="57">
        <v>0.5</v>
      </c>
      <c r="L229" s="22">
        <f>IF(Payment[[#This Row],[Total ]]="","",Payment[[#This Row],[Total ]]*Payment[[#This Row],[Payment %]])</f>
        <v>44.43</v>
      </c>
      <c r="M229" s="47">
        <v>44766</v>
      </c>
      <c r="N229" s="48">
        <v>44739</v>
      </c>
      <c r="O229" s="52">
        <v>44742</v>
      </c>
      <c r="P229" s="74">
        <f>IF(Payment[[#This Row],[Date of deposit]]="","",Payment[[#This Row],[Amount paid]])</f>
        <v>44.43</v>
      </c>
    </row>
    <row r="230" spans="1:16" hidden="1">
      <c r="A230" s="54" t="s">
        <v>179</v>
      </c>
      <c r="B230" s="15">
        <f>IF(IF(Payment[[#This Row],[ID'#]]="","",VLOOKUP(Payment[[#This Row],[ID'#]],OrderTable[],2,FALSE))=0,"",IF(Payment[[#This Row],[ID'#]]="","",VLOOKUP(Payment[[#This Row],[ID'#]],OrderTable[],2,FALSE)))</f>
        <v>4</v>
      </c>
      <c r="C230" s="15">
        <f>IF(IF(Payment[[#This Row],[ID'#]]="","",VLOOKUP(Payment[[#This Row],[ID'#]],OrderTable[],3,FALSE))=0,"",IF(Payment[[#This Row],[ID'#]]="","",VLOOKUP(Payment[[#This Row],[ID'#]],OrderTable[],3,FALSE)))</f>
        <v>1145</v>
      </c>
      <c r="D230" s="16" t="str">
        <f>IF(IF(Payment[[#This Row],[ID'#]]="","",VLOOKUP(Payment[[#This Row],[ID'#]],OrderTable[],5,FALSE))=0,"",IF(Payment[[#This Row],[ID'#]]="","",VLOOKUP(Payment[[#This Row],[ID'#]],OrderTable[],5,FALSE)))</f>
        <v xml:space="preserve">
BCC M425-M414-3A-304-EX44T2-006</v>
      </c>
      <c r="E230" s="17" t="str">
        <f>IF(IF(Payment[[#This Row],[ID'#]]="","",VLOOKUP(Payment[[#This Row],[ID'#]],OrderTable[],6,FALSE))=0,"",IF(Payment[[#This Row],[ID'#]]="","",VLOOKUP(Payment[[#This Row],[ID'#]],OrderTable[],6,FALSE)))</f>
        <v>M12, 90angle Female - Straight Male, TPE, 4core, Yellow, 0.6m</v>
      </c>
      <c r="F230" s="17">
        <f>IF(IF(Payment[[#This Row],[ID'#]]="","",VLOOKUP(Payment[[#This Row],[ID'#]],OrderTable[],7,FALSE))=0,0,IF(Payment[[#This Row],[ID'#]]="","",VLOOKUP(Payment[[#This Row],[ID'#]],OrderTable[],7,FALSE)))</f>
        <v>5</v>
      </c>
      <c r="G230" s="17" t="str">
        <f>IF(IF(Payment[[#This Row],[ID'#]]="","",VLOOKUP(Payment[[#This Row],[ID'#]],OrderTable[],8,FALSE))=0,"",IF(Payment[[#This Row],[ID'#]]="","",VLOOKUP(Payment[[#This Row],[ID'#]],OrderTable[],8,FALSE)))</f>
        <v>pc</v>
      </c>
      <c r="H230" s="23">
        <f>IF(IF(Payment[[#This Row],[ID'#]]="","",VLOOKUP(Payment[[#This Row],[ID'#]],OrderTable[],9,FALSE))=0,0,IF(Payment[[#This Row],[ID'#]]="","",VLOOKUP(Payment[[#This Row],[ID'#]],OrderTable[],9,FALSE)))</f>
        <v>20.53</v>
      </c>
      <c r="I230" s="23">
        <f>IF(IF(Payment[[#This Row],[ID'#]]="","",VLOOKUP(Payment[[#This Row],[ID'#]],OrderTable[],10,FALSE))=0,0,IF(Payment[[#This Row],[ID'#]]="","",VLOOKUP(Payment[[#This Row],[ID'#]],OrderTable[],10,FALSE)))</f>
        <v>102.65</v>
      </c>
      <c r="J230" s="55">
        <v>1285</v>
      </c>
      <c r="K230" s="57">
        <v>0.49995128999999999</v>
      </c>
      <c r="L230" s="22">
        <f>IF(Payment[[#This Row],[Total ]]="","",Payment[[#This Row],[Total ]]*Payment[[#This Row],[Payment %]])</f>
        <v>51.319999918500002</v>
      </c>
      <c r="M230" s="47">
        <v>44766</v>
      </c>
      <c r="N230" s="48">
        <v>44739</v>
      </c>
      <c r="O230" s="52">
        <v>44742</v>
      </c>
      <c r="P230" s="74">
        <f>IF(Payment[[#This Row],[Date of deposit]]="","",Payment[[#This Row],[Amount paid]])</f>
        <v>51.319999918500002</v>
      </c>
    </row>
    <row r="231" spans="1:16" hidden="1">
      <c r="A231" s="54" t="s">
        <v>182</v>
      </c>
      <c r="B231" s="15">
        <f>IF(IF(Payment[[#This Row],[ID'#]]="","",VLOOKUP(Payment[[#This Row],[ID'#]],OrderTable[],2,FALSE))=0,"",IF(Payment[[#This Row],[ID'#]]="","",VLOOKUP(Payment[[#This Row],[ID'#]],OrderTable[],2,FALSE)))</f>
        <v>4</v>
      </c>
      <c r="C231" s="15">
        <f>IF(IF(Payment[[#This Row],[ID'#]]="","",VLOOKUP(Payment[[#This Row],[ID'#]],OrderTable[],3,FALSE))=0,"",IF(Payment[[#This Row],[ID'#]]="","",VLOOKUP(Payment[[#This Row],[ID'#]],OrderTable[],3,FALSE)))</f>
        <v>1145</v>
      </c>
      <c r="D231" s="16" t="str">
        <f>IF(IF(Payment[[#This Row],[ID'#]]="","",VLOOKUP(Payment[[#This Row],[ID'#]],OrderTable[],5,FALSE))=0,"",IF(Payment[[#This Row],[ID'#]]="","",VLOOKUP(Payment[[#This Row],[ID'#]],OrderTable[],5,FALSE)))</f>
        <v xml:space="preserve">
BCC M425-M414-3A-304-EX44T2-010</v>
      </c>
      <c r="E231" s="17" t="str">
        <f>IF(IF(Payment[[#This Row],[ID'#]]="","",VLOOKUP(Payment[[#This Row],[ID'#]],OrderTable[],6,FALSE))=0,"",IF(Payment[[#This Row],[ID'#]]="","",VLOOKUP(Payment[[#This Row],[ID'#]],OrderTable[],6,FALSE)))</f>
        <v>M12, 90angle Female - Straight Male, TPE, 4core, Yellow, 1m</v>
      </c>
      <c r="F231" s="17">
        <f>IF(IF(Payment[[#This Row],[ID'#]]="","",VLOOKUP(Payment[[#This Row],[ID'#]],OrderTable[],7,FALSE))=0,0,IF(Payment[[#This Row],[ID'#]]="","",VLOOKUP(Payment[[#This Row],[ID'#]],OrderTable[],7,FALSE)))</f>
        <v>5</v>
      </c>
      <c r="G231" s="17" t="str">
        <f>IF(IF(Payment[[#This Row],[ID'#]]="","",VLOOKUP(Payment[[#This Row],[ID'#]],OrderTable[],8,FALSE))=0,"",IF(Payment[[#This Row],[ID'#]]="","",VLOOKUP(Payment[[#This Row],[ID'#]],OrderTable[],8,FALSE)))</f>
        <v>pc</v>
      </c>
      <c r="H231" s="23">
        <f>IF(IF(Payment[[#This Row],[ID'#]]="","",VLOOKUP(Payment[[#This Row],[ID'#]],OrderTable[],9,FALSE))=0,0,IF(Payment[[#This Row],[ID'#]]="","",VLOOKUP(Payment[[#This Row],[ID'#]],OrderTable[],9,FALSE)))</f>
        <v>21.56</v>
      </c>
      <c r="I231" s="23">
        <f>IF(IF(Payment[[#This Row],[ID'#]]="","",VLOOKUP(Payment[[#This Row],[ID'#]],OrderTable[],10,FALSE))=0,0,IF(Payment[[#This Row],[ID'#]]="","",VLOOKUP(Payment[[#This Row],[ID'#]],OrderTable[],10,FALSE)))</f>
        <v>107.8</v>
      </c>
      <c r="J231" s="55">
        <v>1285</v>
      </c>
      <c r="K231" s="57">
        <v>0.5</v>
      </c>
      <c r="L231" s="22">
        <f>IF(Payment[[#This Row],[Total ]]="","",Payment[[#This Row],[Total ]]*Payment[[#This Row],[Payment %]])</f>
        <v>53.9</v>
      </c>
      <c r="M231" s="47">
        <v>44766</v>
      </c>
      <c r="N231" s="48">
        <v>44739</v>
      </c>
      <c r="O231" s="52">
        <v>44742</v>
      </c>
      <c r="P231" s="74">
        <f>IF(Payment[[#This Row],[Date of deposit]]="","",Payment[[#This Row],[Amount paid]])</f>
        <v>53.9</v>
      </c>
    </row>
    <row r="232" spans="1:16" hidden="1">
      <c r="A232" s="54" t="s">
        <v>185</v>
      </c>
      <c r="B232" s="15">
        <f>IF(IF(Payment[[#This Row],[ID'#]]="","",VLOOKUP(Payment[[#This Row],[ID'#]],OrderTable[],2,FALSE))=0,"",IF(Payment[[#This Row],[ID'#]]="","",VLOOKUP(Payment[[#This Row],[ID'#]],OrderTable[],2,FALSE)))</f>
        <v>4</v>
      </c>
      <c r="C232" s="15">
        <f>IF(IF(Payment[[#This Row],[ID'#]]="","",VLOOKUP(Payment[[#This Row],[ID'#]],OrderTable[],3,FALSE))=0,"",IF(Payment[[#This Row],[ID'#]]="","",VLOOKUP(Payment[[#This Row],[ID'#]],OrderTable[],3,FALSE)))</f>
        <v>1145</v>
      </c>
      <c r="D232" s="16" t="str">
        <f>IF(IF(Payment[[#This Row],[ID'#]]="","",VLOOKUP(Payment[[#This Row],[ID'#]],OrderTable[],5,FALSE))=0,"",IF(Payment[[#This Row],[ID'#]]="","",VLOOKUP(Payment[[#This Row],[ID'#]],OrderTable[],5,FALSE)))</f>
        <v xml:space="preserve">
RKC4.5T-3-RSC4.5T/S1587</v>
      </c>
      <c r="E232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 TPE, 5core, Yellow, 3m</v>
      </c>
      <c r="F232" s="17">
        <f>IF(IF(Payment[[#This Row],[ID'#]]="","",VLOOKUP(Payment[[#This Row],[ID'#]],OrderTable[],7,FALSE))=0,0,IF(Payment[[#This Row],[ID'#]]="","",VLOOKUP(Payment[[#This Row],[ID'#]],OrderTable[],7,FALSE)))</f>
        <v>5</v>
      </c>
      <c r="G232" s="17" t="str">
        <f>IF(IF(Payment[[#This Row],[ID'#]]="","",VLOOKUP(Payment[[#This Row],[ID'#]],OrderTable[],8,FALSE))=0,"",IF(Payment[[#This Row],[ID'#]]="","",VLOOKUP(Payment[[#This Row],[ID'#]],OrderTable[],8,FALSE)))</f>
        <v>pc</v>
      </c>
      <c r="H232" s="23">
        <f>IF(IF(Payment[[#This Row],[ID'#]]="","",VLOOKUP(Payment[[#This Row],[ID'#]],OrderTable[],9,FALSE))=0,0,IF(Payment[[#This Row],[ID'#]]="","",VLOOKUP(Payment[[#This Row],[ID'#]],OrderTable[],9,FALSE)))</f>
        <v>33.090000000000003</v>
      </c>
      <c r="I232" s="23">
        <f>IF(IF(Payment[[#This Row],[ID'#]]="","",VLOOKUP(Payment[[#This Row],[ID'#]],OrderTable[],10,FALSE))=0,0,IF(Payment[[#This Row],[ID'#]]="","",VLOOKUP(Payment[[#This Row],[ID'#]],OrderTable[],10,FALSE)))</f>
        <v>165.45000000000002</v>
      </c>
      <c r="J232" s="55">
        <v>1285</v>
      </c>
      <c r="K232" s="57">
        <v>0.499969779</v>
      </c>
      <c r="L232" s="22">
        <f>IF(Payment[[#This Row],[Total ]]="","",Payment[[#This Row],[Total ]]*Payment[[#This Row],[Payment %]])</f>
        <v>82.719999935550007</v>
      </c>
      <c r="M232" s="47">
        <v>44766</v>
      </c>
      <c r="N232" s="48">
        <v>44739</v>
      </c>
      <c r="O232" s="52">
        <v>44742</v>
      </c>
      <c r="P232" s="74">
        <f>IF(Payment[[#This Row],[Date of deposit]]="","",Payment[[#This Row],[Amount paid]])</f>
        <v>82.719999935550007</v>
      </c>
    </row>
    <row r="233" spans="1:16" hidden="1">
      <c r="A233" s="54" t="s">
        <v>188</v>
      </c>
      <c r="B233" s="15">
        <f>IF(IF(Payment[[#This Row],[ID'#]]="","",VLOOKUP(Payment[[#This Row],[ID'#]],OrderTable[],2,FALSE))=0,"",IF(Payment[[#This Row],[ID'#]]="","",VLOOKUP(Payment[[#This Row],[ID'#]],OrderTable[],2,FALSE)))</f>
        <v>4</v>
      </c>
      <c r="C233" s="15">
        <f>IF(IF(Payment[[#This Row],[ID'#]]="","",VLOOKUP(Payment[[#This Row],[ID'#]],OrderTable[],3,FALSE))=0,"",IF(Payment[[#This Row],[ID'#]]="","",VLOOKUP(Payment[[#This Row],[ID'#]],OrderTable[],3,FALSE)))</f>
        <v>1145</v>
      </c>
      <c r="D233" s="16" t="str">
        <f>IF(IF(Payment[[#This Row],[ID'#]]="","",VLOOKUP(Payment[[#This Row],[ID'#]],OrderTable[],5,FALSE))=0,"",IF(Payment[[#This Row],[ID'#]]="","",VLOOKUP(Payment[[#This Row],[ID'#]],OrderTable[],5,FALSE)))</f>
        <v xml:space="preserve">
RKC4.5T-5-RSC4.5T/S1587</v>
      </c>
      <c r="E233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 TPE, 5core, Yellow, 5m</v>
      </c>
      <c r="F233" s="17">
        <f>IF(IF(Payment[[#This Row],[ID'#]]="","",VLOOKUP(Payment[[#This Row],[ID'#]],OrderTable[],7,FALSE))=0,0,IF(Payment[[#This Row],[ID'#]]="","",VLOOKUP(Payment[[#This Row],[ID'#]],OrderTable[],7,FALSE)))</f>
        <v>5</v>
      </c>
      <c r="G233" s="17" t="str">
        <f>IF(IF(Payment[[#This Row],[ID'#]]="","",VLOOKUP(Payment[[#This Row],[ID'#]],OrderTable[],8,FALSE))=0,"",IF(Payment[[#This Row],[ID'#]]="","",VLOOKUP(Payment[[#This Row],[ID'#]],OrderTable[],8,FALSE)))</f>
        <v>pc</v>
      </c>
      <c r="H233" s="23">
        <f>IF(IF(Payment[[#This Row],[ID'#]]="","",VLOOKUP(Payment[[#This Row],[ID'#]],OrderTable[],9,FALSE))=0,0,IF(Payment[[#This Row],[ID'#]]="","",VLOOKUP(Payment[[#This Row],[ID'#]],OrderTable[],9,FALSE)))</f>
        <v>40.909999999999997</v>
      </c>
      <c r="I233" s="23">
        <f>IF(IF(Payment[[#This Row],[ID'#]]="","",VLOOKUP(Payment[[#This Row],[ID'#]],OrderTable[],10,FALSE))=0,0,IF(Payment[[#This Row],[ID'#]]="","",VLOOKUP(Payment[[#This Row],[ID'#]],OrderTable[],10,FALSE)))</f>
        <v>204.54999999999998</v>
      </c>
      <c r="J233" s="55">
        <v>1285</v>
      </c>
      <c r="K233" s="57">
        <v>0.49997555599999999</v>
      </c>
      <c r="L233" s="22">
        <f>IF(Payment[[#This Row],[Total ]]="","",Payment[[#This Row],[Total ]]*Payment[[#This Row],[Payment %]])</f>
        <v>102.26999997979999</v>
      </c>
      <c r="M233" s="47">
        <v>44766</v>
      </c>
      <c r="N233" s="48">
        <v>44739</v>
      </c>
      <c r="O233" s="52">
        <v>44742</v>
      </c>
      <c r="P233" s="74">
        <f>IF(Payment[[#This Row],[Date of deposit]]="","",Payment[[#This Row],[Amount paid]])</f>
        <v>102.26999997979999</v>
      </c>
    </row>
    <row r="234" spans="1:16" hidden="1">
      <c r="A234" s="54" t="s">
        <v>191</v>
      </c>
      <c r="B234" s="15">
        <f>IF(IF(Payment[[#This Row],[ID'#]]="","",VLOOKUP(Payment[[#This Row],[ID'#]],OrderTable[],2,FALSE))=0,"",IF(Payment[[#This Row],[ID'#]]="","",VLOOKUP(Payment[[#This Row],[ID'#]],OrderTable[],2,FALSE)))</f>
        <v>4</v>
      </c>
      <c r="C234" s="15">
        <f>IF(IF(Payment[[#This Row],[ID'#]]="","",VLOOKUP(Payment[[#This Row],[ID'#]],OrderTable[],3,FALSE))=0,"",IF(Payment[[#This Row],[ID'#]]="","",VLOOKUP(Payment[[#This Row],[ID'#]],OrderTable[],3,FALSE)))</f>
        <v>1145</v>
      </c>
      <c r="D234" s="16" t="str">
        <f>IF(IF(Payment[[#This Row],[ID'#]]="","",VLOOKUP(Payment[[#This Row],[ID'#]],OrderTable[],5,FALSE))=0,"",IF(Payment[[#This Row],[ID'#]]="","",VLOOKUP(Payment[[#This Row],[ID'#]],OrderTable[],5,FALSE)))</f>
        <v xml:space="preserve">
RKC4.5T-7-RSC4.5T/S1587</v>
      </c>
      <c r="E234" s="17" t="str">
        <f>IF(IF(Payment[[#This Row],[ID'#]]="","",VLOOKUP(Payment[[#This Row],[ID'#]],OrderTable[],6,FALSE))=0,"",IF(Payment[[#This Row],[ID'#]]="","",VLOOKUP(Payment[[#This Row],[ID'#]],OrderTable[],6,FALSE)))</f>
        <v>M12, Straight Female - Straight Male TPE, 5core, Yellow, 7m</v>
      </c>
      <c r="F234" s="17">
        <f>IF(IF(Payment[[#This Row],[ID'#]]="","",VLOOKUP(Payment[[#This Row],[ID'#]],OrderTable[],7,FALSE))=0,0,IF(Payment[[#This Row],[ID'#]]="","",VLOOKUP(Payment[[#This Row],[ID'#]],OrderTable[],7,FALSE)))</f>
        <v>5</v>
      </c>
      <c r="G234" s="17" t="str">
        <f>IF(IF(Payment[[#This Row],[ID'#]]="","",VLOOKUP(Payment[[#This Row],[ID'#]],OrderTable[],8,FALSE))=0,"",IF(Payment[[#This Row],[ID'#]]="","",VLOOKUP(Payment[[#This Row],[ID'#]],OrderTable[],8,FALSE)))</f>
        <v>pc</v>
      </c>
      <c r="H234" s="23">
        <f>IF(IF(Payment[[#This Row],[ID'#]]="","",VLOOKUP(Payment[[#This Row],[ID'#]],OrderTable[],9,FALSE))=0,0,IF(Payment[[#This Row],[ID'#]]="","",VLOOKUP(Payment[[#This Row],[ID'#]],OrderTable[],9,FALSE)))</f>
        <v>48.72</v>
      </c>
      <c r="I234" s="23">
        <f>IF(IF(Payment[[#This Row],[ID'#]]="","",VLOOKUP(Payment[[#This Row],[ID'#]],OrderTable[],10,FALSE))=0,0,IF(Payment[[#This Row],[ID'#]]="","",VLOOKUP(Payment[[#This Row],[ID'#]],OrderTable[],10,FALSE)))</f>
        <v>243.6</v>
      </c>
      <c r="J234" s="55">
        <v>1285</v>
      </c>
      <c r="K234" s="57">
        <v>0.5</v>
      </c>
      <c r="L234" s="22">
        <f>IF(Payment[[#This Row],[Total ]]="","",Payment[[#This Row],[Total ]]*Payment[[#This Row],[Payment %]])</f>
        <v>121.8</v>
      </c>
      <c r="M234" s="47">
        <v>44766</v>
      </c>
      <c r="N234" s="48">
        <v>44739</v>
      </c>
      <c r="O234" s="52">
        <v>44742</v>
      </c>
      <c r="P234" s="74">
        <f>IF(Payment[[#This Row],[Date of deposit]]="","",Payment[[#This Row],[Amount paid]])</f>
        <v>121.8</v>
      </c>
    </row>
    <row r="235" spans="1:16" hidden="1">
      <c r="A235" s="54" t="s">
        <v>194</v>
      </c>
      <c r="B235" s="15">
        <f>IF(IF(Payment[[#This Row],[ID'#]]="","",VLOOKUP(Payment[[#This Row],[ID'#]],OrderTable[],2,FALSE))=0,"",IF(Payment[[#This Row],[ID'#]]="","",VLOOKUP(Payment[[#This Row],[ID'#]],OrderTable[],2,FALSE)))</f>
        <v>4</v>
      </c>
      <c r="C235" s="15">
        <f>IF(IF(Payment[[#This Row],[ID'#]]="","",VLOOKUP(Payment[[#This Row],[ID'#]],OrderTable[],3,FALSE))=0,"",IF(Payment[[#This Row],[ID'#]]="","",VLOOKUP(Payment[[#This Row],[ID'#]],OrderTable[],3,FALSE)))</f>
        <v>1145</v>
      </c>
      <c r="D235" s="16" t="str">
        <f>IF(IF(Payment[[#This Row],[ID'#]]="","",VLOOKUP(Payment[[#This Row],[ID'#]],OrderTable[],5,FALSE))=0,"",IF(Payment[[#This Row],[ID'#]]="","",VLOOKUP(Payment[[#This Row],[ID'#]],OrderTable[],5,FALSE)))</f>
        <v xml:space="preserve">
BCC M314-M414-3E-304-VX44T2-003</v>
      </c>
      <c r="E235" s="17" t="str">
        <f>IF(IF(Payment[[#This Row],[ID'#]]="","",VLOOKUP(Payment[[#This Row],[ID'#]],OrderTable[],6,FALSE))=0,"",IF(Payment[[#This Row],[ID'#]]="","",VLOOKUP(Payment[[#This Row],[ID'#]],OrderTable[],6,FALSE)))</f>
        <v>M8(Female)-M12(Male),4pin, PVC L=0.3m, Straight connector cable</v>
      </c>
      <c r="F235" s="17">
        <f>IF(IF(Payment[[#This Row],[ID'#]]="","",VLOOKUP(Payment[[#This Row],[ID'#]],OrderTable[],7,FALSE))=0,0,IF(Payment[[#This Row],[ID'#]]="","",VLOOKUP(Payment[[#This Row],[ID'#]],OrderTable[],7,FALSE)))</f>
        <v>15</v>
      </c>
      <c r="G235" s="17" t="str">
        <f>IF(IF(Payment[[#This Row],[ID'#]]="","",VLOOKUP(Payment[[#This Row],[ID'#]],OrderTable[],8,FALSE))=0,"",IF(Payment[[#This Row],[ID'#]]="","",VLOOKUP(Payment[[#This Row],[ID'#]],OrderTable[],8,FALSE)))</f>
        <v>pc</v>
      </c>
      <c r="H235" s="23">
        <f>IF(IF(Payment[[#This Row],[ID'#]]="","",VLOOKUP(Payment[[#This Row],[ID'#]],OrderTable[],9,FALSE))=0,0,IF(Payment[[#This Row],[ID'#]]="","",VLOOKUP(Payment[[#This Row],[ID'#]],OrderTable[],9,FALSE)))</f>
        <v>19.41</v>
      </c>
      <c r="I235" s="23">
        <f>IF(IF(Payment[[#This Row],[ID'#]]="","",VLOOKUP(Payment[[#This Row],[ID'#]],OrderTable[],10,FALSE))=0,0,IF(Payment[[#This Row],[ID'#]]="","",VLOOKUP(Payment[[#This Row],[ID'#]],OrderTable[],10,FALSE)))</f>
        <v>291.14999999999998</v>
      </c>
      <c r="J235" s="55">
        <v>1285</v>
      </c>
      <c r="K235" s="57">
        <v>0.49998282599999999</v>
      </c>
      <c r="L235" s="22">
        <f>IF(Payment[[#This Row],[Total ]]="","",Payment[[#This Row],[Total ]]*Payment[[#This Row],[Payment %]])</f>
        <v>145.56999978989998</v>
      </c>
      <c r="M235" s="47">
        <v>44766</v>
      </c>
      <c r="N235" s="48">
        <v>44739</v>
      </c>
      <c r="O235" s="52">
        <v>44742</v>
      </c>
      <c r="P235" s="74">
        <f>IF(Payment[[#This Row],[Date of deposit]]="","",Payment[[#This Row],[Amount paid]])</f>
        <v>145.56999978989998</v>
      </c>
    </row>
    <row r="236" spans="1:16" hidden="1">
      <c r="A236" s="54" t="s">
        <v>200</v>
      </c>
      <c r="B236" s="15">
        <f>IF(IF(Payment[[#This Row],[ID'#]]="","",VLOOKUP(Payment[[#This Row],[ID'#]],OrderTable[],2,FALSE))=0,"",IF(Payment[[#This Row],[ID'#]]="","",VLOOKUP(Payment[[#This Row],[ID'#]],OrderTable[],2,FALSE)))</f>
        <v>4</v>
      </c>
      <c r="C236" s="15">
        <f>IF(IF(Payment[[#This Row],[ID'#]]="","",VLOOKUP(Payment[[#This Row],[ID'#]],OrderTable[],3,FALSE))=0,"",IF(Payment[[#This Row],[ID'#]]="","",VLOOKUP(Payment[[#This Row],[ID'#]],OrderTable[],3,FALSE)))</f>
        <v>1145</v>
      </c>
      <c r="D236" s="16" t="str">
        <f>IF(IF(Payment[[#This Row],[ID'#]]="","",VLOOKUP(Payment[[#This Row],[ID'#]],OrderTable[],5,FALSE))=0,"",IF(Payment[[#This Row],[ID'#]]="","",VLOOKUP(Payment[[#This Row],[ID'#]],OrderTable[],5,FALSE)))</f>
        <v xml:space="preserve">
BCC M415-M415-M415-U0003-000</v>
      </c>
      <c r="E236" s="17" t="str">
        <f>IF(IF(Payment[[#This Row],[ID'#]]="","",VLOOKUP(Payment[[#This Row],[ID'#]],OrderTable[],6,FALSE))=0,"",IF(Payment[[#This Row],[ID'#]]="","",VLOOKUP(Payment[[#This Row],[ID'#]],OrderTable[],6,FALSE)))</f>
        <v>Sensor Y-spliter box, 1-M12, Male to 2 - M12 Female</v>
      </c>
      <c r="F236" s="17">
        <f>IF(IF(Payment[[#This Row],[ID'#]]="","",VLOOKUP(Payment[[#This Row],[ID'#]],OrderTable[],7,FALSE))=0,0,IF(Payment[[#This Row],[ID'#]]="","",VLOOKUP(Payment[[#This Row],[ID'#]],OrderTable[],7,FALSE)))</f>
        <v>100</v>
      </c>
      <c r="G236" s="17" t="str">
        <f>IF(IF(Payment[[#This Row],[ID'#]]="","",VLOOKUP(Payment[[#This Row],[ID'#]],OrderTable[],8,FALSE))=0,"",IF(Payment[[#This Row],[ID'#]]="","",VLOOKUP(Payment[[#This Row],[ID'#]],OrderTable[],8,FALSE)))</f>
        <v>pc</v>
      </c>
      <c r="H236" s="23">
        <f>IF(IF(Payment[[#This Row],[ID'#]]="","",VLOOKUP(Payment[[#This Row],[ID'#]],OrderTable[],9,FALSE))=0,0,IF(Payment[[#This Row],[ID'#]]="","",VLOOKUP(Payment[[#This Row],[ID'#]],OrderTable[],9,FALSE)))</f>
        <v>31.61</v>
      </c>
      <c r="I236" s="23">
        <f>IF(IF(Payment[[#This Row],[ID'#]]="","",VLOOKUP(Payment[[#This Row],[ID'#]],OrderTable[],10,FALSE))=0,0,IF(Payment[[#This Row],[ID'#]]="","",VLOOKUP(Payment[[#This Row],[ID'#]],OrderTable[],10,FALSE)))</f>
        <v>3161</v>
      </c>
      <c r="J236" s="55">
        <v>1285</v>
      </c>
      <c r="K236" s="57">
        <v>0.5</v>
      </c>
      <c r="L236" s="22">
        <f>IF(Payment[[#This Row],[Total ]]="","",Payment[[#This Row],[Total ]]*Payment[[#This Row],[Payment %]])</f>
        <v>1580.5</v>
      </c>
      <c r="M236" s="47">
        <v>44766</v>
      </c>
      <c r="N236" s="48">
        <v>44739</v>
      </c>
      <c r="O236" s="52">
        <v>44742</v>
      </c>
      <c r="P236" s="74">
        <f>IF(Payment[[#This Row],[Date of deposit]]="","",Payment[[#This Row],[Amount paid]])</f>
        <v>1580.5</v>
      </c>
    </row>
    <row r="237" spans="1:16" hidden="1">
      <c r="A237" s="54" t="s">
        <v>206</v>
      </c>
      <c r="B237" s="15">
        <f>IF(IF(Payment[[#This Row],[ID'#]]="","",VLOOKUP(Payment[[#This Row],[ID'#]],OrderTable[],2,FALSE))=0,"",IF(Payment[[#This Row],[ID'#]]="","",VLOOKUP(Payment[[#This Row],[ID'#]],OrderTable[],2,FALSE)))</f>
        <v>4</v>
      </c>
      <c r="C237" s="15">
        <f>IF(IF(Payment[[#This Row],[ID'#]]="","",VLOOKUP(Payment[[#This Row],[ID'#]],OrderTable[],3,FALSE))=0,"",IF(Payment[[#This Row],[ID'#]]="","",VLOOKUP(Payment[[#This Row],[ID'#]],OrderTable[],3,FALSE)))</f>
        <v>1145</v>
      </c>
      <c r="D237" s="16" t="str">
        <f>IF(IF(Payment[[#This Row],[ID'#]]="","",VLOOKUP(Payment[[#This Row],[ID'#]],OrderTable[],5,FALSE))=0,"",IF(Payment[[#This Row],[ID'#]]="","",VLOOKUP(Payment[[#This Row],[ID'#]],OrderTable[],5,FALSE)))</f>
        <v xml:space="preserve">
BCC M414-M415-M415-U2002-003</v>
      </c>
      <c r="E237" s="17" t="str">
        <f>IF(IF(Payment[[#This Row],[ID'#]]="","",VLOOKUP(Payment[[#This Row],[ID'#]],OrderTable[],6,FALSE))=0,"",IF(Payment[[#This Row],[ID'#]]="","",VLOOKUP(Payment[[#This Row],[ID'#]],OrderTable[],6,FALSE)))</f>
        <v>Y-Splitcable, M12 Straight-Male, M12 Straight-Female x2 TPE 0.3m</v>
      </c>
      <c r="F237" s="17">
        <f>IF(IF(Payment[[#This Row],[ID'#]]="","",VLOOKUP(Payment[[#This Row],[ID'#]],OrderTable[],7,FALSE))=0,0,IF(Payment[[#This Row],[ID'#]]="","",VLOOKUP(Payment[[#This Row],[ID'#]],OrderTable[],7,FALSE)))</f>
        <v>5</v>
      </c>
      <c r="G237" s="17" t="str">
        <f>IF(IF(Payment[[#This Row],[ID'#]]="","",VLOOKUP(Payment[[#This Row],[ID'#]],OrderTable[],8,FALSE))=0,"",IF(Payment[[#This Row],[ID'#]]="","",VLOOKUP(Payment[[#This Row],[ID'#]],OrderTable[],8,FALSE)))</f>
        <v>pc</v>
      </c>
      <c r="H237" s="23">
        <f>IF(IF(Payment[[#This Row],[ID'#]]="","",VLOOKUP(Payment[[#This Row],[ID'#]],OrderTable[],9,FALSE))=0,0,IF(Payment[[#This Row],[ID'#]]="","",VLOOKUP(Payment[[#This Row],[ID'#]],OrderTable[],9,FALSE)))</f>
        <v>73.5</v>
      </c>
      <c r="I237" s="23">
        <f>IF(IF(Payment[[#This Row],[ID'#]]="","",VLOOKUP(Payment[[#This Row],[ID'#]],OrderTable[],10,FALSE))=0,0,IF(Payment[[#This Row],[ID'#]]="","",VLOOKUP(Payment[[#This Row],[ID'#]],OrderTable[],10,FALSE)))</f>
        <v>367.5</v>
      </c>
      <c r="J237" s="55">
        <v>1285</v>
      </c>
      <c r="K237" s="57">
        <v>0.5</v>
      </c>
      <c r="L237" s="22">
        <f>IF(Payment[[#This Row],[Total ]]="","",Payment[[#This Row],[Total ]]*Payment[[#This Row],[Payment %]])</f>
        <v>183.75</v>
      </c>
      <c r="M237" s="47">
        <v>44766</v>
      </c>
      <c r="N237" s="48">
        <v>44739</v>
      </c>
      <c r="O237" s="52">
        <v>44742</v>
      </c>
      <c r="P237" s="74">
        <f>IF(Payment[[#This Row],[Date of deposit]]="","",Payment[[#This Row],[Amount paid]])</f>
        <v>183.75</v>
      </c>
    </row>
    <row r="238" spans="1:16" hidden="1">
      <c r="A238" s="54" t="s">
        <v>209</v>
      </c>
      <c r="B238" s="15">
        <f>IF(IF(Payment[[#This Row],[ID'#]]="","",VLOOKUP(Payment[[#This Row],[ID'#]],OrderTable[],2,FALSE))=0,"",IF(Payment[[#This Row],[ID'#]]="","",VLOOKUP(Payment[[#This Row],[ID'#]],OrderTable[],2,FALSE)))</f>
        <v>4</v>
      </c>
      <c r="C238" s="15">
        <f>IF(IF(Payment[[#This Row],[ID'#]]="","",VLOOKUP(Payment[[#This Row],[ID'#]],OrderTable[],3,FALSE))=0,"",IF(Payment[[#This Row],[ID'#]]="","",VLOOKUP(Payment[[#This Row],[ID'#]],OrderTable[],3,FALSE)))</f>
        <v>1145</v>
      </c>
      <c r="D238" s="16" t="str">
        <f>IF(IF(Payment[[#This Row],[ID'#]]="","",VLOOKUP(Payment[[#This Row],[ID'#]],OrderTable[],5,FALSE))=0,"",IF(Payment[[#This Row],[ID'#]]="","",VLOOKUP(Payment[[#This Row],[ID'#]],OrderTable[],5,FALSE)))</f>
        <v>FSM-2FKM57</v>
      </c>
      <c r="E238" s="17" t="str">
        <f>IF(IF(Payment[[#This Row],[ID'#]]="","",VLOOKUP(Payment[[#This Row],[ID'#]],OrderTable[],6,FALSE))=0,"",IF(Payment[[#This Row],[ID'#]]="","",VLOOKUP(Payment[[#This Row],[ID'#]],OrderTable[],6,FALSE)))</f>
        <v>Light Curtain T-splitte connector, 5pin T piece</v>
      </c>
      <c r="F238" s="17">
        <f>IF(IF(Payment[[#This Row],[ID'#]]="","",VLOOKUP(Payment[[#This Row],[ID'#]],OrderTable[],7,FALSE))=0,0,IF(Payment[[#This Row],[ID'#]]="","",VLOOKUP(Payment[[#This Row],[ID'#]],OrderTable[],7,FALSE)))</f>
        <v>5</v>
      </c>
      <c r="G238" s="17" t="str">
        <f>IF(IF(Payment[[#This Row],[ID'#]]="","",VLOOKUP(Payment[[#This Row],[ID'#]],OrderTable[],8,FALSE))=0,"",IF(Payment[[#This Row],[ID'#]]="","",VLOOKUP(Payment[[#This Row],[ID'#]],OrderTable[],8,FALSE)))</f>
        <v>pc</v>
      </c>
      <c r="H238" s="23">
        <f>IF(IF(Payment[[#This Row],[ID'#]]="","",VLOOKUP(Payment[[#This Row],[ID'#]],OrderTable[],9,FALSE))=0,0,IF(Payment[[#This Row],[ID'#]]="","",VLOOKUP(Payment[[#This Row],[ID'#]],OrderTable[],9,FALSE)))</f>
        <v>0</v>
      </c>
      <c r="I238" s="23">
        <f>IF(IF(Payment[[#This Row],[ID'#]]="","",VLOOKUP(Payment[[#This Row],[ID'#]],OrderTable[],10,FALSE))=0,0,IF(Payment[[#This Row],[ID'#]]="","",VLOOKUP(Payment[[#This Row],[ID'#]],OrderTable[],10,FALSE)))</f>
        <v>0</v>
      </c>
      <c r="J238" s="55">
        <v>1285</v>
      </c>
      <c r="K238" s="57">
        <v>0.5</v>
      </c>
      <c r="L238" s="22">
        <f>IF(Payment[[#This Row],[Total ]]="","",Payment[[#This Row],[Total ]]*Payment[[#This Row],[Payment %]])</f>
        <v>0</v>
      </c>
      <c r="M238" s="47">
        <v>44766</v>
      </c>
      <c r="N238" s="48">
        <v>44739</v>
      </c>
      <c r="O238" s="52">
        <v>44742</v>
      </c>
      <c r="P238" s="74">
        <f>IF(Payment[[#This Row],[Date of deposit]]="","",Payment[[#This Row],[Amount paid]])</f>
        <v>0</v>
      </c>
    </row>
    <row r="239" spans="1:16" hidden="1">
      <c r="A239" s="54" t="s">
        <v>212</v>
      </c>
      <c r="B239" s="15">
        <f>IF(IF(Payment[[#This Row],[ID'#]]="","",VLOOKUP(Payment[[#This Row],[ID'#]],OrderTable[],2,FALSE))=0,"",IF(Payment[[#This Row],[ID'#]]="","",VLOOKUP(Payment[[#This Row],[ID'#]],OrderTable[],2,FALSE)))</f>
        <v>4</v>
      </c>
      <c r="C239" s="15">
        <f>IF(IF(Payment[[#This Row],[ID'#]]="","",VLOOKUP(Payment[[#This Row],[ID'#]],OrderTable[],3,FALSE))=0,"",IF(Payment[[#This Row],[ID'#]]="","",VLOOKUP(Payment[[#This Row],[ID'#]],OrderTable[],3,FALSE)))</f>
        <v>1145</v>
      </c>
      <c r="D239" s="16" t="str">
        <f>IF(IF(Payment[[#This Row],[ID'#]]="","",VLOOKUP(Payment[[#This Row],[ID'#]],OrderTable[],5,FALSE))=0,"",IF(Payment[[#This Row],[ID'#]]="","",VLOOKUP(Payment[[#This Row],[ID'#]],OrderTable[],5,FALSE)))</f>
        <v>1783-ZMS24TA</v>
      </c>
      <c r="E239" s="17" t="str">
        <f>IF(IF(Payment[[#This Row],[ID'#]]="","",VLOOKUP(Payment[[#This Row],[ID'#]],OrderTable[],6,FALSE))=0,"",IF(Payment[[#This Row],[ID'#]]="","",VLOOKUP(Payment[[#This Row],[ID'#]],OrderTable[],6,FALSE)))</f>
        <v>ArmorStratix 5700 24port managed switch</v>
      </c>
      <c r="F239" s="17">
        <f>IF(IF(Payment[[#This Row],[ID'#]]="","",VLOOKUP(Payment[[#This Row],[ID'#]],OrderTable[],7,FALSE))=0,0,IF(Payment[[#This Row],[ID'#]]="","",VLOOKUP(Payment[[#This Row],[ID'#]],OrderTable[],7,FALSE)))</f>
        <v>3</v>
      </c>
      <c r="G239" s="17" t="str">
        <f>IF(IF(Payment[[#This Row],[ID'#]]="","",VLOOKUP(Payment[[#This Row],[ID'#]],OrderTable[],8,FALSE))=0,"",IF(Payment[[#This Row],[ID'#]]="","",VLOOKUP(Payment[[#This Row],[ID'#]],OrderTable[],8,FALSE)))</f>
        <v>pc</v>
      </c>
      <c r="H239" s="23">
        <f>IF(IF(Payment[[#This Row],[ID'#]]="","",VLOOKUP(Payment[[#This Row],[ID'#]],OrderTable[],9,FALSE))=0,0,IF(Payment[[#This Row],[ID'#]]="","",VLOOKUP(Payment[[#This Row],[ID'#]],OrderTable[],9,FALSE)))</f>
        <v>4045.84</v>
      </c>
      <c r="I239" s="23">
        <f>IF(IF(Payment[[#This Row],[ID'#]]="","",VLOOKUP(Payment[[#This Row],[ID'#]],OrderTable[],10,FALSE))=0,0,IF(Payment[[#This Row],[ID'#]]="","",VLOOKUP(Payment[[#This Row],[ID'#]],OrderTable[],10,FALSE)))</f>
        <v>12137.52</v>
      </c>
      <c r="J239" s="55">
        <v>1285</v>
      </c>
      <c r="K239" s="57">
        <v>0.5</v>
      </c>
      <c r="L239" s="22">
        <f>IF(Payment[[#This Row],[Total ]]="","",Payment[[#This Row],[Total ]]*Payment[[#This Row],[Payment %]])</f>
        <v>6068.76</v>
      </c>
      <c r="M239" s="47">
        <v>44766</v>
      </c>
      <c r="N239" s="48">
        <v>44739</v>
      </c>
      <c r="O239" s="52">
        <v>44742</v>
      </c>
      <c r="P239" s="74">
        <f>IF(Payment[[#This Row],[Date of deposit]]="","",Payment[[#This Row],[Amount paid]])</f>
        <v>6068.76</v>
      </c>
    </row>
    <row r="240" spans="1:16" hidden="1">
      <c r="A240" s="54" t="s">
        <v>215</v>
      </c>
      <c r="B240" s="15">
        <f>IF(IF(Payment[[#This Row],[ID'#]]="","",VLOOKUP(Payment[[#This Row],[ID'#]],OrderTable[],2,FALSE))=0,"",IF(Payment[[#This Row],[ID'#]]="","",VLOOKUP(Payment[[#This Row],[ID'#]],OrderTable[],2,FALSE)))</f>
        <v>4</v>
      </c>
      <c r="C240" s="15">
        <f>IF(IF(Payment[[#This Row],[ID'#]]="","",VLOOKUP(Payment[[#This Row],[ID'#]],OrderTable[],3,FALSE))=0,"",IF(Payment[[#This Row],[ID'#]]="","",VLOOKUP(Payment[[#This Row],[ID'#]],OrderTable[],3,FALSE)))</f>
        <v>1145</v>
      </c>
      <c r="D240" s="16" t="str">
        <f>IF(IF(Payment[[#This Row],[ID'#]]="","",VLOOKUP(Payment[[#This Row],[ID'#]],OrderTable[],5,FALSE))=0,"",IF(Payment[[#This Row],[ID'#]]="","",VLOOKUP(Payment[[#This Row],[ID'#]],OrderTable[],5,FALSE)))</f>
        <v xml:space="preserve">
480vac Power Cable #10C3G1</v>
      </c>
      <c r="E240" s="17" t="str">
        <f>IF(IF(Payment[[#This Row],[ID'#]]="","",VLOOKUP(Payment[[#This Row],[ID'#]],OrderTable[],6,FALSE))=0,"",IF(Payment[[#This Row],[ID'#]]="","",VLOOKUP(Payment[[#This Row],[ID'#]],OrderTable[],6,FALSE)))</f>
        <v>Power cable 10AWG-3c+G TC-ER 600V</v>
      </c>
      <c r="F240" s="17">
        <f>IF(IF(Payment[[#This Row],[ID'#]]="","",VLOOKUP(Payment[[#This Row],[ID'#]],OrderTable[],7,FALSE))=0,0,IF(Payment[[#This Row],[ID'#]]="","",VLOOKUP(Payment[[#This Row],[ID'#]],OrderTable[],7,FALSE)))</f>
        <v>300</v>
      </c>
      <c r="G240" s="17" t="str">
        <f>IF(IF(Payment[[#This Row],[ID'#]]="","",VLOOKUP(Payment[[#This Row],[ID'#]],OrderTable[],8,FALSE))=0,"",IF(Payment[[#This Row],[ID'#]]="","",VLOOKUP(Payment[[#This Row],[ID'#]],OrderTable[],8,FALSE)))</f>
        <v>mts</v>
      </c>
      <c r="H240" s="23">
        <f>IF(IF(Payment[[#This Row],[ID'#]]="","",VLOOKUP(Payment[[#This Row],[ID'#]],OrderTable[],9,FALSE))=0,0,IF(Payment[[#This Row],[ID'#]]="","",VLOOKUP(Payment[[#This Row],[ID'#]],OrderTable[],9,FALSE)))</f>
        <v>9.14</v>
      </c>
      <c r="I240" s="23">
        <f>IF(IF(Payment[[#This Row],[ID'#]]="","",VLOOKUP(Payment[[#This Row],[ID'#]],OrderTable[],10,FALSE))=0,0,IF(Payment[[#This Row],[ID'#]]="","",VLOOKUP(Payment[[#This Row],[ID'#]],OrderTable[],10,FALSE)))</f>
        <v>2742</v>
      </c>
      <c r="J240" s="55">
        <v>1285</v>
      </c>
      <c r="K240" s="57">
        <v>0.5</v>
      </c>
      <c r="L240" s="22">
        <f>IF(Payment[[#This Row],[Total ]]="","",Payment[[#This Row],[Total ]]*Payment[[#This Row],[Payment %]])</f>
        <v>1371</v>
      </c>
      <c r="M240" s="47">
        <v>44766</v>
      </c>
      <c r="N240" s="48">
        <v>44739</v>
      </c>
      <c r="O240" s="52">
        <v>44742</v>
      </c>
      <c r="P240" s="74">
        <f>IF(Payment[[#This Row],[Date of deposit]]="","",Payment[[#This Row],[Amount paid]])</f>
        <v>1371</v>
      </c>
    </row>
    <row r="241" spans="1:16" hidden="1">
      <c r="A241" s="54" t="s">
        <v>219</v>
      </c>
      <c r="B241" s="15">
        <f>IF(IF(Payment[[#This Row],[ID'#]]="","",VLOOKUP(Payment[[#This Row],[ID'#]],OrderTable[],2,FALSE))=0,"",IF(Payment[[#This Row],[ID'#]]="","",VLOOKUP(Payment[[#This Row],[ID'#]],OrderTable[],2,FALSE)))</f>
        <v>4</v>
      </c>
      <c r="C241" s="15">
        <f>IF(IF(Payment[[#This Row],[ID'#]]="","",VLOOKUP(Payment[[#This Row],[ID'#]],OrderTable[],3,FALSE))=0,"",IF(Payment[[#This Row],[ID'#]]="","",VLOOKUP(Payment[[#This Row],[ID'#]],OrderTable[],3,FALSE)))</f>
        <v>1145</v>
      </c>
      <c r="D241" s="16" t="str">
        <f>IF(IF(Payment[[#This Row],[ID'#]]="","",VLOOKUP(Payment[[#This Row],[ID'#]],OrderTable[],5,FALSE))=0,"",IF(Payment[[#This Row],[ID'#]]="","",VLOOKUP(Payment[[#This Row],[ID'#]],OrderTable[],5,FALSE)))</f>
        <v>B1-HKT-0204</v>
      </c>
      <c r="E241" s="17" t="str">
        <f>IF(IF(Payment[[#This Row],[ID'#]]="","",VLOOKUP(Payment[[#This Row],[ID'#]],OrderTable[],6,FALSE))=0,"",IF(Payment[[#This Row],[ID'#]]="","",VLOOKUP(Payment[[#This Row],[ID'#]],OrderTable[],6,FALSE)))</f>
        <v>Exchange Cable</v>
      </c>
      <c r="F241" s="17">
        <f>IF(IF(Payment[[#This Row],[ID'#]]="","",VLOOKUP(Payment[[#This Row],[ID'#]],OrderTable[],7,FALSE))=0,0,IF(Payment[[#This Row],[ID'#]]="","",VLOOKUP(Payment[[#This Row],[ID'#]],OrderTable[],7,FALSE)))</f>
        <v>10</v>
      </c>
      <c r="G241" s="17" t="str">
        <f>IF(IF(Payment[[#This Row],[ID'#]]="","",VLOOKUP(Payment[[#This Row],[ID'#]],OrderTable[],8,FALSE))=0,"",IF(Payment[[#This Row],[ID'#]]="","",VLOOKUP(Payment[[#This Row],[ID'#]],OrderTable[],8,FALSE)))</f>
        <v>pc</v>
      </c>
      <c r="H241" s="23">
        <f>IF(IF(Payment[[#This Row],[ID'#]]="","",VLOOKUP(Payment[[#This Row],[ID'#]],OrderTable[],9,FALSE))=0,0,IF(Payment[[#This Row],[ID'#]]="","",VLOOKUP(Payment[[#This Row],[ID'#]],OrderTable[],9,FALSE)))</f>
        <v>80.92</v>
      </c>
      <c r="I241" s="23">
        <f>IF(IF(Payment[[#This Row],[ID'#]]="","",VLOOKUP(Payment[[#This Row],[ID'#]],OrderTable[],10,FALSE))=0,0,IF(Payment[[#This Row],[ID'#]]="","",VLOOKUP(Payment[[#This Row],[ID'#]],OrderTable[],10,FALSE)))</f>
        <v>809.2</v>
      </c>
      <c r="J241" s="55">
        <v>1285</v>
      </c>
      <c r="K241" s="57">
        <v>0.5</v>
      </c>
      <c r="L241" s="22">
        <f>IF(Payment[[#This Row],[Total ]]="","",Payment[[#This Row],[Total ]]*Payment[[#This Row],[Payment %]])</f>
        <v>404.6</v>
      </c>
      <c r="M241" s="47">
        <v>44766</v>
      </c>
      <c r="N241" s="48">
        <v>44739</v>
      </c>
      <c r="O241" s="52">
        <v>44742</v>
      </c>
      <c r="P241" s="74">
        <f>IF(Payment[[#This Row],[Date of deposit]]="","",Payment[[#This Row],[Amount paid]])</f>
        <v>404.6</v>
      </c>
    </row>
    <row r="242" spans="1:16" hidden="1">
      <c r="A242" s="54" t="s">
        <v>229</v>
      </c>
      <c r="B242" s="15">
        <f>IF(IF(Payment[[#This Row],[ID'#]]="","",VLOOKUP(Payment[[#This Row],[ID'#]],OrderTable[],2,FALSE))=0,"",IF(Payment[[#This Row],[ID'#]]="","",VLOOKUP(Payment[[#This Row],[ID'#]],OrderTable[],2,FALSE)))</f>
        <v>4</v>
      </c>
      <c r="C242" s="15">
        <f>IF(IF(Payment[[#This Row],[ID'#]]="","",VLOOKUP(Payment[[#This Row],[ID'#]],OrderTable[],3,FALSE))=0,"",IF(Payment[[#This Row],[ID'#]]="","",VLOOKUP(Payment[[#This Row],[ID'#]],OrderTable[],3,FALSE)))</f>
        <v>1145</v>
      </c>
      <c r="D242" s="16" t="str">
        <f>IF(IF(Payment[[#This Row],[ID'#]]="","",VLOOKUP(Payment[[#This Row],[ID'#]],OrderTable[],5,FALSE))=0,"",IF(Payment[[#This Row],[ID'#]]="","",VLOOKUP(Payment[[#This Row],[ID'#]],OrderTable[],5,FALSE)))</f>
        <v xml:space="preserve">
VS-08-RJ45-5-Q/IP20 - 1656725</v>
      </c>
      <c r="E242" s="17" t="str">
        <f>IF(IF(Payment[[#This Row],[ID'#]]="","",VLOOKUP(Payment[[#This Row],[ID'#]],OrderTable[],6,FALSE))=0,"",IF(Payment[[#This Row],[ID'#]]="","",VLOOKUP(Payment[[#This Row],[ID'#]],OrderTable[],6,FALSE)))</f>
        <v>Industrial Field assembly RJ45 Modular Plug 8-poles</v>
      </c>
      <c r="F242" s="17">
        <f>IF(IF(Payment[[#This Row],[ID'#]]="","",VLOOKUP(Payment[[#This Row],[ID'#]],OrderTable[],7,FALSE))=0,0,IF(Payment[[#This Row],[ID'#]]="","",VLOOKUP(Payment[[#This Row],[ID'#]],OrderTable[],7,FALSE)))</f>
        <v>15</v>
      </c>
      <c r="G242" s="17" t="str">
        <f>IF(IF(Payment[[#This Row],[ID'#]]="","",VLOOKUP(Payment[[#This Row],[ID'#]],OrderTable[],8,FALSE))=0,"",IF(Payment[[#This Row],[ID'#]]="","",VLOOKUP(Payment[[#This Row],[ID'#]],OrderTable[],8,FALSE)))</f>
        <v>pc</v>
      </c>
      <c r="H242" s="23">
        <f>IF(IF(Payment[[#This Row],[ID'#]]="","",VLOOKUP(Payment[[#This Row],[ID'#]],OrderTable[],9,FALSE))=0,0,IF(Payment[[#This Row],[ID'#]]="","",VLOOKUP(Payment[[#This Row],[ID'#]],OrderTable[],9,FALSE)))</f>
        <v>25.48</v>
      </c>
      <c r="I242" s="23">
        <f>IF(IF(Payment[[#This Row],[ID'#]]="","",VLOOKUP(Payment[[#This Row],[ID'#]],OrderTable[],10,FALSE))=0,0,IF(Payment[[#This Row],[ID'#]]="","",VLOOKUP(Payment[[#This Row],[ID'#]],OrderTable[],10,FALSE)))</f>
        <v>382.2</v>
      </c>
      <c r="J242" s="55">
        <v>1285</v>
      </c>
      <c r="K242" s="57">
        <v>0.5</v>
      </c>
      <c r="L242" s="22">
        <f>IF(Payment[[#This Row],[Total ]]="","",Payment[[#This Row],[Total ]]*Payment[[#This Row],[Payment %]])</f>
        <v>191.1</v>
      </c>
      <c r="M242" s="47">
        <v>44766</v>
      </c>
      <c r="N242" s="48">
        <v>44739</v>
      </c>
      <c r="O242" s="52">
        <v>44742</v>
      </c>
      <c r="P242" s="74">
        <f>IF(Payment[[#This Row],[Date of deposit]]="","",Payment[[#This Row],[Amount paid]])</f>
        <v>191.1</v>
      </c>
    </row>
    <row r="243" spans="1:16" hidden="1">
      <c r="A243" s="54" t="s">
        <v>234</v>
      </c>
      <c r="B243" s="15">
        <f>IF(IF(Payment[[#This Row],[ID'#]]="","",VLOOKUP(Payment[[#This Row],[ID'#]],OrderTable[],2,FALSE))=0,"",IF(Payment[[#This Row],[ID'#]]="","",VLOOKUP(Payment[[#This Row],[ID'#]],OrderTable[],2,FALSE)))</f>
        <v>4</v>
      </c>
      <c r="C243" s="15">
        <f>IF(IF(Payment[[#This Row],[ID'#]]="","",VLOOKUP(Payment[[#This Row],[ID'#]],OrderTable[],3,FALSE))=0,"",IF(Payment[[#This Row],[ID'#]]="","",VLOOKUP(Payment[[#This Row],[ID'#]],OrderTable[],3,FALSE)))</f>
        <v>1145</v>
      </c>
      <c r="D243" s="16" t="str">
        <f>IF(IF(Payment[[#This Row],[ID'#]]="","",VLOOKUP(Payment[[#This Row],[ID'#]],OrderTable[],5,FALSE))=0,"",IF(Payment[[#This Row],[ID'#]]="","",VLOOKUP(Payment[[#This Row],[ID'#]],OrderTable[],5,FALSE)))</f>
        <v>E11A06016M300</v>
      </c>
      <c r="E243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30m</v>
      </c>
      <c r="F243" s="17">
        <f>IF(IF(Payment[[#This Row],[ID'#]]="","",VLOOKUP(Payment[[#This Row],[ID'#]],OrderTable[],7,FALSE))=0,0,IF(Payment[[#This Row],[ID'#]]="","",VLOOKUP(Payment[[#This Row],[ID'#]],OrderTable[],7,FALSE)))</f>
        <v>5</v>
      </c>
      <c r="G243" s="17" t="str">
        <f>IF(IF(Payment[[#This Row],[ID'#]]="","",VLOOKUP(Payment[[#This Row],[ID'#]],OrderTable[],8,FALSE))=0,"",IF(Payment[[#This Row],[ID'#]]="","",VLOOKUP(Payment[[#This Row],[ID'#]],OrderTable[],8,FALSE)))</f>
        <v>pc</v>
      </c>
      <c r="H243" s="23">
        <f>IF(IF(Payment[[#This Row],[ID'#]]="","",VLOOKUP(Payment[[#This Row],[ID'#]],OrderTable[],9,FALSE))=0,0,IF(Payment[[#This Row],[ID'#]]="","",VLOOKUP(Payment[[#This Row],[ID'#]],OrderTable[],9,FALSE)))</f>
        <v>250.32</v>
      </c>
      <c r="I243" s="23">
        <f>IF(IF(Payment[[#This Row],[ID'#]]="","",VLOOKUP(Payment[[#This Row],[ID'#]],OrderTable[],10,FALSE))=0,0,IF(Payment[[#This Row],[ID'#]]="","",VLOOKUP(Payment[[#This Row],[ID'#]],OrderTable[],10,FALSE)))</f>
        <v>1251.5999999999999</v>
      </c>
      <c r="J243" s="55">
        <v>1285</v>
      </c>
      <c r="K243" s="57">
        <v>0.5</v>
      </c>
      <c r="L243" s="22">
        <f>IF(Payment[[#This Row],[Total ]]="","",Payment[[#This Row],[Total ]]*Payment[[#This Row],[Payment %]])</f>
        <v>625.79999999999995</v>
      </c>
      <c r="M243" s="47">
        <v>44766</v>
      </c>
      <c r="N243" s="48">
        <v>44739</v>
      </c>
      <c r="O243" s="52">
        <v>44742</v>
      </c>
      <c r="P243" s="74">
        <f>IF(Payment[[#This Row],[Date of deposit]]="","",Payment[[#This Row],[Amount paid]])</f>
        <v>625.79999999999995</v>
      </c>
    </row>
    <row r="244" spans="1:16" hidden="1">
      <c r="A244" s="54" t="s">
        <v>237</v>
      </c>
      <c r="B244" s="15">
        <f>IF(IF(Payment[[#This Row],[ID'#]]="","",VLOOKUP(Payment[[#This Row],[ID'#]],OrderTable[],2,FALSE))=0,"",IF(Payment[[#This Row],[ID'#]]="","",VLOOKUP(Payment[[#This Row],[ID'#]],OrderTable[],2,FALSE)))</f>
        <v>4</v>
      </c>
      <c r="C244" s="15">
        <f>IF(IF(Payment[[#This Row],[ID'#]]="","",VLOOKUP(Payment[[#This Row],[ID'#]],OrderTable[],3,FALSE))=0,"",IF(Payment[[#This Row],[ID'#]]="","",VLOOKUP(Payment[[#This Row],[ID'#]],OrderTable[],3,FALSE)))</f>
        <v>1145</v>
      </c>
      <c r="D244" s="16" t="str">
        <f>IF(IF(Payment[[#This Row],[ID'#]]="","",VLOOKUP(Payment[[#This Row],[ID'#]],OrderTable[],5,FALSE))=0,"",IF(Payment[[#This Row],[ID'#]]="","",VLOOKUP(Payment[[#This Row],[ID'#]],OrderTable[],5,FALSE)))</f>
        <v>E11A06016M400</v>
      </c>
      <c r="E244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40m</v>
      </c>
      <c r="F244" s="17">
        <f>IF(IF(Payment[[#This Row],[ID'#]]="","",VLOOKUP(Payment[[#This Row],[ID'#]],OrderTable[],7,FALSE))=0,0,IF(Payment[[#This Row],[ID'#]]="","",VLOOKUP(Payment[[#This Row],[ID'#]],OrderTable[],7,FALSE)))</f>
        <v>3</v>
      </c>
      <c r="G244" s="17" t="str">
        <f>IF(IF(Payment[[#This Row],[ID'#]]="","",VLOOKUP(Payment[[#This Row],[ID'#]],OrderTable[],8,FALSE))=0,"",IF(Payment[[#This Row],[ID'#]]="","",VLOOKUP(Payment[[#This Row],[ID'#]],OrderTable[],8,FALSE)))</f>
        <v>pc</v>
      </c>
      <c r="H244" s="23">
        <f>IF(IF(Payment[[#This Row],[ID'#]]="","",VLOOKUP(Payment[[#This Row],[ID'#]],OrderTable[],9,FALSE))=0,0,IF(Payment[[#This Row],[ID'#]]="","",VLOOKUP(Payment[[#This Row],[ID'#]],OrderTable[],9,FALSE)))</f>
        <v>308.60000000000002</v>
      </c>
      <c r="I244" s="23">
        <f>IF(IF(Payment[[#This Row],[ID'#]]="","",VLOOKUP(Payment[[#This Row],[ID'#]],OrderTable[],10,FALSE))=0,0,IF(Payment[[#This Row],[ID'#]]="","",VLOOKUP(Payment[[#This Row],[ID'#]],OrderTable[],10,FALSE)))</f>
        <v>925.80000000000007</v>
      </c>
      <c r="J244" s="55">
        <v>1285</v>
      </c>
      <c r="K244" s="57">
        <v>0.5</v>
      </c>
      <c r="L244" s="22">
        <f>IF(Payment[[#This Row],[Total ]]="","",Payment[[#This Row],[Total ]]*Payment[[#This Row],[Payment %]])</f>
        <v>462.90000000000003</v>
      </c>
      <c r="M244" s="47">
        <v>44766</v>
      </c>
      <c r="N244" s="48">
        <v>44739</v>
      </c>
      <c r="O244" s="52">
        <v>44742</v>
      </c>
      <c r="P244" s="74">
        <f>IF(Payment[[#This Row],[Date of deposit]]="","",Payment[[#This Row],[Amount paid]])</f>
        <v>462.90000000000003</v>
      </c>
    </row>
    <row r="245" spans="1:16" hidden="1">
      <c r="A245" s="54" t="s">
        <v>240</v>
      </c>
      <c r="B245" s="15">
        <f>IF(IF(Payment[[#This Row],[ID'#]]="","",VLOOKUP(Payment[[#This Row],[ID'#]],OrderTable[],2,FALSE))=0,"",IF(Payment[[#This Row],[ID'#]]="","",VLOOKUP(Payment[[#This Row],[ID'#]],OrderTable[],2,FALSE)))</f>
        <v>4</v>
      </c>
      <c r="C245" s="15">
        <f>IF(IF(Payment[[#This Row],[ID'#]]="","",VLOOKUP(Payment[[#This Row],[ID'#]],OrderTable[],3,FALSE))=0,"",IF(Payment[[#This Row],[ID'#]]="","",VLOOKUP(Payment[[#This Row],[ID'#]],OrderTable[],3,FALSE)))</f>
        <v>1145</v>
      </c>
      <c r="D245" s="16" t="str">
        <f>IF(IF(Payment[[#This Row],[ID'#]]="","",VLOOKUP(Payment[[#This Row],[ID'#]],OrderTable[],5,FALSE))=0,"",IF(Payment[[#This Row],[ID'#]]="","",VLOOKUP(Payment[[#This Row],[ID'#]],OrderTable[],5,FALSE)))</f>
        <v>E11A06016M500</v>
      </c>
      <c r="E245" s="17" t="str">
        <f>IF(IF(Payment[[#This Row],[ID'#]]="","",VLOOKUP(Payment[[#This Row],[ID'#]],OrderTable[],6,FALSE))=0,"",IF(Payment[[#This Row],[ID'#]]="","",VLOOKUP(Payment[[#This Row],[ID'#]],OrderTable[],6,FALSE)))</f>
        <v>M12 shielded, Straight Male - Straight Male, 50m</v>
      </c>
      <c r="F245" s="17">
        <f>IF(IF(Payment[[#This Row],[ID'#]]="","",VLOOKUP(Payment[[#This Row],[ID'#]],OrderTable[],7,FALSE))=0,0,IF(Payment[[#This Row],[ID'#]]="","",VLOOKUP(Payment[[#This Row],[ID'#]],OrderTable[],7,FALSE)))</f>
        <v>5</v>
      </c>
      <c r="G245" s="17" t="str">
        <f>IF(IF(Payment[[#This Row],[ID'#]]="","",VLOOKUP(Payment[[#This Row],[ID'#]],OrderTable[],8,FALSE))=0,"",IF(Payment[[#This Row],[ID'#]]="","",VLOOKUP(Payment[[#This Row],[ID'#]],OrderTable[],8,FALSE)))</f>
        <v>pc</v>
      </c>
      <c r="H245" s="23">
        <f>IF(IF(Payment[[#This Row],[ID'#]]="","",VLOOKUP(Payment[[#This Row],[ID'#]],OrderTable[],9,FALSE))=0,0,IF(Payment[[#This Row],[ID'#]]="","",VLOOKUP(Payment[[#This Row],[ID'#]],OrderTable[],9,FALSE)))</f>
        <v>249.85</v>
      </c>
      <c r="I245" s="23">
        <f>IF(IF(Payment[[#This Row],[ID'#]]="","",VLOOKUP(Payment[[#This Row],[ID'#]],OrderTable[],10,FALSE))=0,0,IF(Payment[[#This Row],[ID'#]]="","",VLOOKUP(Payment[[#This Row],[ID'#]],OrderTable[],10,FALSE)))</f>
        <v>1249.25</v>
      </c>
      <c r="J245" s="55">
        <v>1285</v>
      </c>
      <c r="K245" s="57">
        <v>0.49999599700000003</v>
      </c>
      <c r="L245" s="22">
        <f>IF(Payment[[#This Row],[Total ]]="","",Payment[[#This Row],[Total ]]*Payment[[#This Row],[Payment %]])</f>
        <v>624.61999925225007</v>
      </c>
      <c r="M245" s="47">
        <v>44766</v>
      </c>
      <c r="N245" s="48">
        <v>44739</v>
      </c>
      <c r="O245" s="52">
        <v>44742</v>
      </c>
      <c r="P245" s="74">
        <f>IF(Payment[[#This Row],[Date of deposit]]="","",Payment[[#This Row],[Amount paid]])</f>
        <v>624.61999925225007</v>
      </c>
    </row>
    <row r="246" spans="1:16" hidden="1">
      <c r="A246" s="54" t="s">
        <v>246</v>
      </c>
      <c r="B246" s="15">
        <f>IF(IF(Payment[[#This Row],[ID'#]]="","",VLOOKUP(Payment[[#This Row],[ID'#]],OrderTable[],2,FALSE))=0,"",IF(Payment[[#This Row],[ID'#]]="","",VLOOKUP(Payment[[#This Row],[ID'#]],OrderTable[],2,FALSE)))</f>
        <v>4</v>
      </c>
      <c r="C246" s="15">
        <f>IF(IF(Payment[[#This Row],[ID'#]]="","",VLOOKUP(Payment[[#This Row],[ID'#]],OrderTable[],3,FALSE))=0,"",IF(Payment[[#This Row],[ID'#]]="","",VLOOKUP(Payment[[#This Row],[ID'#]],OrderTable[],3,FALSE)))</f>
        <v>1145</v>
      </c>
      <c r="D246" s="16" t="str">
        <f>IF(IF(Payment[[#This Row],[ID'#]]="","",VLOOKUP(Payment[[#This Row],[ID'#]],OrderTable[],5,FALSE))=0,"",IF(Payment[[#This Row],[ID'#]]="","",VLOOKUP(Payment[[#This Row],[ID'#]],OrderTable[],5,FALSE)))</f>
        <v>1300390370 DN100</v>
      </c>
      <c r="E246" s="17" t="str">
        <f>IF(IF(Payment[[#This Row],[ID'#]]="","",VLOOKUP(Payment[[#This Row],[ID'#]],OrderTable[],6,FALSE))=0,"",IF(Payment[[#This Row],[ID'#]]="","",VLOOKUP(Payment[[#This Row],[ID'#]],OrderTable[],6,FALSE)))</f>
        <v>DeviceNet Trunk Male Terminator Resistor with Mini-Change Connection</v>
      </c>
      <c r="F246" s="17">
        <f>IF(IF(Payment[[#This Row],[ID'#]]="","",VLOOKUP(Payment[[#This Row],[ID'#]],OrderTable[],7,FALSE))=0,0,IF(Payment[[#This Row],[ID'#]]="","",VLOOKUP(Payment[[#This Row],[ID'#]],OrderTable[],7,FALSE)))</f>
        <v>6</v>
      </c>
      <c r="G246" s="17" t="str">
        <f>IF(IF(Payment[[#This Row],[ID'#]]="","",VLOOKUP(Payment[[#This Row],[ID'#]],OrderTable[],8,FALSE))=0,"",IF(Payment[[#This Row],[ID'#]]="","",VLOOKUP(Payment[[#This Row],[ID'#]],OrderTable[],8,FALSE)))</f>
        <v>pc</v>
      </c>
      <c r="H246" s="23">
        <f>IF(IF(Payment[[#This Row],[ID'#]]="","",VLOOKUP(Payment[[#This Row],[ID'#]],OrderTable[],9,FALSE))=0,0,IF(Payment[[#This Row],[ID'#]]="","",VLOOKUP(Payment[[#This Row],[ID'#]],OrderTable[],9,FALSE)))</f>
        <v>32.770000000000003</v>
      </c>
      <c r="I246" s="23">
        <f>IF(IF(Payment[[#This Row],[ID'#]]="","",VLOOKUP(Payment[[#This Row],[ID'#]],OrderTable[],10,FALSE))=0,0,IF(Payment[[#This Row],[ID'#]]="","",VLOOKUP(Payment[[#This Row],[ID'#]],OrderTable[],10,FALSE)))</f>
        <v>196.62</v>
      </c>
      <c r="J246" s="55">
        <v>1285</v>
      </c>
      <c r="K246" s="57">
        <v>0.5</v>
      </c>
      <c r="L246" s="22">
        <f>IF(Payment[[#This Row],[Total ]]="","",Payment[[#This Row],[Total ]]*Payment[[#This Row],[Payment %]])</f>
        <v>98.31</v>
      </c>
      <c r="M246" s="47">
        <v>44766</v>
      </c>
      <c r="N246" s="48">
        <v>44739</v>
      </c>
      <c r="O246" s="52">
        <v>44742</v>
      </c>
      <c r="P246" s="74">
        <f>IF(Payment[[#This Row],[Date of deposit]]="","",Payment[[#This Row],[Amount paid]])</f>
        <v>98.31</v>
      </c>
    </row>
    <row r="247" spans="1:16" hidden="1">
      <c r="A247" s="54" t="s">
        <v>249</v>
      </c>
      <c r="B247" s="15">
        <f>IF(IF(Payment[[#This Row],[ID'#]]="","",VLOOKUP(Payment[[#This Row],[ID'#]],OrderTable[],2,FALSE))=0,"",IF(Payment[[#This Row],[ID'#]]="","",VLOOKUP(Payment[[#This Row],[ID'#]],OrderTable[],2,FALSE)))</f>
        <v>4</v>
      </c>
      <c r="C247" s="15">
        <f>IF(IF(Payment[[#This Row],[ID'#]]="","",VLOOKUP(Payment[[#This Row],[ID'#]],OrderTable[],3,FALSE))=0,"",IF(Payment[[#This Row],[ID'#]]="","",VLOOKUP(Payment[[#This Row],[ID'#]],OrderTable[],3,FALSE)))</f>
        <v>1145</v>
      </c>
      <c r="D247" s="16" t="str">
        <f>IF(IF(Payment[[#This Row],[ID'#]]="","",VLOOKUP(Payment[[#This Row],[ID'#]],OrderTable[],5,FALSE))=0,"",IF(Payment[[#This Row],[ID'#]]="","",VLOOKUP(Payment[[#This Row],[ID'#]],OrderTable[],5,FALSE)))</f>
        <v>1300350057 DN3020</v>
      </c>
      <c r="E247" s="17" t="str">
        <f>IF(IF(Payment[[#This Row],[ID'#]]="","",VLOOKUP(Payment[[#This Row],[ID'#]],OrderTable[],6,FALSE))=0,"",IF(Payment[[#This Row],[ID'#]]="","",VLOOKUP(Payment[[#This Row],[ID'#]],OrderTable[],6,FALSE)))</f>
        <v>DeviceNet 5 Pole, Tee Female to Male</v>
      </c>
      <c r="F247" s="17">
        <f>IF(IF(Payment[[#This Row],[ID'#]]="","",VLOOKUP(Payment[[#This Row],[ID'#]],OrderTable[],7,FALSE))=0,0,IF(Payment[[#This Row],[ID'#]]="","",VLOOKUP(Payment[[#This Row],[ID'#]],OrderTable[],7,FALSE)))</f>
        <v>6</v>
      </c>
      <c r="G247" s="17" t="str">
        <f>IF(IF(Payment[[#This Row],[ID'#]]="","",VLOOKUP(Payment[[#This Row],[ID'#]],OrderTable[],8,FALSE))=0,"",IF(Payment[[#This Row],[ID'#]]="","",VLOOKUP(Payment[[#This Row],[ID'#]],OrderTable[],8,FALSE)))</f>
        <v>pc</v>
      </c>
      <c r="H247" s="23">
        <f>IF(IF(Payment[[#This Row],[ID'#]]="","",VLOOKUP(Payment[[#This Row],[ID'#]],OrderTable[],9,FALSE))=0,0,IF(Payment[[#This Row],[ID'#]]="","",VLOOKUP(Payment[[#This Row],[ID'#]],OrderTable[],9,FALSE)))</f>
        <v>69.489999999999995</v>
      </c>
      <c r="I247" s="23">
        <f>IF(IF(Payment[[#This Row],[ID'#]]="","",VLOOKUP(Payment[[#This Row],[ID'#]],OrderTable[],10,FALSE))=0,0,IF(Payment[[#This Row],[ID'#]]="","",VLOOKUP(Payment[[#This Row],[ID'#]],OrderTable[],10,FALSE)))</f>
        <v>416.93999999999994</v>
      </c>
      <c r="J247" s="55">
        <v>1285</v>
      </c>
      <c r="K247" s="57">
        <v>0.5</v>
      </c>
      <c r="L247" s="22">
        <f>IF(Payment[[#This Row],[Total ]]="","",Payment[[#This Row],[Total ]]*Payment[[#This Row],[Payment %]])</f>
        <v>208.46999999999997</v>
      </c>
      <c r="M247" s="47">
        <v>44766</v>
      </c>
      <c r="N247" s="48">
        <v>44739</v>
      </c>
      <c r="O247" s="52">
        <v>44742</v>
      </c>
      <c r="P247" s="74">
        <f>IF(Payment[[#This Row],[Date of deposit]]="","",Payment[[#This Row],[Amount paid]])</f>
        <v>208.46999999999997</v>
      </c>
    </row>
    <row r="248" spans="1:16" hidden="1">
      <c r="A248" s="54" t="s">
        <v>252</v>
      </c>
      <c r="B248" s="15">
        <f>IF(IF(Payment[[#This Row],[ID'#]]="","",VLOOKUP(Payment[[#This Row],[ID'#]],OrderTable[],2,FALSE))=0,"",IF(Payment[[#This Row],[ID'#]]="","",VLOOKUP(Payment[[#This Row],[ID'#]],OrderTable[],2,FALSE)))</f>
        <v>4</v>
      </c>
      <c r="C248" s="15">
        <f>IF(IF(Payment[[#This Row],[ID'#]]="","",VLOOKUP(Payment[[#This Row],[ID'#]],OrderTable[],3,FALSE))=0,"",IF(Payment[[#This Row],[ID'#]]="","",VLOOKUP(Payment[[#This Row],[ID'#]],OrderTable[],3,FALSE)))</f>
        <v>1145</v>
      </c>
      <c r="D248" s="16" t="str">
        <f>IF(IF(Payment[[#This Row],[ID'#]]="","",VLOOKUP(Payment[[#This Row],[ID'#]],OrderTable[],5,FALSE))=0,"",IF(Payment[[#This Row],[ID'#]]="","",VLOOKUP(Payment[[#This Row],[ID'#]],OrderTable[],5,FALSE)))</f>
        <v xml:space="preserve">
480vac Power Cable mts #8C3G1</v>
      </c>
      <c r="E248" s="17" t="str">
        <f>IF(IF(Payment[[#This Row],[ID'#]]="","",VLOOKUP(Payment[[#This Row],[ID'#]],OrderTable[],6,FALSE))=0,"",IF(Payment[[#This Row],[ID'#]]="","",VLOOKUP(Payment[[#This Row],[ID'#]],OrderTable[],6,FALSE)))</f>
        <v>Power cable 8AWG-3c+G TC-ER 600V</v>
      </c>
      <c r="F248" s="17">
        <f>IF(IF(Payment[[#This Row],[ID'#]]="","",VLOOKUP(Payment[[#This Row],[ID'#]],OrderTable[],7,FALSE))=0,0,IF(Payment[[#This Row],[ID'#]]="","",VLOOKUP(Payment[[#This Row],[ID'#]],OrderTable[],7,FALSE)))</f>
        <v>50</v>
      </c>
      <c r="G248" s="17" t="str">
        <f>IF(IF(Payment[[#This Row],[ID'#]]="","",VLOOKUP(Payment[[#This Row],[ID'#]],OrderTable[],8,FALSE))=0,"",IF(Payment[[#This Row],[ID'#]]="","",VLOOKUP(Payment[[#This Row],[ID'#]],OrderTable[],8,FALSE)))</f>
        <v>pc</v>
      </c>
      <c r="H248" s="23">
        <f>IF(IF(Payment[[#This Row],[ID'#]]="","",VLOOKUP(Payment[[#This Row],[ID'#]],OrderTable[],9,FALSE))=0,0,IF(Payment[[#This Row],[ID'#]]="","",VLOOKUP(Payment[[#This Row],[ID'#]],OrderTable[],9,FALSE)))</f>
        <v>9.14</v>
      </c>
      <c r="I248" s="23">
        <f>IF(IF(Payment[[#This Row],[ID'#]]="","",VLOOKUP(Payment[[#This Row],[ID'#]],OrderTable[],10,FALSE))=0,0,IF(Payment[[#This Row],[ID'#]]="","",VLOOKUP(Payment[[#This Row],[ID'#]],OrderTable[],10,FALSE)))</f>
        <v>457</v>
      </c>
      <c r="J248" s="55">
        <v>1285</v>
      </c>
      <c r="K248" s="57">
        <v>0.5</v>
      </c>
      <c r="L248" s="22">
        <f>IF(Payment[[#This Row],[Total ]]="","",Payment[[#This Row],[Total ]]*Payment[[#This Row],[Payment %]])</f>
        <v>228.5</v>
      </c>
      <c r="M248" s="47">
        <v>44766</v>
      </c>
      <c r="N248" s="48">
        <v>44739</v>
      </c>
      <c r="O248" s="52">
        <v>44742</v>
      </c>
      <c r="P248" s="74">
        <f>IF(Payment[[#This Row],[Date of deposit]]="","",Payment[[#This Row],[Amount paid]])</f>
        <v>228.5</v>
      </c>
    </row>
    <row r="249" spans="1:16" hidden="1">
      <c r="A249" s="54" t="s">
        <v>256</v>
      </c>
      <c r="B249" s="15">
        <f>IF(IF(Payment[[#This Row],[ID'#]]="","",VLOOKUP(Payment[[#This Row],[ID'#]],OrderTable[],2,FALSE))=0,"",IF(Payment[[#This Row],[ID'#]]="","",VLOOKUP(Payment[[#This Row],[ID'#]],OrderTable[],2,FALSE)))</f>
        <v>4</v>
      </c>
      <c r="C249" s="15">
        <f>IF(IF(Payment[[#This Row],[ID'#]]="","",VLOOKUP(Payment[[#This Row],[ID'#]],OrderTable[],3,FALSE))=0,"",IF(Payment[[#This Row],[ID'#]]="","",VLOOKUP(Payment[[#This Row],[ID'#]],OrderTable[],3,FALSE)))</f>
        <v>1145</v>
      </c>
      <c r="D249" s="16" t="str">
        <f>IF(IF(Payment[[#This Row],[ID'#]]="","",VLOOKUP(Payment[[#This Row],[ID'#]],OrderTable[],5,FALSE))=0,"",IF(Payment[[#This Row],[ID'#]]="","",VLOOKUP(Payment[[#This Row],[ID'#]],OrderTable[],5,FALSE)))</f>
        <v>SMB30A</v>
      </c>
      <c r="E249" s="17" t="str">
        <f>IF(IF(Payment[[#This Row],[ID'#]]="","",VLOOKUP(Payment[[#This Row],[ID'#]],OrderTable[],6,FALSE))=0,"",IF(Payment[[#This Row],[ID'#]]="","",VLOOKUP(Payment[[#This Row],[ID'#]],OrderTable[],6,FALSE)))</f>
        <v>EZ-LIGHT Base mount Indicators Bracket for K50L</v>
      </c>
      <c r="F249" s="17">
        <f>IF(IF(Payment[[#This Row],[ID'#]]="","",VLOOKUP(Payment[[#This Row],[ID'#]],OrderTable[],7,FALSE))=0,0,IF(Payment[[#This Row],[ID'#]]="","",VLOOKUP(Payment[[#This Row],[ID'#]],OrderTable[],7,FALSE)))</f>
        <v>6</v>
      </c>
      <c r="G249" s="17" t="str">
        <f>IF(IF(Payment[[#This Row],[ID'#]]="","",VLOOKUP(Payment[[#This Row],[ID'#]],OrderTable[],8,FALSE))=0,"",IF(Payment[[#This Row],[ID'#]]="","",VLOOKUP(Payment[[#This Row],[ID'#]],OrderTable[],8,FALSE)))</f>
        <v>pc</v>
      </c>
      <c r="H249" s="23">
        <f>IF(IF(Payment[[#This Row],[ID'#]]="","",VLOOKUP(Payment[[#This Row],[ID'#]],OrderTable[],9,FALSE))=0,0,IF(Payment[[#This Row],[ID'#]]="","",VLOOKUP(Payment[[#This Row],[ID'#]],OrderTable[],9,FALSE)))</f>
        <v>10.27</v>
      </c>
      <c r="I249" s="23">
        <f>IF(IF(Payment[[#This Row],[ID'#]]="","",VLOOKUP(Payment[[#This Row],[ID'#]],OrderTable[],10,FALSE))=0,0,IF(Payment[[#This Row],[ID'#]]="","",VLOOKUP(Payment[[#This Row],[ID'#]],OrderTable[],10,FALSE)))</f>
        <v>61.62</v>
      </c>
      <c r="J249" s="55">
        <v>1285</v>
      </c>
      <c r="K249" s="57">
        <v>0.5</v>
      </c>
      <c r="L249" s="22">
        <f>IF(Payment[[#This Row],[Total ]]="","",Payment[[#This Row],[Total ]]*Payment[[#This Row],[Payment %]])</f>
        <v>30.81</v>
      </c>
      <c r="M249" s="47">
        <v>44766</v>
      </c>
      <c r="N249" s="48">
        <v>44739</v>
      </c>
      <c r="O249" s="52">
        <v>44742</v>
      </c>
      <c r="P249" s="74">
        <f>IF(Payment[[#This Row],[Date of deposit]]="","",Payment[[#This Row],[Amount paid]])</f>
        <v>30.81</v>
      </c>
    </row>
    <row r="250" spans="1:16" hidden="1">
      <c r="A250" s="54" t="s">
        <v>258</v>
      </c>
      <c r="B250" s="15">
        <f>IF(IF(Payment[[#This Row],[ID'#]]="","",VLOOKUP(Payment[[#This Row],[ID'#]],OrderTable[],2,FALSE))=0,"",IF(Payment[[#This Row],[ID'#]]="","",VLOOKUP(Payment[[#This Row],[ID'#]],OrderTable[],2,FALSE)))</f>
        <v>4</v>
      </c>
      <c r="C250" s="15">
        <f>IF(IF(Payment[[#This Row],[ID'#]]="","",VLOOKUP(Payment[[#This Row],[ID'#]],OrderTable[],3,FALSE))=0,"",IF(Payment[[#This Row],[ID'#]]="","",VLOOKUP(Payment[[#This Row],[ID'#]],OrderTable[],3,FALSE)))</f>
        <v>1145</v>
      </c>
      <c r="D250" s="16" t="str">
        <f>IF(IF(Payment[[#This Row],[ID'#]]="","",VLOOKUP(Payment[[#This Row],[ID'#]],OrderTable[],5,FALSE))=0,"",IF(Payment[[#This Row],[ID'#]]="","",VLOOKUP(Payment[[#This Row],[ID'#]],OrderTable[],5,FALSE)))</f>
        <v xml:space="preserve"> OTBVP6QDH</v>
      </c>
      <c r="E250" s="17" t="str">
        <f>IF(IF(Payment[[#This Row],[ID'#]]="","",VLOOKUP(Payment[[#This Row],[ID'#]],OrderTable[],6,FALSE))=0,"",IF(Payment[[#This Row],[ID'#]]="","",VLOOKUP(Payment[[#This Row],[ID'#]],OrderTable[],6,FALSE)))</f>
        <v>Optical Touch Button for Cycle start</v>
      </c>
      <c r="F250" s="17">
        <f>IF(IF(Payment[[#This Row],[ID'#]]="","",VLOOKUP(Payment[[#This Row],[ID'#]],OrderTable[],7,FALSE))=0,0,IF(Payment[[#This Row],[ID'#]]="","",VLOOKUP(Payment[[#This Row],[ID'#]],OrderTable[],7,FALSE)))</f>
        <v>3</v>
      </c>
      <c r="G250" s="17" t="str">
        <f>IF(IF(Payment[[#This Row],[ID'#]]="","",VLOOKUP(Payment[[#This Row],[ID'#]],OrderTable[],8,FALSE))=0,"",IF(Payment[[#This Row],[ID'#]]="","",VLOOKUP(Payment[[#This Row],[ID'#]],OrderTable[],8,FALSE)))</f>
        <v>pc</v>
      </c>
      <c r="H250" s="23">
        <f>IF(IF(Payment[[#This Row],[ID'#]]="","",VLOOKUP(Payment[[#This Row],[ID'#]],OrderTable[],9,FALSE))=0,0,IF(Payment[[#This Row],[ID'#]]="","",VLOOKUP(Payment[[#This Row],[ID'#]],OrderTable[],9,FALSE)))</f>
        <v>129.78</v>
      </c>
      <c r="I250" s="23">
        <f>IF(IF(Payment[[#This Row],[ID'#]]="","",VLOOKUP(Payment[[#This Row],[ID'#]],OrderTable[],10,FALSE))=0,0,IF(Payment[[#This Row],[ID'#]]="","",VLOOKUP(Payment[[#This Row],[ID'#]],OrderTable[],10,FALSE)))</f>
        <v>389.34000000000003</v>
      </c>
      <c r="J250" s="55">
        <v>1285</v>
      </c>
      <c r="K250" s="57">
        <v>0.5</v>
      </c>
      <c r="L250" s="22">
        <f>IF(Payment[[#This Row],[Total ]]="","",Payment[[#This Row],[Total ]]*Payment[[#This Row],[Payment %]])</f>
        <v>194.67000000000002</v>
      </c>
      <c r="M250" s="47">
        <v>44766</v>
      </c>
      <c r="N250" s="48">
        <v>44739</v>
      </c>
      <c r="O250" s="52">
        <v>44742</v>
      </c>
      <c r="P250" s="74">
        <f>IF(Payment[[#This Row],[Date of deposit]]="","",Payment[[#This Row],[Amount paid]])</f>
        <v>194.67000000000002</v>
      </c>
    </row>
    <row r="251" spans="1:16" hidden="1">
      <c r="A251" s="54" t="s">
        <v>262</v>
      </c>
      <c r="B251" s="15">
        <f>IF(IF(Payment[[#This Row],[ID'#]]="","",VLOOKUP(Payment[[#This Row],[ID'#]],OrderTable[],2,FALSE))=0,"",IF(Payment[[#This Row],[ID'#]]="","",VLOOKUP(Payment[[#This Row],[ID'#]],OrderTable[],2,FALSE)))</f>
        <v>4</v>
      </c>
      <c r="C251" s="15">
        <f>IF(IF(Payment[[#This Row],[ID'#]]="","",VLOOKUP(Payment[[#This Row],[ID'#]],OrderTable[],3,FALSE))=0,"",IF(Payment[[#This Row],[ID'#]]="","",VLOOKUP(Payment[[#This Row],[ID'#]],OrderTable[],3,FALSE)))</f>
        <v>1145</v>
      </c>
      <c r="D251" s="16" t="str">
        <f>IF(IF(Payment[[#This Row],[ID'#]]="","",VLOOKUP(Payment[[#This Row],[ID'#]],OrderTable[],5,FALSE))=0,"",IF(Payment[[#This Row],[ID'#]]="","",VLOOKUP(Payment[[#This Row],[ID'#]],OrderTable[],5,FALSE)))</f>
        <v xml:space="preserve"> SSA-MBK-EEC3</v>
      </c>
      <c r="E251" s="17" t="str">
        <f>IF(IF(Payment[[#This Row],[ID'#]]="","",VLOOKUP(Payment[[#This Row],[ID'#]],OrderTable[],6,FALSE))=0,"",IF(Payment[[#This Row],[ID'#]]="","",VLOOKUP(Payment[[#This Row],[ID'#]],OrderTable[],6,FALSE)))</f>
        <v>E-STOP 30mm MOUNTING HUB BRACKET RIGHT ANGLE 3 HOLES</v>
      </c>
      <c r="F251" s="17">
        <f>IF(IF(Payment[[#This Row],[ID'#]]="","",VLOOKUP(Payment[[#This Row],[ID'#]],OrderTable[],7,FALSE))=0,0,IF(Payment[[#This Row],[ID'#]]="","",VLOOKUP(Payment[[#This Row],[ID'#]],OrderTable[],7,FALSE)))</f>
        <v>3</v>
      </c>
      <c r="G251" s="17" t="str">
        <f>IF(IF(Payment[[#This Row],[ID'#]]="","",VLOOKUP(Payment[[#This Row],[ID'#]],OrderTable[],8,FALSE))=0,"",IF(Payment[[#This Row],[ID'#]]="","",VLOOKUP(Payment[[#This Row],[ID'#]],OrderTable[],8,FALSE)))</f>
        <v>pc</v>
      </c>
      <c r="H251" s="23">
        <f>IF(IF(Payment[[#This Row],[ID'#]]="","",VLOOKUP(Payment[[#This Row],[ID'#]],OrderTable[],9,FALSE))=0,0,IF(Payment[[#This Row],[ID'#]]="","",VLOOKUP(Payment[[#This Row],[ID'#]],OrderTable[],9,FALSE)))</f>
        <v>50.42</v>
      </c>
      <c r="I251" s="23">
        <f>IF(IF(Payment[[#This Row],[ID'#]]="","",VLOOKUP(Payment[[#This Row],[ID'#]],OrderTable[],10,FALSE))=0,0,IF(Payment[[#This Row],[ID'#]]="","",VLOOKUP(Payment[[#This Row],[ID'#]],OrderTable[],10,FALSE)))</f>
        <v>151.26</v>
      </c>
      <c r="J251" s="55">
        <v>1285</v>
      </c>
      <c r="K251" s="57">
        <v>0.5</v>
      </c>
      <c r="L251" s="22">
        <f>IF(Payment[[#This Row],[Total ]]="","",Payment[[#This Row],[Total ]]*Payment[[#This Row],[Payment %]])</f>
        <v>75.63</v>
      </c>
      <c r="M251" s="47">
        <v>44766</v>
      </c>
      <c r="N251" s="48">
        <v>44739</v>
      </c>
      <c r="O251" s="52">
        <v>44742</v>
      </c>
      <c r="P251" s="74">
        <f>IF(Payment[[#This Row],[Date of deposit]]="","",Payment[[#This Row],[Amount paid]])</f>
        <v>75.63</v>
      </c>
    </row>
    <row r="252" spans="1:16" hidden="1">
      <c r="A252" s="54" t="s">
        <v>264</v>
      </c>
      <c r="B252" s="15">
        <f>IF(IF(Payment[[#This Row],[ID'#]]="","",VLOOKUP(Payment[[#This Row],[ID'#]],OrderTable[],2,FALSE))=0,"",IF(Payment[[#This Row],[ID'#]]="","",VLOOKUP(Payment[[#This Row],[ID'#]],OrderTable[],2,FALSE)))</f>
        <v>4</v>
      </c>
      <c r="C252" s="15">
        <f>IF(IF(Payment[[#This Row],[ID'#]]="","",VLOOKUP(Payment[[#This Row],[ID'#]],OrderTable[],3,FALSE))=0,"",IF(Payment[[#This Row],[ID'#]]="","",VLOOKUP(Payment[[#This Row],[ID'#]],OrderTable[],3,FALSE)))</f>
        <v>1145</v>
      </c>
      <c r="D252" s="16" t="str">
        <f>IF(IF(Payment[[#This Row],[ID'#]]="","",VLOOKUP(Payment[[#This Row],[ID'#]],OrderTable[],5,FALSE))=0,"",IF(Payment[[#This Row],[ID'#]]="","",VLOOKUP(Payment[[#This Row],[ID'#]],OrderTable[],5,FALSE)))</f>
        <v>Shipping and handling</v>
      </c>
      <c r="E252" s="17" t="str">
        <f>IF(IF(Payment[[#This Row],[ID'#]]="","",VLOOKUP(Payment[[#This Row],[ID'#]],OrderTable[],6,FALSE))=0,"",IF(Payment[[#This Row],[ID'#]]="","",VLOOKUP(Payment[[#This Row],[ID'#]],OrderTable[],6,FALSE)))</f>
        <v>Shipping and handling</v>
      </c>
      <c r="F252" s="17">
        <f>IF(IF(Payment[[#This Row],[ID'#]]="","",VLOOKUP(Payment[[#This Row],[ID'#]],OrderTable[],7,FALSE))=0,0,IF(Payment[[#This Row],[ID'#]]="","",VLOOKUP(Payment[[#This Row],[ID'#]],OrderTable[],7,FALSE)))</f>
        <v>1</v>
      </c>
      <c r="G252" s="17" t="str">
        <f>IF(IF(Payment[[#This Row],[ID'#]]="","",VLOOKUP(Payment[[#This Row],[ID'#]],OrderTable[],8,FALSE))=0,"",IF(Payment[[#This Row],[ID'#]]="","",VLOOKUP(Payment[[#This Row],[ID'#]],OrderTable[],8,FALSE)))</f>
        <v>pc</v>
      </c>
      <c r="H252" s="23">
        <f>IF(IF(Payment[[#This Row],[ID'#]]="","",VLOOKUP(Payment[[#This Row],[ID'#]],OrderTable[],9,FALSE))=0,0,IF(Payment[[#This Row],[ID'#]]="","",VLOOKUP(Payment[[#This Row],[ID'#]],OrderTable[],9,FALSE)))</f>
        <v>4000</v>
      </c>
      <c r="I252" s="23">
        <f>IF(IF(Payment[[#This Row],[ID'#]]="","",VLOOKUP(Payment[[#This Row],[ID'#]],OrderTable[],10,FALSE))=0,0,IF(Payment[[#This Row],[ID'#]]="","",VLOOKUP(Payment[[#This Row],[ID'#]],OrderTable[],10,FALSE)))</f>
        <v>4000</v>
      </c>
      <c r="J252" s="55">
        <v>1285</v>
      </c>
      <c r="K252" s="57">
        <v>0.5</v>
      </c>
      <c r="L252" s="22">
        <f>IF(Payment[[#This Row],[Total ]]="","",Payment[[#This Row],[Total ]]*Payment[[#This Row],[Payment %]])</f>
        <v>2000</v>
      </c>
      <c r="M252" s="47">
        <v>44766</v>
      </c>
      <c r="N252" s="48">
        <v>44739</v>
      </c>
      <c r="O252" s="52">
        <v>44742</v>
      </c>
      <c r="P252" s="74">
        <f>IF(Payment[[#This Row],[Date of deposit]]="","",Payment[[#This Row],[Amount paid]])</f>
        <v>2000</v>
      </c>
    </row>
    <row r="253" spans="1:16" hidden="1">
      <c r="A253" s="54" t="s">
        <v>375</v>
      </c>
      <c r="B253" s="15">
        <f>IF(IF(Payment[[#This Row],[ID'#]]="","",VLOOKUP(Payment[[#This Row],[ID'#]],OrderTable[],2,FALSE))=0,"",IF(Payment[[#This Row],[ID'#]]="","",VLOOKUP(Payment[[#This Row],[ID'#]],OrderTable[],2,FALSE)))</f>
        <v>9</v>
      </c>
      <c r="C253" s="15">
        <f>IF(IF(Payment[[#This Row],[ID'#]]="","",VLOOKUP(Payment[[#This Row],[ID'#]],OrderTable[],3,FALSE))=0,"",IF(Payment[[#This Row],[ID'#]]="","",VLOOKUP(Payment[[#This Row],[ID'#]],OrderTable[],3,FALSE)))</f>
        <v>1146</v>
      </c>
      <c r="D253" s="16" t="str">
        <f>IF(IF(Payment[[#This Row],[ID'#]]="","",VLOOKUP(Payment[[#This Row],[ID'#]],OrderTable[],5,FALSE))=0,"",IF(Payment[[#This Row],[ID'#]]="","",VLOOKUP(Payment[[#This Row],[ID'#]],OrderTable[],5,FALSE)))</f>
        <v/>
      </c>
      <c r="E253" s="17" t="str">
        <f>IF(IF(Payment[[#This Row],[ID'#]]="","",VLOOKUP(Payment[[#This Row],[ID'#]],OrderTable[],6,FALSE))=0,"",IF(Payment[[#This Row],[ID'#]]="","",VLOOKUP(Payment[[#This Row],[ID'#]],OrderTable[],6,FALSE)))</f>
        <v>Robot #1 - Pure 20K (Labor)</v>
      </c>
      <c r="F253" s="17">
        <f>IF(IF(Payment[[#This Row],[ID'#]]="","",VLOOKUP(Payment[[#This Row],[ID'#]],OrderTable[],7,FALSE))=0,0,IF(Payment[[#This Row],[ID'#]]="","",VLOOKUP(Payment[[#This Row],[ID'#]],OrderTable[],7,FALSE)))</f>
        <v>214</v>
      </c>
      <c r="G253" s="17" t="str">
        <f>IF(IF(Payment[[#This Row],[ID'#]]="","",VLOOKUP(Payment[[#This Row],[ID'#]],OrderTable[],8,FALSE))=0,"",IF(Payment[[#This Row],[ID'#]]="","",VLOOKUP(Payment[[#This Row],[ID'#]],OrderTable[],8,FALSE)))</f>
        <v>hr</v>
      </c>
      <c r="H253" s="23">
        <f>IF(IF(Payment[[#This Row],[ID'#]]="","",VLOOKUP(Payment[[#This Row],[ID'#]],OrderTable[],9,FALSE))=0,0,IF(Payment[[#This Row],[ID'#]]="","",VLOOKUP(Payment[[#This Row],[ID'#]],OrderTable[],9,FALSE)))</f>
        <v>60</v>
      </c>
      <c r="I253" s="23">
        <f>IF(IF(Payment[[#This Row],[ID'#]]="","",VLOOKUP(Payment[[#This Row],[ID'#]],OrderTable[],10,FALSE))=0,0,IF(Payment[[#This Row],[ID'#]]="","",VLOOKUP(Payment[[#This Row],[ID'#]],OrderTable[],10,FALSE)))</f>
        <v>12840</v>
      </c>
      <c r="J253" s="55">
        <v>1288</v>
      </c>
      <c r="K253" s="57"/>
      <c r="L253" s="22">
        <f>IF(Payment[[#This Row],[Total ]]="","",Payment[[#This Row],[Total ]]*Payment[[#This Row],[Payment %]])</f>
        <v>0</v>
      </c>
      <c r="M253" s="47">
        <v>44782</v>
      </c>
      <c r="N253" s="48"/>
      <c r="O253" s="52"/>
      <c r="P253" s="74" t="str">
        <f>IF(Payment[[#This Row],[Date of deposit]]="","",Payment[[#This Row],[Amount paid]])</f>
        <v/>
      </c>
    </row>
    <row r="254" spans="1:16" hidden="1">
      <c r="A254" s="54" t="s">
        <v>378</v>
      </c>
      <c r="B254" s="15">
        <f>IF(IF(Payment[[#This Row],[ID'#]]="","",VLOOKUP(Payment[[#This Row],[ID'#]],OrderTable[],2,FALSE))=0,"",IF(Payment[[#This Row],[ID'#]]="","",VLOOKUP(Payment[[#This Row],[ID'#]],OrderTable[],2,FALSE)))</f>
        <v>9</v>
      </c>
      <c r="C254" s="15">
        <f>IF(IF(Payment[[#This Row],[ID'#]]="","",VLOOKUP(Payment[[#This Row],[ID'#]],OrderTable[],3,FALSE))=0,"",IF(Payment[[#This Row],[ID'#]]="","",VLOOKUP(Payment[[#This Row],[ID'#]],OrderTable[],3,FALSE)))</f>
        <v>1146</v>
      </c>
      <c r="D254" s="16" t="str">
        <f>IF(IF(Payment[[#This Row],[ID'#]]="","",VLOOKUP(Payment[[#This Row],[ID'#]],OrderTable[],5,FALSE))=0,"",IF(Payment[[#This Row],[ID'#]]="","",VLOOKUP(Payment[[#This Row],[ID'#]],OrderTable[],5,FALSE)))</f>
        <v/>
      </c>
      <c r="E254" s="17" t="str">
        <f>IF(IF(Payment[[#This Row],[ID'#]]="","",VLOOKUP(Payment[[#This Row],[ID'#]],OrderTable[],6,FALSE))=0,"",IF(Payment[[#This Row],[ID'#]]="","",VLOOKUP(Payment[[#This Row],[ID'#]],OrderTable[],6,FALSE)))</f>
        <v>Robot #1 - Pure 20K (Overtime)</v>
      </c>
      <c r="F254" s="17">
        <f>IF(IF(Payment[[#This Row],[ID'#]]="","",VLOOKUP(Payment[[#This Row],[ID'#]],OrderTable[],7,FALSE))=0,0,IF(Payment[[#This Row],[ID'#]]="","",VLOOKUP(Payment[[#This Row],[ID'#]],OrderTable[],7,FALSE)))</f>
        <v>85</v>
      </c>
      <c r="G254" s="17" t="str">
        <f>IF(IF(Payment[[#This Row],[ID'#]]="","",VLOOKUP(Payment[[#This Row],[ID'#]],OrderTable[],8,FALSE))=0,"",IF(Payment[[#This Row],[ID'#]]="","",VLOOKUP(Payment[[#This Row],[ID'#]],OrderTable[],8,FALSE)))</f>
        <v>hr</v>
      </c>
      <c r="H254" s="23">
        <f>IF(IF(Payment[[#This Row],[ID'#]]="","",VLOOKUP(Payment[[#This Row],[ID'#]],OrderTable[],9,FALSE))=0,0,IF(Payment[[#This Row],[ID'#]]="","",VLOOKUP(Payment[[#This Row],[ID'#]],OrderTable[],9,FALSE)))</f>
        <v>90</v>
      </c>
      <c r="I254" s="23">
        <f>IF(IF(Payment[[#This Row],[ID'#]]="","",VLOOKUP(Payment[[#This Row],[ID'#]],OrderTable[],10,FALSE))=0,0,IF(Payment[[#This Row],[ID'#]]="","",VLOOKUP(Payment[[#This Row],[ID'#]],OrderTable[],10,FALSE)))</f>
        <v>7650</v>
      </c>
      <c r="J254" s="55">
        <v>1288</v>
      </c>
      <c r="K254" s="57"/>
      <c r="L254" s="22">
        <f>IF(Payment[[#This Row],[Total ]]="","",Payment[[#This Row],[Total ]]*Payment[[#This Row],[Payment %]])</f>
        <v>0</v>
      </c>
      <c r="M254" s="47">
        <v>44782</v>
      </c>
      <c r="N254" s="48"/>
      <c r="O254" s="52"/>
      <c r="P254" s="74" t="str">
        <f>IF(Payment[[#This Row],[Date of deposit]]="","",Payment[[#This Row],[Amount paid]])</f>
        <v/>
      </c>
    </row>
    <row r="255" spans="1:16" hidden="1">
      <c r="A255" s="54" t="s">
        <v>380</v>
      </c>
      <c r="B255" s="15">
        <f>IF(IF(Payment[[#This Row],[ID'#]]="","",VLOOKUP(Payment[[#This Row],[ID'#]],OrderTable[],2,FALSE))=0,"",IF(Payment[[#This Row],[ID'#]]="","",VLOOKUP(Payment[[#This Row],[ID'#]],OrderTable[],2,FALSE)))</f>
        <v>9</v>
      </c>
      <c r="C255" s="15">
        <f>IF(IF(Payment[[#This Row],[ID'#]]="","",VLOOKUP(Payment[[#This Row],[ID'#]],OrderTable[],3,FALSE))=0,"",IF(Payment[[#This Row],[ID'#]]="","",VLOOKUP(Payment[[#This Row],[ID'#]],OrderTable[],3,FALSE)))</f>
        <v>1146</v>
      </c>
      <c r="D255" s="16" t="str">
        <f>IF(IF(Payment[[#This Row],[ID'#]]="","",VLOOKUP(Payment[[#This Row],[ID'#]],OrderTable[],5,FALSE))=0,"",IF(Payment[[#This Row],[ID'#]]="","",VLOOKUP(Payment[[#This Row],[ID'#]],OrderTable[],5,FALSE)))</f>
        <v/>
      </c>
      <c r="E255" s="17" t="str">
        <f>IF(IF(Payment[[#This Row],[ID'#]]="","",VLOOKUP(Payment[[#This Row],[ID'#]],OrderTable[],6,FALSE))=0,"",IF(Payment[[#This Row],[ID'#]]="","",VLOOKUP(Payment[[#This Row],[ID'#]],OrderTable[],6,FALSE)))</f>
        <v>Robot #1 - Pure 20K (Expenses)</v>
      </c>
      <c r="F255" s="17">
        <f>IF(IF(Payment[[#This Row],[ID'#]]="","",VLOOKUP(Payment[[#This Row],[ID'#]],OrderTable[],7,FALSE))=0,0,IF(Payment[[#This Row],[ID'#]]="","",VLOOKUP(Payment[[#This Row],[ID'#]],OrderTable[],7,FALSE)))</f>
        <v>1</v>
      </c>
      <c r="G255" s="17" t="str">
        <f>IF(IF(Payment[[#This Row],[ID'#]]="","",VLOOKUP(Payment[[#This Row],[ID'#]],OrderTable[],8,FALSE))=0,"",IF(Payment[[#This Row],[ID'#]]="","",VLOOKUP(Payment[[#This Row],[ID'#]],OrderTable[],8,FALSE)))</f>
        <v>lot</v>
      </c>
      <c r="H255" s="23">
        <f>IF(IF(Payment[[#This Row],[ID'#]]="","",VLOOKUP(Payment[[#This Row],[ID'#]],OrderTable[],9,FALSE))=0,0,IF(Payment[[#This Row],[ID'#]]="","",VLOOKUP(Payment[[#This Row],[ID'#]],OrderTable[],9,FALSE)))</f>
        <v>15960</v>
      </c>
      <c r="I255" s="23">
        <f>IF(IF(Payment[[#This Row],[ID'#]]="","",VLOOKUP(Payment[[#This Row],[ID'#]],OrderTable[],10,FALSE))=0,0,IF(Payment[[#This Row],[ID'#]]="","",VLOOKUP(Payment[[#This Row],[ID'#]],OrderTable[],10,FALSE)))</f>
        <v>15960</v>
      </c>
      <c r="J255" s="55">
        <v>1288</v>
      </c>
      <c r="K255" s="57"/>
      <c r="L255" s="22">
        <f>IF(Payment[[#This Row],[Total ]]="","",Payment[[#This Row],[Total ]]*Payment[[#This Row],[Payment %]])</f>
        <v>0</v>
      </c>
      <c r="M255" s="47">
        <v>44782</v>
      </c>
      <c r="N255" s="48"/>
      <c r="O255" s="52"/>
      <c r="P255" s="74" t="str">
        <f>IF(Payment[[#This Row],[Date of deposit]]="","",Payment[[#This Row],[Amount paid]])</f>
        <v/>
      </c>
    </row>
    <row r="256" spans="1:16" hidden="1">
      <c r="A256" s="54" t="s">
        <v>382</v>
      </c>
      <c r="B256" s="15">
        <f>IF(IF(Payment[[#This Row],[ID'#]]="","",VLOOKUP(Payment[[#This Row],[ID'#]],OrderTable[],2,FALSE))=0,"",IF(Payment[[#This Row],[ID'#]]="","",VLOOKUP(Payment[[#This Row],[ID'#]],OrderTable[],2,FALSE)))</f>
        <v>9</v>
      </c>
      <c r="C256" s="15">
        <f>IF(IF(Payment[[#This Row],[ID'#]]="","",VLOOKUP(Payment[[#This Row],[ID'#]],OrderTable[],3,FALSE))=0,"",IF(Payment[[#This Row],[ID'#]]="","",VLOOKUP(Payment[[#This Row],[ID'#]],OrderTable[],3,FALSE)))</f>
        <v>1146</v>
      </c>
      <c r="D256" s="16" t="str">
        <f>IF(IF(Payment[[#This Row],[ID'#]]="","",VLOOKUP(Payment[[#This Row],[ID'#]],OrderTable[],5,FALSE))=0,"",IF(Payment[[#This Row],[ID'#]]="","",VLOOKUP(Payment[[#This Row],[ID'#]],OrderTable[],5,FALSE)))</f>
        <v/>
      </c>
      <c r="E256" s="17" t="str">
        <f>IF(IF(Payment[[#This Row],[ID'#]]="","",VLOOKUP(Payment[[#This Row],[ID'#]],OrderTable[],6,FALSE))=0,"",IF(Payment[[#This Row],[ID'#]]="","",VLOOKUP(Payment[[#This Row],[ID'#]],OrderTable[],6,FALSE)))</f>
        <v>Robot #2 - Pure 20K (Labor)</v>
      </c>
      <c r="F256" s="17">
        <f>IF(IF(Payment[[#This Row],[ID'#]]="","",VLOOKUP(Payment[[#This Row],[ID'#]],OrderTable[],7,FALSE))=0,0,IF(Payment[[#This Row],[ID'#]]="","",VLOOKUP(Payment[[#This Row],[ID'#]],OrderTable[],7,FALSE)))</f>
        <v>178</v>
      </c>
      <c r="G256" s="17" t="str">
        <f>IF(IF(Payment[[#This Row],[ID'#]]="","",VLOOKUP(Payment[[#This Row],[ID'#]],OrderTable[],8,FALSE))=0,"",IF(Payment[[#This Row],[ID'#]]="","",VLOOKUP(Payment[[#This Row],[ID'#]],OrderTable[],8,FALSE)))</f>
        <v>hr</v>
      </c>
      <c r="H256" s="23">
        <f>IF(IF(Payment[[#This Row],[ID'#]]="","",VLOOKUP(Payment[[#This Row],[ID'#]],OrderTable[],9,FALSE))=0,0,IF(Payment[[#This Row],[ID'#]]="","",VLOOKUP(Payment[[#This Row],[ID'#]],OrderTable[],9,FALSE)))</f>
        <v>50</v>
      </c>
      <c r="I256" s="23">
        <f>IF(IF(Payment[[#This Row],[ID'#]]="","",VLOOKUP(Payment[[#This Row],[ID'#]],OrderTable[],10,FALSE))=0,0,IF(Payment[[#This Row],[ID'#]]="","",VLOOKUP(Payment[[#This Row],[ID'#]],OrderTable[],10,FALSE)))</f>
        <v>8900</v>
      </c>
      <c r="J256" s="55">
        <v>1288</v>
      </c>
      <c r="K256" s="57"/>
      <c r="L256" s="22">
        <f>IF(Payment[[#This Row],[Total ]]="","",Payment[[#This Row],[Total ]]*Payment[[#This Row],[Payment %]])</f>
        <v>0</v>
      </c>
      <c r="M256" s="47">
        <v>44782</v>
      </c>
      <c r="N256" s="48"/>
      <c r="O256" s="52"/>
      <c r="P256" s="74" t="str">
        <f>IF(Payment[[#This Row],[Date of deposit]]="","",Payment[[#This Row],[Amount paid]])</f>
        <v/>
      </c>
    </row>
    <row r="257" spans="1:16" hidden="1">
      <c r="A257" s="54" t="s">
        <v>384</v>
      </c>
      <c r="B257" s="15">
        <f>IF(IF(Payment[[#This Row],[ID'#]]="","",VLOOKUP(Payment[[#This Row],[ID'#]],OrderTable[],2,FALSE))=0,"",IF(Payment[[#This Row],[ID'#]]="","",VLOOKUP(Payment[[#This Row],[ID'#]],OrderTable[],2,FALSE)))</f>
        <v>9</v>
      </c>
      <c r="C257" s="15">
        <f>IF(IF(Payment[[#This Row],[ID'#]]="","",VLOOKUP(Payment[[#This Row],[ID'#]],OrderTable[],3,FALSE))=0,"",IF(Payment[[#This Row],[ID'#]]="","",VLOOKUP(Payment[[#This Row],[ID'#]],OrderTable[],3,FALSE)))</f>
        <v>1146</v>
      </c>
      <c r="D257" s="16" t="str">
        <f>IF(IF(Payment[[#This Row],[ID'#]]="","",VLOOKUP(Payment[[#This Row],[ID'#]],OrderTable[],5,FALSE))=0,"",IF(Payment[[#This Row],[ID'#]]="","",VLOOKUP(Payment[[#This Row],[ID'#]],OrderTable[],5,FALSE)))</f>
        <v/>
      </c>
      <c r="E257" s="17" t="str">
        <f>IF(IF(Payment[[#This Row],[ID'#]]="","",VLOOKUP(Payment[[#This Row],[ID'#]],OrderTable[],6,FALSE))=0,"",IF(Payment[[#This Row],[ID'#]]="","",VLOOKUP(Payment[[#This Row],[ID'#]],OrderTable[],6,FALSE)))</f>
        <v>Robot #2 - Pure 20K (Overtime)</v>
      </c>
      <c r="F257" s="17">
        <f>IF(IF(Payment[[#This Row],[ID'#]]="","",VLOOKUP(Payment[[#This Row],[ID'#]],OrderTable[],7,FALSE))=0,0,IF(Payment[[#This Row],[ID'#]]="","",VLOOKUP(Payment[[#This Row],[ID'#]],OrderTable[],7,FALSE)))</f>
        <v>71</v>
      </c>
      <c r="G257" s="17" t="str">
        <f>IF(IF(Payment[[#This Row],[ID'#]]="","",VLOOKUP(Payment[[#This Row],[ID'#]],OrderTable[],8,FALSE))=0,"",IF(Payment[[#This Row],[ID'#]]="","",VLOOKUP(Payment[[#This Row],[ID'#]],OrderTable[],8,FALSE)))</f>
        <v>hr</v>
      </c>
      <c r="H257" s="23">
        <f>IF(IF(Payment[[#This Row],[ID'#]]="","",VLOOKUP(Payment[[#This Row],[ID'#]],OrderTable[],9,FALSE))=0,0,IF(Payment[[#This Row],[ID'#]]="","",VLOOKUP(Payment[[#This Row],[ID'#]],OrderTable[],9,FALSE)))</f>
        <v>90</v>
      </c>
      <c r="I257" s="23">
        <f>IF(IF(Payment[[#This Row],[ID'#]]="","",VLOOKUP(Payment[[#This Row],[ID'#]],OrderTable[],10,FALSE))=0,0,IF(Payment[[#This Row],[ID'#]]="","",VLOOKUP(Payment[[#This Row],[ID'#]],OrderTable[],10,FALSE)))</f>
        <v>6390</v>
      </c>
      <c r="J257" s="55">
        <v>1288</v>
      </c>
      <c r="K257" s="57"/>
      <c r="L257" s="22">
        <f>IF(Payment[[#This Row],[Total ]]="","",Payment[[#This Row],[Total ]]*Payment[[#This Row],[Payment %]])</f>
        <v>0</v>
      </c>
      <c r="M257" s="47">
        <v>44782</v>
      </c>
      <c r="N257" s="48"/>
      <c r="O257" s="52"/>
      <c r="P257" s="74" t="str">
        <f>IF(Payment[[#This Row],[Date of deposit]]="","",Payment[[#This Row],[Amount paid]])</f>
        <v/>
      </c>
    </row>
    <row r="258" spans="1:16" hidden="1">
      <c r="A258" s="54" t="s">
        <v>386</v>
      </c>
      <c r="B258" s="15">
        <f>IF(IF(Payment[[#This Row],[ID'#]]="","",VLOOKUP(Payment[[#This Row],[ID'#]],OrderTable[],2,FALSE))=0,"",IF(Payment[[#This Row],[ID'#]]="","",VLOOKUP(Payment[[#This Row],[ID'#]],OrderTable[],2,FALSE)))</f>
        <v>9</v>
      </c>
      <c r="C258" s="15">
        <f>IF(IF(Payment[[#This Row],[ID'#]]="","",VLOOKUP(Payment[[#This Row],[ID'#]],OrderTable[],3,FALSE))=0,"",IF(Payment[[#This Row],[ID'#]]="","",VLOOKUP(Payment[[#This Row],[ID'#]],OrderTable[],3,FALSE)))</f>
        <v>1146</v>
      </c>
      <c r="D258" s="16" t="str">
        <f>IF(IF(Payment[[#This Row],[ID'#]]="","",VLOOKUP(Payment[[#This Row],[ID'#]],OrderTable[],5,FALSE))=0,"",IF(Payment[[#This Row],[ID'#]]="","",VLOOKUP(Payment[[#This Row],[ID'#]],OrderTable[],5,FALSE)))</f>
        <v/>
      </c>
      <c r="E258" s="17" t="str">
        <f>IF(IF(Payment[[#This Row],[ID'#]]="","",VLOOKUP(Payment[[#This Row],[ID'#]],OrderTable[],6,FALSE))=0,"",IF(Payment[[#This Row],[ID'#]]="","",VLOOKUP(Payment[[#This Row],[ID'#]],OrderTable[],6,FALSE)))</f>
        <v>Robot #2 - Pure 20K (Expenses)</v>
      </c>
      <c r="F258" s="17">
        <f>IF(IF(Payment[[#This Row],[ID'#]]="","",VLOOKUP(Payment[[#This Row],[ID'#]],OrderTable[],7,FALSE))=0,0,IF(Payment[[#This Row],[ID'#]]="","",VLOOKUP(Payment[[#This Row],[ID'#]],OrderTable[],7,FALSE)))</f>
        <v>1</v>
      </c>
      <c r="G258" s="17" t="str">
        <f>IF(IF(Payment[[#This Row],[ID'#]]="","",VLOOKUP(Payment[[#This Row],[ID'#]],OrderTable[],8,FALSE))=0,"",IF(Payment[[#This Row],[ID'#]]="","",VLOOKUP(Payment[[#This Row],[ID'#]],OrderTable[],8,FALSE)))</f>
        <v>lot</v>
      </c>
      <c r="H258" s="23">
        <f>IF(IF(Payment[[#This Row],[ID'#]]="","",VLOOKUP(Payment[[#This Row],[ID'#]],OrderTable[],9,FALSE))=0,0,IF(Payment[[#This Row],[ID'#]]="","",VLOOKUP(Payment[[#This Row],[ID'#]],OrderTable[],9,FALSE)))</f>
        <v>5250</v>
      </c>
      <c r="I258" s="23">
        <f>IF(IF(Payment[[#This Row],[ID'#]]="","",VLOOKUP(Payment[[#This Row],[ID'#]],OrderTable[],10,FALSE))=0,0,IF(Payment[[#This Row],[ID'#]]="","",VLOOKUP(Payment[[#This Row],[ID'#]],OrderTable[],10,FALSE)))</f>
        <v>5250</v>
      </c>
      <c r="J258" s="55">
        <v>1288</v>
      </c>
      <c r="K258" s="57"/>
      <c r="L258" s="22">
        <f>IF(Payment[[#This Row],[Total ]]="","",Payment[[#This Row],[Total ]]*Payment[[#This Row],[Payment %]])</f>
        <v>0</v>
      </c>
      <c r="M258" s="47">
        <v>44782</v>
      </c>
      <c r="N258" s="48"/>
      <c r="O258" s="52"/>
      <c r="P258" s="74" t="str">
        <f>IF(Payment[[#This Row],[Date of deposit]]="","",Payment[[#This Row],[Amount paid]])</f>
        <v/>
      </c>
    </row>
    <row r="259" spans="1:16" hidden="1">
      <c r="A259" s="54" t="s">
        <v>388</v>
      </c>
      <c r="B259" s="15">
        <f>IF(IF(Payment[[#This Row],[ID'#]]="","",VLOOKUP(Payment[[#This Row],[ID'#]],OrderTable[],2,FALSE))=0,"",IF(Payment[[#This Row],[ID'#]]="","",VLOOKUP(Payment[[#This Row],[ID'#]],OrderTable[],2,FALSE)))</f>
        <v>9</v>
      </c>
      <c r="C259" s="15">
        <f>IF(IF(Payment[[#This Row],[ID'#]]="","",VLOOKUP(Payment[[#This Row],[ID'#]],OrderTable[],3,FALSE))=0,"",IF(Payment[[#This Row],[ID'#]]="","",VLOOKUP(Payment[[#This Row],[ID'#]],OrderTable[],3,FALSE)))</f>
        <v>1146</v>
      </c>
      <c r="D259" s="16" t="str">
        <f>IF(IF(Payment[[#This Row],[ID'#]]="","",VLOOKUP(Payment[[#This Row],[ID'#]],OrderTable[],5,FALSE))=0,"",IF(Payment[[#This Row],[ID'#]]="","",VLOOKUP(Payment[[#This Row],[ID'#]],OrderTable[],5,FALSE)))</f>
        <v/>
      </c>
      <c r="E259" s="17" t="str">
        <f>IF(IF(Payment[[#This Row],[ID'#]]="","",VLOOKUP(Payment[[#This Row],[ID'#]],OrderTable[],6,FALSE))=0,"",IF(Payment[[#This Row],[ID'#]]="","",VLOOKUP(Payment[[#This Row],[ID'#]],OrderTable[],6,FALSE)))</f>
        <v>Robot #3 - Pure 20K (Labor)</v>
      </c>
      <c r="F259" s="17">
        <f>IF(IF(Payment[[#This Row],[ID'#]]="","",VLOOKUP(Payment[[#This Row],[ID'#]],OrderTable[],7,FALSE))=0,0,IF(Payment[[#This Row],[ID'#]]="","",VLOOKUP(Payment[[#This Row],[ID'#]],OrderTable[],7,FALSE)))</f>
        <v>350</v>
      </c>
      <c r="G259" s="17" t="str">
        <f>IF(IF(Payment[[#This Row],[ID'#]]="","",VLOOKUP(Payment[[#This Row],[ID'#]],OrderTable[],8,FALSE))=0,"",IF(Payment[[#This Row],[ID'#]]="","",VLOOKUP(Payment[[#This Row],[ID'#]],OrderTable[],8,FALSE)))</f>
        <v>hr</v>
      </c>
      <c r="H259" s="23">
        <f>IF(IF(Payment[[#This Row],[ID'#]]="","",VLOOKUP(Payment[[#This Row],[ID'#]],OrderTable[],9,FALSE))=0,0,IF(Payment[[#This Row],[ID'#]]="","",VLOOKUP(Payment[[#This Row],[ID'#]],OrderTable[],9,FALSE)))</f>
        <v>60</v>
      </c>
      <c r="I259" s="23">
        <f>IF(IF(Payment[[#This Row],[ID'#]]="","",VLOOKUP(Payment[[#This Row],[ID'#]],OrderTable[],10,FALSE))=0,0,IF(Payment[[#This Row],[ID'#]]="","",VLOOKUP(Payment[[#This Row],[ID'#]],OrderTable[],10,FALSE)))</f>
        <v>21000</v>
      </c>
      <c r="J259" s="55">
        <v>1288</v>
      </c>
      <c r="K259" s="57"/>
      <c r="L259" s="22">
        <f>IF(Payment[[#This Row],[Total ]]="","",Payment[[#This Row],[Total ]]*Payment[[#This Row],[Payment %]])</f>
        <v>0</v>
      </c>
      <c r="M259" s="47">
        <v>44782</v>
      </c>
      <c r="N259" s="48"/>
      <c r="O259" s="52"/>
      <c r="P259" s="74" t="str">
        <f>IF(Payment[[#This Row],[Date of deposit]]="","",Payment[[#This Row],[Amount paid]])</f>
        <v/>
      </c>
    </row>
    <row r="260" spans="1:16" hidden="1">
      <c r="A260" s="54" t="s">
        <v>390</v>
      </c>
      <c r="B260" s="15">
        <f>IF(IF(Payment[[#This Row],[ID'#]]="","",VLOOKUP(Payment[[#This Row],[ID'#]],OrderTable[],2,FALSE))=0,"",IF(Payment[[#This Row],[ID'#]]="","",VLOOKUP(Payment[[#This Row],[ID'#]],OrderTable[],2,FALSE)))</f>
        <v>9</v>
      </c>
      <c r="C260" s="15">
        <f>IF(IF(Payment[[#This Row],[ID'#]]="","",VLOOKUP(Payment[[#This Row],[ID'#]],OrderTable[],3,FALSE))=0,"",IF(Payment[[#This Row],[ID'#]]="","",VLOOKUP(Payment[[#This Row],[ID'#]],OrderTable[],3,FALSE)))</f>
        <v>1146</v>
      </c>
      <c r="D260" s="16" t="str">
        <f>IF(IF(Payment[[#This Row],[ID'#]]="","",VLOOKUP(Payment[[#This Row],[ID'#]],OrderTable[],5,FALSE))=0,"",IF(Payment[[#This Row],[ID'#]]="","",VLOOKUP(Payment[[#This Row],[ID'#]],OrderTable[],5,FALSE)))</f>
        <v/>
      </c>
      <c r="E260" s="17" t="str">
        <f>IF(IF(Payment[[#This Row],[ID'#]]="","",VLOOKUP(Payment[[#This Row],[ID'#]],OrderTable[],6,FALSE))=0,"",IF(Payment[[#This Row],[ID'#]]="","",VLOOKUP(Payment[[#This Row],[ID'#]],OrderTable[],6,FALSE)))</f>
        <v>Robot #3 - Pure 20K (Overtime)</v>
      </c>
      <c r="F260" s="17">
        <f>IF(IF(Payment[[#This Row],[ID'#]]="","",VLOOKUP(Payment[[#This Row],[ID'#]],OrderTable[],7,FALSE))=0,0,IF(Payment[[#This Row],[ID'#]]="","",VLOOKUP(Payment[[#This Row],[ID'#]],OrderTable[],7,FALSE)))</f>
        <v>140</v>
      </c>
      <c r="G260" s="17" t="str">
        <f>IF(IF(Payment[[#This Row],[ID'#]]="","",VLOOKUP(Payment[[#This Row],[ID'#]],OrderTable[],8,FALSE))=0,"",IF(Payment[[#This Row],[ID'#]]="","",VLOOKUP(Payment[[#This Row],[ID'#]],OrderTable[],8,FALSE)))</f>
        <v>hr</v>
      </c>
      <c r="H260" s="23">
        <f>IF(IF(Payment[[#This Row],[ID'#]]="","",VLOOKUP(Payment[[#This Row],[ID'#]],OrderTable[],9,FALSE))=0,0,IF(Payment[[#This Row],[ID'#]]="","",VLOOKUP(Payment[[#This Row],[ID'#]],OrderTable[],9,FALSE)))</f>
        <v>90</v>
      </c>
      <c r="I260" s="23">
        <f>IF(IF(Payment[[#This Row],[ID'#]]="","",VLOOKUP(Payment[[#This Row],[ID'#]],OrderTable[],10,FALSE))=0,0,IF(Payment[[#This Row],[ID'#]]="","",VLOOKUP(Payment[[#This Row],[ID'#]],OrderTable[],10,FALSE)))</f>
        <v>12600</v>
      </c>
      <c r="J260" s="55">
        <v>1288</v>
      </c>
      <c r="K260" s="57"/>
      <c r="L260" s="22">
        <f>IF(Payment[[#This Row],[Total ]]="","",Payment[[#This Row],[Total ]]*Payment[[#This Row],[Payment %]])</f>
        <v>0</v>
      </c>
      <c r="M260" s="47">
        <v>44782</v>
      </c>
      <c r="N260" s="48"/>
      <c r="O260" s="52"/>
      <c r="P260" s="74" t="str">
        <f>IF(Payment[[#This Row],[Date of deposit]]="","",Payment[[#This Row],[Amount paid]])</f>
        <v/>
      </c>
    </row>
    <row r="261" spans="1:16" hidden="1">
      <c r="A261" s="54" t="s">
        <v>392</v>
      </c>
      <c r="B261" s="15">
        <f>IF(IF(Payment[[#This Row],[ID'#]]="","",VLOOKUP(Payment[[#This Row],[ID'#]],OrderTable[],2,FALSE))=0,"",IF(Payment[[#This Row],[ID'#]]="","",VLOOKUP(Payment[[#This Row],[ID'#]],OrderTable[],2,FALSE)))</f>
        <v>9</v>
      </c>
      <c r="C261" s="15">
        <f>IF(IF(Payment[[#This Row],[ID'#]]="","",VLOOKUP(Payment[[#This Row],[ID'#]],OrderTable[],3,FALSE))=0,"",IF(Payment[[#This Row],[ID'#]]="","",VLOOKUP(Payment[[#This Row],[ID'#]],OrderTable[],3,FALSE)))</f>
        <v>1146</v>
      </c>
      <c r="D261" s="16" t="str">
        <f>IF(IF(Payment[[#This Row],[ID'#]]="","",VLOOKUP(Payment[[#This Row],[ID'#]],OrderTable[],5,FALSE))=0,"",IF(Payment[[#This Row],[ID'#]]="","",VLOOKUP(Payment[[#This Row],[ID'#]],OrderTable[],5,FALSE)))</f>
        <v/>
      </c>
      <c r="E261" s="17" t="str">
        <f>IF(IF(Payment[[#This Row],[ID'#]]="","",VLOOKUP(Payment[[#This Row],[ID'#]],OrderTable[],6,FALSE))=0,"",IF(Payment[[#This Row],[ID'#]]="","",VLOOKUP(Payment[[#This Row],[ID'#]],OrderTable[],6,FALSE)))</f>
        <v>Robot #3 - Pure 20K (Expenses)</v>
      </c>
      <c r="F261" s="17">
        <f>IF(IF(Payment[[#This Row],[ID'#]]="","",VLOOKUP(Payment[[#This Row],[ID'#]],OrderTable[],7,FALSE))=0,0,IF(Payment[[#This Row],[ID'#]]="","",VLOOKUP(Payment[[#This Row],[ID'#]],OrderTable[],7,FALSE)))</f>
        <v>1</v>
      </c>
      <c r="G261" s="17" t="str">
        <f>IF(IF(Payment[[#This Row],[ID'#]]="","",VLOOKUP(Payment[[#This Row],[ID'#]],OrderTable[],8,FALSE))=0,"",IF(Payment[[#This Row],[ID'#]]="","",VLOOKUP(Payment[[#This Row],[ID'#]],OrderTable[],8,FALSE)))</f>
        <v>lot</v>
      </c>
      <c r="H261" s="23">
        <f>IF(IF(Payment[[#This Row],[ID'#]]="","",VLOOKUP(Payment[[#This Row],[ID'#]],OrderTable[],9,FALSE))=0,0,IF(Payment[[#This Row],[ID'#]]="","",VLOOKUP(Payment[[#This Row],[ID'#]],OrderTable[],9,FALSE)))</f>
        <v>9330</v>
      </c>
      <c r="I261" s="23">
        <f>IF(IF(Payment[[#This Row],[ID'#]]="","",VLOOKUP(Payment[[#This Row],[ID'#]],OrderTable[],10,FALSE))=0,0,IF(Payment[[#This Row],[ID'#]]="","",VLOOKUP(Payment[[#This Row],[ID'#]],OrderTable[],10,FALSE)))</f>
        <v>9330</v>
      </c>
      <c r="J261" s="55">
        <v>1288</v>
      </c>
      <c r="K261" s="57"/>
      <c r="L261" s="22">
        <f>IF(Payment[[#This Row],[Total ]]="","",Payment[[#This Row],[Total ]]*Payment[[#This Row],[Payment %]])</f>
        <v>0</v>
      </c>
      <c r="M261" s="47">
        <v>44782</v>
      </c>
      <c r="N261" s="48"/>
      <c r="O261" s="52"/>
      <c r="P261" s="74" t="str">
        <f>IF(Payment[[#This Row],[Date of deposit]]="","",Payment[[#This Row],[Amount paid]])</f>
        <v/>
      </c>
    </row>
    <row r="262" spans="1:16" hidden="1">
      <c r="A262" s="54" t="s">
        <v>394</v>
      </c>
      <c r="B262" s="15">
        <f>IF(IF(Payment[[#This Row],[ID'#]]="","",VLOOKUP(Payment[[#This Row],[ID'#]],OrderTable[],2,FALSE))=0,"",IF(Payment[[#This Row],[ID'#]]="","",VLOOKUP(Payment[[#This Row],[ID'#]],OrderTable[],2,FALSE)))</f>
        <v>9</v>
      </c>
      <c r="C262" s="15">
        <f>IF(IF(Payment[[#This Row],[ID'#]]="","",VLOOKUP(Payment[[#This Row],[ID'#]],OrderTable[],3,FALSE))=0,"",IF(Payment[[#This Row],[ID'#]]="","",VLOOKUP(Payment[[#This Row],[ID'#]],OrderTable[],3,FALSE)))</f>
        <v>1146</v>
      </c>
      <c r="D262" s="16" t="str">
        <f>IF(IF(Payment[[#This Row],[ID'#]]="","",VLOOKUP(Payment[[#This Row],[ID'#]],OrderTable[],5,FALSE))=0,"",IF(Payment[[#This Row],[ID'#]]="","",VLOOKUP(Payment[[#This Row],[ID'#]],OrderTable[],5,FALSE)))</f>
        <v/>
      </c>
      <c r="E262" s="17" t="str">
        <f>IF(IF(Payment[[#This Row],[ID'#]]="","",VLOOKUP(Payment[[#This Row],[ID'#]],OrderTable[],6,FALSE))=0,"",IF(Payment[[#This Row],[ID'#]]="","",VLOOKUP(Payment[[#This Row],[ID'#]],OrderTable[],6,FALSE)))</f>
        <v>Robot #4 - Pure 20K (Labor)</v>
      </c>
      <c r="F262" s="17">
        <f>IF(IF(Payment[[#This Row],[ID'#]]="","",VLOOKUP(Payment[[#This Row],[ID'#]],OrderTable[],7,FALSE))=0,0,IF(Payment[[#This Row],[ID'#]]="","",VLOOKUP(Payment[[#This Row],[ID'#]],OrderTable[],7,FALSE)))</f>
        <v>400</v>
      </c>
      <c r="G262" s="17" t="str">
        <f>IF(IF(Payment[[#This Row],[ID'#]]="","",VLOOKUP(Payment[[#This Row],[ID'#]],OrderTable[],8,FALSE))=0,"",IF(Payment[[#This Row],[ID'#]]="","",VLOOKUP(Payment[[#This Row],[ID'#]],OrderTable[],8,FALSE)))</f>
        <v>hr</v>
      </c>
      <c r="H262" s="23">
        <f>IF(IF(Payment[[#This Row],[ID'#]]="","",VLOOKUP(Payment[[#This Row],[ID'#]],OrderTable[],9,FALSE))=0,0,IF(Payment[[#This Row],[ID'#]]="","",VLOOKUP(Payment[[#This Row],[ID'#]],OrderTable[],9,FALSE)))</f>
        <v>50</v>
      </c>
      <c r="I262" s="23">
        <f>IF(IF(Payment[[#This Row],[ID'#]]="","",VLOOKUP(Payment[[#This Row],[ID'#]],OrderTable[],10,FALSE))=0,0,IF(Payment[[#This Row],[ID'#]]="","",VLOOKUP(Payment[[#This Row],[ID'#]],OrderTable[],10,FALSE)))</f>
        <v>20000</v>
      </c>
      <c r="J262" s="55">
        <v>1288</v>
      </c>
      <c r="K262" s="57"/>
      <c r="L262" s="22">
        <f>IF(Payment[[#This Row],[Total ]]="","",Payment[[#This Row],[Total ]]*Payment[[#This Row],[Payment %]])</f>
        <v>0</v>
      </c>
      <c r="M262" s="47">
        <v>44782</v>
      </c>
      <c r="N262" s="48"/>
      <c r="O262" s="52"/>
      <c r="P262" s="74" t="str">
        <f>IF(Payment[[#This Row],[Date of deposit]]="","",Payment[[#This Row],[Amount paid]])</f>
        <v/>
      </c>
    </row>
    <row r="263" spans="1:16" hidden="1">
      <c r="A263" s="54" t="s">
        <v>396</v>
      </c>
      <c r="B263" s="15">
        <f>IF(IF(Payment[[#This Row],[ID'#]]="","",VLOOKUP(Payment[[#This Row],[ID'#]],OrderTable[],2,FALSE))=0,"",IF(Payment[[#This Row],[ID'#]]="","",VLOOKUP(Payment[[#This Row],[ID'#]],OrderTable[],2,FALSE)))</f>
        <v>9</v>
      </c>
      <c r="C263" s="15">
        <f>IF(IF(Payment[[#This Row],[ID'#]]="","",VLOOKUP(Payment[[#This Row],[ID'#]],OrderTable[],3,FALSE))=0,"",IF(Payment[[#This Row],[ID'#]]="","",VLOOKUP(Payment[[#This Row],[ID'#]],OrderTable[],3,FALSE)))</f>
        <v>1146</v>
      </c>
      <c r="D263" s="16" t="str">
        <f>IF(IF(Payment[[#This Row],[ID'#]]="","",VLOOKUP(Payment[[#This Row],[ID'#]],OrderTable[],5,FALSE))=0,"",IF(Payment[[#This Row],[ID'#]]="","",VLOOKUP(Payment[[#This Row],[ID'#]],OrderTable[],5,FALSE)))</f>
        <v/>
      </c>
      <c r="E263" s="17" t="str">
        <f>IF(IF(Payment[[#This Row],[ID'#]]="","",VLOOKUP(Payment[[#This Row],[ID'#]],OrderTable[],6,FALSE))=0,"",IF(Payment[[#This Row],[ID'#]]="","",VLOOKUP(Payment[[#This Row],[ID'#]],OrderTable[],6,FALSE)))</f>
        <v>Robot #4 - Pure 20K (Overtime)</v>
      </c>
      <c r="F263" s="17">
        <f>IF(IF(Payment[[#This Row],[ID'#]]="","",VLOOKUP(Payment[[#This Row],[ID'#]],OrderTable[],7,FALSE))=0,0,IF(Payment[[#This Row],[ID'#]]="","",VLOOKUP(Payment[[#This Row],[ID'#]],OrderTable[],7,FALSE)))</f>
        <v>160</v>
      </c>
      <c r="G263" s="17" t="str">
        <f>IF(IF(Payment[[#This Row],[ID'#]]="","",VLOOKUP(Payment[[#This Row],[ID'#]],OrderTable[],8,FALSE))=0,"",IF(Payment[[#This Row],[ID'#]]="","",VLOOKUP(Payment[[#This Row],[ID'#]],OrderTable[],8,FALSE)))</f>
        <v>hr</v>
      </c>
      <c r="H263" s="23">
        <f>IF(IF(Payment[[#This Row],[ID'#]]="","",VLOOKUP(Payment[[#This Row],[ID'#]],OrderTable[],9,FALSE))=0,0,IF(Payment[[#This Row],[ID'#]]="","",VLOOKUP(Payment[[#This Row],[ID'#]],OrderTable[],9,FALSE)))</f>
        <v>90</v>
      </c>
      <c r="I263" s="23">
        <f>IF(IF(Payment[[#This Row],[ID'#]]="","",VLOOKUP(Payment[[#This Row],[ID'#]],OrderTable[],10,FALSE))=0,0,IF(Payment[[#This Row],[ID'#]]="","",VLOOKUP(Payment[[#This Row],[ID'#]],OrderTable[],10,FALSE)))</f>
        <v>14400</v>
      </c>
      <c r="J263" s="55">
        <v>1288</v>
      </c>
      <c r="K263" s="57"/>
      <c r="L263" s="22">
        <f>IF(Payment[[#This Row],[Total ]]="","",Payment[[#This Row],[Total ]]*Payment[[#This Row],[Payment %]])</f>
        <v>0</v>
      </c>
      <c r="M263" s="47">
        <v>44782</v>
      </c>
      <c r="N263" s="48"/>
      <c r="O263" s="52"/>
      <c r="P263" s="74" t="str">
        <f>IF(Payment[[#This Row],[Date of deposit]]="","",Payment[[#This Row],[Amount paid]])</f>
        <v/>
      </c>
    </row>
    <row r="264" spans="1:16" hidden="1">
      <c r="A264" s="54" t="s">
        <v>398</v>
      </c>
      <c r="B264" s="15">
        <f>IF(IF(Payment[[#This Row],[ID'#]]="","",VLOOKUP(Payment[[#This Row],[ID'#]],OrderTable[],2,FALSE))=0,"",IF(Payment[[#This Row],[ID'#]]="","",VLOOKUP(Payment[[#This Row],[ID'#]],OrderTable[],2,FALSE)))</f>
        <v>9</v>
      </c>
      <c r="C264" s="15">
        <f>IF(IF(Payment[[#This Row],[ID'#]]="","",VLOOKUP(Payment[[#This Row],[ID'#]],OrderTable[],3,FALSE))=0,"",IF(Payment[[#This Row],[ID'#]]="","",VLOOKUP(Payment[[#This Row],[ID'#]],OrderTable[],3,FALSE)))</f>
        <v>1146</v>
      </c>
      <c r="D264" s="16" t="str">
        <f>IF(IF(Payment[[#This Row],[ID'#]]="","",VLOOKUP(Payment[[#This Row],[ID'#]],OrderTable[],5,FALSE))=0,"",IF(Payment[[#This Row],[ID'#]]="","",VLOOKUP(Payment[[#This Row],[ID'#]],OrderTable[],5,FALSE)))</f>
        <v/>
      </c>
      <c r="E264" s="17" t="str">
        <f>IF(IF(Payment[[#This Row],[ID'#]]="","",VLOOKUP(Payment[[#This Row],[ID'#]],OrderTable[],6,FALSE))=0,"",IF(Payment[[#This Row],[ID'#]]="","",VLOOKUP(Payment[[#This Row],[ID'#]],OrderTable[],6,FALSE)))</f>
        <v>Robot #4 - Pure 20K (Expenses)</v>
      </c>
      <c r="F264" s="17">
        <f>IF(IF(Payment[[#This Row],[ID'#]]="","",VLOOKUP(Payment[[#This Row],[ID'#]],OrderTable[],7,FALSE))=0,0,IF(Payment[[#This Row],[ID'#]]="","",VLOOKUP(Payment[[#This Row],[ID'#]],OrderTable[],7,FALSE)))</f>
        <v>1</v>
      </c>
      <c r="G264" s="17" t="str">
        <f>IF(IF(Payment[[#This Row],[ID'#]]="","",VLOOKUP(Payment[[#This Row],[ID'#]],OrderTable[],8,FALSE))=0,"",IF(Payment[[#This Row],[ID'#]]="","",VLOOKUP(Payment[[#This Row],[ID'#]],OrderTable[],8,FALSE)))</f>
        <v>lot</v>
      </c>
      <c r="H264" s="23">
        <f>IF(IF(Payment[[#This Row],[ID'#]]="","",VLOOKUP(Payment[[#This Row],[ID'#]],OrderTable[],9,FALSE))=0,0,IF(Payment[[#This Row],[ID'#]]="","",VLOOKUP(Payment[[#This Row],[ID'#]],OrderTable[],9,FALSE)))</f>
        <v>10520</v>
      </c>
      <c r="I264" s="23">
        <f>IF(IF(Payment[[#This Row],[ID'#]]="","",VLOOKUP(Payment[[#This Row],[ID'#]],OrderTable[],10,FALSE))=0,0,IF(Payment[[#This Row],[ID'#]]="","",VLOOKUP(Payment[[#This Row],[ID'#]],OrderTable[],10,FALSE)))</f>
        <v>10520</v>
      </c>
      <c r="J264" s="55">
        <v>1288</v>
      </c>
      <c r="K264" s="57"/>
      <c r="L264" s="22">
        <f>IF(Payment[[#This Row],[Total ]]="","",Payment[[#This Row],[Total ]]*Payment[[#This Row],[Payment %]])</f>
        <v>0</v>
      </c>
      <c r="M264" s="47">
        <v>44782</v>
      </c>
      <c r="N264" s="48"/>
      <c r="O264" s="52"/>
      <c r="P264" s="74" t="str">
        <f>IF(Payment[[#This Row],[Date of deposit]]="","",Payment[[#This Row],[Amount paid]])</f>
        <v/>
      </c>
    </row>
    <row r="265" spans="1:16" hidden="1">
      <c r="A265" s="54" t="s">
        <v>400</v>
      </c>
      <c r="B265" s="15">
        <f>IF(IF(Payment[[#This Row],[ID'#]]="","",VLOOKUP(Payment[[#This Row],[ID'#]],OrderTable[],2,FALSE))=0,"",IF(Payment[[#This Row],[ID'#]]="","",VLOOKUP(Payment[[#This Row],[ID'#]],OrderTable[],2,FALSE)))</f>
        <v>9</v>
      </c>
      <c r="C265" s="15">
        <f>IF(IF(Payment[[#This Row],[ID'#]]="","",VLOOKUP(Payment[[#This Row],[ID'#]],OrderTable[],3,FALSE))=0,"",IF(Payment[[#This Row],[ID'#]]="","",VLOOKUP(Payment[[#This Row],[ID'#]],OrderTable[],3,FALSE)))</f>
        <v>1146</v>
      </c>
      <c r="D265" s="16" t="str">
        <f>IF(IF(Payment[[#This Row],[ID'#]]="","",VLOOKUP(Payment[[#This Row],[ID'#]],OrderTable[],5,FALSE))=0,"",IF(Payment[[#This Row],[ID'#]]="","",VLOOKUP(Payment[[#This Row],[ID'#]],OrderTable[],5,FALSE)))</f>
        <v/>
      </c>
      <c r="E265" s="17" t="str">
        <f>IF(IF(Payment[[#This Row],[ID'#]]="","",VLOOKUP(Payment[[#This Row],[ID'#]],OrderTable[],6,FALSE))=0,"",IF(Payment[[#This Row],[ID'#]]="","",VLOOKUP(Payment[[#This Row],[ID'#]],OrderTable[],6,FALSE)))</f>
        <v>Robot #5 - Pure 20K (Labor)</v>
      </c>
      <c r="F265" s="17">
        <f>IF(IF(Payment[[#This Row],[ID'#]]="","",VLOOKUP(Payment[[#This Row],[ID'#]],OrderTable[],7,FALSE))=0,0,IF(Payment[[#This Row],[ID'#]]="","",VLOOKUP(Payment[[#This Row],[ID'#]],OrderTable[],7,FALSE)))</f>
        <v>342</v>
      </c>
      <c r="G265" s="17" t="str">
        <f>IF(IF(Payment[[#This Row],[ID'#]]="","",VLOOKUP(Payment[[#This Row],[ID'#]],OrderTable[],8,FALSE))=0,"",IF(Payment[[#This Row],[ID'#]]="","",VLOOKUP(Payment[[#This Row],[ID'#]],OrderTable[],8,FALSE)))</f>
        <v>hr</v>
      </c>
      <c r="H265" s="23">
        <f>IF(IF(Payment[[#This Row],[ID'#]]="","",VLOOKUP(Payment[[#This Row],[ID'#]],OrderTable[],9,FALSE))=0,0,IF(Payment[[#This Row],[ID'#]]="","",VLOOKUP(Payment[[#This Row],[ID'#]],OrderTable[],9,FALSE)))</f>
        <v>60</v>
      </c>
      <c r="I265" s="23">
        <f>IF(IF(Payment[[#This Row],[ID'#]]="","",VLOOKUP(Payment[[#This Row],[ID'#]],OrderTable[],10,FALSE))=0,0,IF(Payment[[#This Row],[ID'#]]="","",VLOOKUP(Payment[[#This Row],[ID'#]],OrderTable[],10,FALSE)))</f>
        <v>20520</v>
      </c>
      <c r="J265" s="55">
        <v>1288</v>
      </c>
      <c r="K265" s="57"/>
      <c r="L265" s="22">
        <f>IF(Payment[[#This Row],[Total ]]="","",Payment[[#This Row],[Total ]]*Payment[[#This Row],[Payment %]])</f>
        <v>0</v>
      </c>
      <c r="M265" s="47">
        <v>44782</v>
      </c>
      <c r="N265" s="48"/>
      <c r="O265" s="52"/>
      <c r="P265" s="74" t="str">
        <f>IF(Payment[[#This Row],[Date of deposit]]="","",Payment[[#This Row],[Amount paid]])</f>
        <v/>
      </c>
    </row>
    <row r="266" spans="1:16" hidden="1">
      <c r="A266" s="54" t="s">
        <v>402</v>
      </c>
      <c r="B266" s="15">
        <f>IF(IF(Payment[[#This Row],[ID'#]]="","",VLOOKUP(Payment[[#This Row],[ID'#]],OrderTable[],2,FALSE))=0,"",IF(Payment[[#This Row],[ID'#]]="","",VLOOKUP(Payment[[#This Row],[ID'#]],OrderTable[],2,FALSE)))</f>
        <v>9</v>
      </c>
      <c r="C266" s="15">
        <f>IF(IF(Payment[[#This Row],[ID'#]]="","",VLOOKUP(Payment[[#This Row],[ID'#]],OrderTable[],3,FALSE))=0,"",IF(Payment[[#This Row],[ID'#]]="","",VLOOKUP(Payment[[#This Row],[ID'#]],OrderTable[],3,FALSE)))</f>
        <v>1146</v>
      </c>
      <c r="D266" s="16" t="str">
        <f>IF(IF(Payment[[#This Row],[ID'#]]="","",VLOOKUP(Payment[[#This Row],[ID'#]],OrderTable[],5,FALSE))=0,"",IF(Payment[[#This Row],[ID'#]]="","",VLOOKUP(Payment[[#This Row],[ID'#]],OrderTable[],5,FALSE)))</f>
        <v/>
      </c>
      <c r="E266" s="17" t="str">
        <f>IF(IF(Payment[[#This Row],[ID'#]]="","",VLOOKUP(Payment[[#This Row],[ID'#]],OrderTable[],6,FALSE))=0,"",IF(Payment[[#This Row],[ID'#]]="","",VLOOKUP(Payment[[#This Row],[ID'#]],OrderTable[],6,FALSE)))</f>
        <v>Robot #5 - Pure 20K (Overtime)</v>
      </c>
      <c r="F266" s="17">
        <f>IF(IF(Payment[[#This Row],[ID'#]]="","",VLOOKUP(Payment[[#This Row],[ID'#]],OrderTable[],7,FALSE))=0,0,IF(Payment[[#This Row],[ID'#]]="","",VLOOKUP(Payment[[#This Row],[ID'#]],OrderTable[],7,FALSE)))</f>
        <v>137</v>
      </c>
      <c r="G266" s="17" t="str">
        <f>IF(IF(Payment[[#This Row],[ID'#]]="","",VLOOKUP(Payment[[#This Row],[ID'#]],OrderTable[],8,FALSE))=0,"",IF(Payment[[#This Row],[ID'#]]="","",VLOOKUP(Payment[[#This Row],[ID'#]],OrderTable[],8,FALSE)))</f>
        <v>hr</v>
      </c>
      <c r="H266" s="23">
        <f>IF(IF(Payment[[#This Row],[ID'#]]="","",VLOOKUP(Payment[[#This Row],[ID'#]],OrderTable[],9,FALSE))=0,0,IF(Payment[[#This Row],[ID'#]]="","",VLOOKUP(Payment[[#This Row],[ID'#]],OrderTable[],9,FALSE)))</f>
        <v>90</v>
      </c>
      <c r="I266" s="23">
        <f>IF(IF(Payment[[#This Row],[ID'#]]="","",VLOOKUP(Payment[[#This Row],[ID'#]],OrderTable[],10,FALSE))=0,0,IF(Payment[[#This Row],[ID'#]]="","",VLOOKUP(Payment[[#This Row],[ID'#]],OrderTable[],10,FALSE)))</f>
        <v>12330</v>
      </c>
      <c r="J266" s="55">
        <v>1288</v>
      </c>
      <c r="K266" s="57"/>
      <c r="L266" s="22">
        <f>IF(Payment[[#This Row],[Total ]]="","",Payment[[#This Row],[Total ]]*Payment[[#This Row],[Payment %]])</f>
        <v>0</v>
      </c>
      <c r="M266" s="47">
        <v>44782</v>
      </c>
      <c r="N266" s="48"/>
      <c r="O266" s="52"/>
      <c r="P266" s="74" t="str">
        <f>IF(Payment[[#This Row],[Date of deposit]]="","",Payment[[#This Row],[Amount paid]])</f>
        <v/>
      </c>
    </row>
    <row r="267" spans="1:16" hidden="1">
      <c r="A267" s="54" t="s">
        <v>404</v>
      </c>
      <c r="B267" s="15">
        <f>IF(IF(Payment[[#This Row],[ID'#]]="","",VLOOKUP(Payment[[#This Row],[ID'#]],OrderTable[],2,FALSE))=0,"",IF(Payment[[#This Row],[ID'#]]="","",VLOOKUP(Payment[[#This Row],[ID'#]],OrderTable[],2,FALSE)))</f>
        <v>9</v>
      </c>
      <c r="C267" s="15">
        <f>IF(IF(Payment[[#This Row],[ID'#]]="","",VLOOKUP(Payment[[#This Row],[ID'#]],OrderTable[],3,FALSE))=0,"",IF(Payment[[#This Row],[ID'#]]="","",VLOOKUP(Payment[[#This Row],[ID'#]],OrderTable[],3,FALSE)))</f>
        <v>1146</v>
      </c>
      <c r="D267" s="16" t="str">
        <f>IF(IF(Payment[[#This Row],[ID'#]]="","",VLOOKUP(Payment[[#This Row],[ID'#]],OrderTable[],5,FALSE))=0,"",IF(Payment[[#This Row],[ID'#]]="","",VLOOKUP(Payment[[#This Row],[ID'#]],OrderTable[],5,FALSE)))</f>
        <v/>
      </c>
      <c r="E267" s="17" t="str">
        <f>IF(IF(Payment[[#This Row],[ID'#]]="","",VLOOKUP(Payment[[#This Row],[ID'#]],OrderTable[],6,FALSE))=0,"",IF(Payment[[#This Row],[ID'#]]="","",VLOOKUP(Payment[[#This Row],[ID'#]],OrderTable[],6,FALSE)))</f>
        <v>Robot #5 - Pure 20K (Expenses)</v>
      </c>
      <c r="F267" s="17">
        <f>IF(IF(Payment[[#This Row],[ID'#]]="","",VLOOKUP(Payment[[#This Row],[ID'#]],OrderTable[],7,FALSE))=0,0,IF(Payment[[#This Row],[ID'#]]="","",VLOOKUP(Payment[[#This Row],[ID'#]],OrderTable[],7,FALSE)))</f>
        <v>1</v>
      </c>
      <c r="G267" s="17" t="str">
        <f>IF(IF(Payment[[#This Row],[ID'#]]="","",VLOOKUP(Payment[[#This Row],[ID'#]],OrderTable[],8,FALSE))=0,"",IF(Payment[[#This Row],[ID'#]]="","",VLOOKUP(Payment[[#This Row],[ID'#]],OrderTable[],8,FALSE)))</f>
        <v>lot</v>
      </c>
      <c r="H267" s="23">
        <f>IF(IF(Payment[[#This Row],[ID'#]]="","",VLOOKUP(Payment[[#This Row],[ID'#]],OrderTable[],9,FALSE))=0,0,IF(Payment[[#This Row],[ID'#]]="","",VLOOKUP(Payment[[#This Row],[ID'#]],OrderTable[],9,FALSE)))</f>
        <v>9160</v>
      </c>
      <c r="I267" s="23">
        <f>IF(IF(Payment[[#This Row],[ID'#]]="","",VLOOKUP(Payment[[#This Row],[ID'#]],OrderTable[],10,FALSE))=0,0,IF(Payment[[#This Row],[ID'#]]="","",VLOOKUP(Payment[[#This Row],[ID'#]],OrderTable[],10,FALSE)))</f>
        <v>9160</v>
      </c>
      <c r="J267" s="55">
        <v>1288</v>
      </c>
      <c r="K267" s="57"/>
      <c r="L267" s="22">
        <f>IF(Payment[[#This Row],[Total ]]="","",Payment[[#This Row],[Total ]]*Payment[[#This Row],[Payment %]])</f>
        <v>0</v>
      </c>
      <c r="M267" s="47">
        <v>44782</v>
      </c>
      <c r="N267" s="48"/>
      <c r="O267" s="52"/>
      <c r="P267" s="74" t="str">
        <f>IF(Payment[[#This Row],[Date of deposit]]="","",Payment[[#This Row],[Amount paid]])</f>
        <v/>
      </c>
    </row>
    <row r="268" spans="1:16" hidden="1">
      <c r="A268" s="54" t="s">
        <v>406</v>
      </c>
      <c r="B268" s="15">
        <f>IF(IF(Payment[[#This Row],[ID'#]]="","",VLOOKUP(Payment[[#This Row],[ID'#]],OrderTable[],2,FALSE))=0,"",IF(Payment[[#This Row],[ID'#]]="","",VLOOKUP(Payment[[#This Row],[ID'#]],OrderTable[],2,FALSE)))</f>
        <v>9</v>
      </c>
      <c r="C268" s="15">
        <f>IF(IF(Payment[[#This Row],[ID'#]]="","",VLOOKUP(Payment[[#This Row],[ID'#]],OrderTable[],3,FALSE))=0,"",IF(Payment[[#This Row],[ID'#]]="","",VLOOKUP(Payment[[#This Row],[ID'#]],OrderTable[],3,FALSE)))</f>
        <v>1146</v>
      </c>
      <c r="D268" s="16" t="str">
        <f>IF(IF(Payment[[#This Row],[ID'#]]="","",VLOOKUP(Payment[[#This Row],[ID'#]],OrderTable[],5,FALSE))=0,"",IF(Payment[[#This Row],[ID'#]]="","",VLOOKUP(Payment[[#This Row],[ID'#]],OrderTable[],5,FALSE)))</f>
        <v/>
      </c>
      <c r="E268" s="17" t="str">
        <f>IF(IF(Payment[[#This Row],[ID'#]]="","",VLOOKUP(Payment[[#This Row],[ID'#]],OrderTable[],6,FALSE))=0,"",IF(Payment[[#This Row],[ID'#]]="","",VLOOKUP(Payment[[#This Row],[ID'#]],OrderTable[],6,FALSE)))</f>
        <v>Robot #6 - Pure 20K (Labor)</v>
      </c>
      <c r="F268" s="17">
        <f>IF(IF(Payment[[#This Row],[ID'#]]="","",VLOOKUP(Payment[[#This Row],[ID'#]],OrderTable[],7,FALSE))=0,0,IF(Payment[[#This Row],[ID'#]]="","",VLOOKUP(Payment[[#This Row],[ID'#]],OrderTable[],7,FALSE)))</f>
        <v>50</v>
      </c>
      <c r="G268" s="17" t="str">
        <f>IF(IF(Payment[[#This Row],[ID'#]]="","",VLOOKUP(Payment[[#This Row],[ID'#]],OrderTable[],8,FALSE))=0,"",IF(Payment[[#This Row],[ID'#]]="","",VLOOKUP(Payment[[#This Row],[ID'#]],OrderTable[],8,FALSE)))</f>
        <v>hr</v>
      </c>
      <c r="H268" s="23">
        <f>IF(IF(Payment[[#This Row],[ID'#]]="","",VLOOKUP(Payment[[#This Row],[ID'#]],OrderTable[],9,FALSE))=0,0,IF(Payment[[#This Row],[ID'#]]="","",VLOOKUP(Payment[[#This Row],[ID'#]],OrderTable[],9,FALSE)))</f>
        <v>50</v>
      </c>
      <c r="I268" s="23">
        <f>IF(IF(Payment[[#This Row],[ID'#]]="","",VLOOKUP(Payment[[#This Row],[ID'#]],OrderTable[],10,FALSE))=0,0,IF(Payment[[#This Row],[ID'#]]="","",VLOOKUP(Payment[[#This Row],[ID'#]],OrderTable[],10,FALSE)))</f>
        <v>2500</v>
      </c>
      <c r="J268" s="55">
        <v>1288</v>
      </c>
      <c r="K268" s="57"/>
      <c r="L268" s="22">
        <f>IF(Payment[[#This Row],[Total ]]="","",Payment[[#This Row],[Total ]]*Payment[[#This Row],[Payment %]])</f>
        <v>0</v>
      </c>
      <c r="M268" s="47">
        <v>44782</v>
      </c>
      <c r="N268" s="48"/>
      <c r="O268" s="52"/>
      <c r="P268" s="74" t="str">
        <f>IF(Payment[[#This Row],[Date of deposit]]="","",Payment[[#This Row],[Amount paid]])</f>
        <v/>
      </c>
    </row>
    <row r="269" spans="1:16" hidden="1">
      <c r="A269" s="54" t="s">
        <v>408</v>
      </c>
      <c r="B269" s="15">
        <f>IF(IF(Payment[[#This Row],[ID'#]]="","",VLOOKUP(Payment[[#This Row],[ID'#]],OrderTable[],2,FALSE))=0,"",IF(Payment[[#This Row],[ID'#]]="","",VLOOKUP(Payment[[#This Row],[ID'#]],OrderTable[],2,FALSE)))</f>
        <v>9</v>
      </c>
      <c r="C269" s="15">
        <f>IF(IF(Payment[[#This Row],[ID'#]]="","",VLOOKUP(Payment[[#This Row],[ID'#]],OrderTable[],3,FALSE))=0,"",IF(Payment[[#This Row],[ID'#]]="","",VLOOKUP(Payment[[#This Row],[ID'#]],OrderTable[],3,FALSE)))</f>
        <v>1146</v>
      </c>
      <c r="D269" s="16" t="str">
        <f>IF(IF(Payment[[#This Row],[ID'#]]="","",VLOOKUP(Payment[[#This Row],[ID'#]],OrderTable[],5,FALSE))=0,"",IF(Payment[[#This Row],[ID'#]]="","",VLOOKUP(Payment[[#This Row],[ID'#]],OrderTable[],5,FALSE)))</f>
        <v/>
      </c>
      <c r="E269" s="17" t="str">
        <f>IF(IF(Payment[[#This Row],[ID'#]]="","",VLOOKUP(Payment[[#This Row],[ID'#]],OrderTable[],6,FALSE))=0,"",IF(Payment[[#This Row],[ID'#]]="","",VLOOKUP(Payment[[#This Row],[ID'#]],OrderTable[],6,FALSE)))</f>
        <v>Robot #6 - Pure 20K (Overtime)</v>
      </c>
      <c r="F269" s="17">
        <f>IF(IF(Payment[[#This Row],[ID'#]]="","",VLOOKUP(Payment[[#This Row],[ID'#]],OrderTable[],7,FALSE))=0,0,IF(Payment[[#This Row],[ID'#]]="","",VLOOKUP(Payment[[#This Row],[ID'#]],OrderTable[],7,FALSE)))</f>
        <v>0</v>
      </c>
      <c r="G269" s="17" t="str">
        <f>IF(IF(Payment[[#This Row],[ID'#]]="","",VLOOKUP(Payment[[#This Row],[ID'#]],OrderTable[],8,FALSE))=0,"",IF(Payment[[#This Row],[ID'#]]="","",VLOOKUP(Payment[[#This Row],[ID'#]],OrderTable[],8,FALSE)))</f>
        <v>hr</v>
      </c>
      <c r="H269" s="23">
        <f>IF(IF(Payment[[#This Row],[ID'#]]="","",VLOOKUP(Payment[[#This Row],[ID'#]],OrderTable[],9,FALSE))=0,0,IF(Payment[[#This Row],[ID'#]]="","",VLOOKUP(Payment[[#This Row],[ID'#]],OrderTable[],9,FALSE)))</f>
        <v>90</v>
      </c>
      <c r="I269" s="23">
        <f>IF(IF(Payment[[#This Row],[ID'#]]="","",VLOOKUP(Payment[[#This Row],[ID'#]],OrderTable[],10,FALSE))=0,0,IF(Payment[[#This Row],[ID'#]]="","",VLOOKUP(Payment[[#This Row],[ID'#]],OrderTable[],10,FALSE)))</f>
        <v>0</v>
      </c>
      <c r="J269" s="55">
        <v>1288</v>
      </c>
      <c r="K269" s="57"/>
      <c r="L269" s="22">
        <f>IF(Payment[[#This Row],[Total ]]="","",Payment[[#This Row],[Total ]]*Payment[[#This Row],[Payment %]])</f>
        <v>0</v>
      </c>
      <c r="M269" s="47">
        <v>44782</v>
      </c>
      <c r="N269" s="48"/>
      <c r="O269" s="52"/>
      <c r="P269" s="74" t="str">
        <f>IF(Payment[[#This Row],[Date of deposit]]="","",Payment[[#This Row],[Amount paid]])</f>
        <v/>
      </c>
    </row>
    <row r="270" spans="1:16" hidden="1">
      <c r="A270" s="54" t="s">
        <v>410</v>
      </c>
      <c r="B270" s="15">
        <f>IF(IF(Payment[[#This Row],[ID'#]]="","",VLOOKUP(Payment[[#This Row],[ID'#]],OrderTable[],2,FALSE))=0,"",IF(Payment[[#This Row],[ID'#]]="","",VLOOKUP(Payment[[#This Row],[ID'#]],OrderTable[],2,FALSE)))</f>
        <v>9</v>
      </c>
      <c r="C270" s="15">
        <f>IF(IF(Payment[[#This Row],[ID'#]]="","",VLOOKUP(Payment[[#This Row],[ID'#]],OrderTable[],3,FALSE))=0,"",IF(Payment[[#This Row],[ID'#]]="","",VLOOKUP(Payment[[#This Row],[ID'#]],OrderTable[],3,FALSE)))</f>
        <v>1146</v>
      </c>
      <c r="D270" s="16" t="str">
        <f>IF(IF(Payment[[#This Row],[ID'#]]="","",VLOOKUP(Payment[[#This Row],[ID'#]],OrderTable[],5,FALSE))=0,"",IF(Payment[[#This Row],[ID'#]]="","",VLOOKUP(Payment[[#This Row],[ID'#]],OrderTable[],5,FALSE)))</f>
        <v/>
      </c>
      <c r="E270" s="17" t="str">
        <f>IF(IF(Payment[[#This Row],[ID'#]]="","",VLOOKUP(Payment[[#This Row],[ID'#]],OrderTable[],6,FALSE))=0,"",IF(Payment[[#This Row],[ID'#]]="","",VLOOKUP(Payment[[#This Row],[ID'#]],OrderTable[],6,FALSE)))</f>
        <v>Robot #6 - Pure 20K (Expenses)</v>
      </c>
      <c r="F270" s="17">
        <f>IF(IF(Payment[[#This Row],[ID'#]]="","",VLOOKUP(Payment[[#This Row],[ID'#]],OrderTable[],7,FALSE))=0,0,IF(Payment[[#This Row],[ID'#]]="","",VLOOKUP(Payment[[#This Row],[ID'#]],OrderTable[],7,FALSE)))</f>
        <v>1</v>
      </c>
      <c r="G270" s="17" t="str">
        <f>IF(IF(Payment[[#This Row],[ID'#]]="","",VLOOKUP(Payment[[#This Row],[ID'#]],OrderTable[],8,FALSE))=0,"",IF(Payment[[#This Row],[ID'#]]="","",VLOOKUP(Payment[[#This Row],[ID'#]],OrderTable[],8,FALSE)))</f>
        <v>lot</v>
      </c>
      <c r="H270" s="23">
        <f>IF(IF(Payment[[#This Row],[ID'#]]="","",VLOOKUP(Payment[[#This Row],[ID'#]],OrderTable[],9,FALSE))=0,0,IF(Payment[[#This Row],[ID'#]]="","",VLOOKUP(Payment[[#This Row],[ID'#]],OrderTable[],9,FALSE)))</f>
        <v>11710</v>
      </c>
      <c r="I270" s="23">
        <f>IF(IF(Payment[[#This Row],[ID'#]]="","",VLOOKUP(Payment[[#This Row],[ID'#]],OrderTable[],10,FALSE))=0,0,IF(Payment[[#This Row],[ID'#]]="","",VLOOKUP(Payment[[#This Row],[ID'#]],OrderTable[],10,FALSE)))</f>
        <v>11710</v>
      </c>
      <c r="J270" s="55">
        <v>1288</v>
      </c>
      <c r="K270" s="57"/>
      <c r="L270" s="22">
        <f>IF(Payment[[#This Row],[Total ]]="","",Payment[[#This Row],[Total ]]*Payment[[#This Row],[Payment %]])</f>
        <v>0</v>
      </c>
      <c r="M270" s="47">
        <v>44782</v>
      </c>
      <c r="N270" s="48"/>
      <c r="O270" s="52"/>
      <c r="P270" s="74" t="str">
        <f>IF(Payment[[#This Row],[Date of deposit]]="","",Payment[[#This Row],[Amount paid]])</f>
        <v/>
      </c>
    </row>
    <row r="271" spans="1:16" hidden="1">
      <c r="A271" s="54" t="s">
        <v>412</v>
      </c>
      <c r="B271" s="15">
        <f>IF(IF(Payment[[#This Row],[ID'#]]="","",VLOOKUP(Payment[[#This Row],[ID'#]],OrderTable[],2,FALSE))=0,"",IF(Payment[[#This Row],[ID'#]]="","",VLOOKUP(Payment[[#This Row],[ID'#]],OrderTable[],2,FALSE)))</f>
        <v>9</v>
      </c>
      <c r="C271" s="15">
        <f>IF(IF(Payment[[#This Row],[ID'#]]="","",VLOOKUP(Payment[[#This Row],[ID'#]],OrderTable[],3,FALSE))=0,"",IF(Payment[[#This Row],[ID'#]]="","",VLOOKUP(Payment[[#This Row],[ID'#]],OrderTable[],3,FALSE)))</f>
        <v>1146</v>
      </c>
      <c r="D271" s="16" t="str">
        <f>IF(IF(Payment[[#This Row],[ID'#]]="","",VLOOKUP(Payment[[#This Row],[ID'#]],OrderTable[],5,FALSE))=0,"",IF(Payment[[#This Row],[ID'#]]="","",VLOOKUP(Payment[[#This Row],[ID'#]],OrderTable[],5,FALSE)))</f>
        <v/>
      </c>
      <c r="E271" s="17" t="str">
        <f>IF(IF(Payment[[#This Row],[ID'#]]="","",VLOOKUP(Payment[[#This Row],[ID'#]],OrderTable[],6,FALSE))=0,"",IF(Payment[[#This Row],[ID'#]]="","",VLOOKUP(Payment[[#This Row],[ID'#]],OrderTable[],6,FALSE)))</f>
        <v>Robot #7 - Pure 20K (Labor)</v>
      </c>
      <c r="F271" s="17">
        <f>IF(IF(Payment[[#This Row],[ID'#]]="","",VLOOKUP(Payment[[#This Row],[ID'#]],OrderTable[],7,FALSE))=0,0,IF(Payment[[#This Row],[ID'#]]="","",VLOOKUP(Payment[[#This Row],[ID'#]],OrderTable[],7,FALSE)))</f>
        <v>278</v>
      </c>
      <c r="G271" s="17" t="str">
        <f>IF(IF(Payment[[#This Row],[ID'#]]="","",VLOOKUP(Payment[[#This Row],[ID'#]],OrderTable[],8,FALSE))=0,"",IF(Payment[[#This Row],[ID'#]]="","",VLOOKUP(Payment[[#This Row],[ID'#]],OrderTable[],8,FALSE)))</f>
        <v>hr</v>
      </c>
      <c r="H271" s="23">
        <f>IF(IF(Payment[[#This Row],[ID'#]]="","",VLOOKUP(Payment[[#This Row],[ID'#]],OrderTable[],9,FALSE))=0,0,IF(Payment[[#This Row],[ID'#]]="","",VLOOKUP(Payment[[#This Row],[ID'#]],OrderTable[],9,FALSE)))</f>
        <v>60</v>
      </c>
      <c r="I271" s="23">
        <f>IF(IF(Payment[[#This Row],[ID'#]]="","",VLOOKUP(Payment[[#This Row],[ID'#]],OrderTable[],10,FALSE))=0,0,IF(Payment[[#This Row],[ID'#]]="","",VLOOKUP(Payment[[#This Row],[ID'#]],OrderTable[],10,FALSE)))</f>
        <v>16680</v>
      </c>
      <c r="J271" s="55">
        <v>1288</v>
      </c>
      <c r="K271" s="57"/>
      <c r="L271" s="22">
        <f>IF(Payment[[#This Row],[Total ]]="","",Payment[[#This Row],[Total ]]*Payment[[#This Row],[Payment %]])</f>
        <v>0</v>
      </c>
      <c r="M271" s="47">
        <v>44782</v>
      </c>
      <c r="N271" s="48"/>
      <c r="O271" s="52"/>
      <c r="P271" s="74" t="str">
        <f>IF(Payment[[#This Row],[Date of deposit]]="","",Payment[[#This Row],[Amount paid]])</f>
        <v/>
      </c>
    </row>
    <row r="272" spans="1:16" hidden="1">
      <c r="A272" s="54" t="s">
        <v>414</v>
      </c>
      <c r="B272" s="15">
        <f>IF(IF(Payment[[#This Row],[ID'#]]="","",VLOOKUP(Payment[[#This Row],[ID'#]],OrderTable[],2,FALSE))=0,"",IF(Payment[[#This Row],[ID'#]]="","",VLOOKUP(Payment[[#This Row],[ID'#]],OrderTable[],2,FALSE)))</f>
        <v>9</v>
      </c>
      <c r="C272" s="15">
        <f>IF(IF(Payment[[#This Row],[ID'#]]="","",VLOOKUP(Payment[[#This Row],[ID'#]],OrderTable[],3,FALSE))=0,"",IF(Payment[[#This Row],[ID'#]]="","",VLOOKUP(Payment[[#This Row],[ID'#]],OrderTable[],3,FALSE)))</f>
        <v>1146</v>
      </c>
      <c r="D272" s="16" t="str">
        <f>IF(IF(Payment[[#This Row],[ID'#]]="","",VLOOKUP(Payment[[#This Row],[ID'#]],OrderTable[],5,FALSE))=0,"",IF(Payment[[#This Row],[ID'#]]="","",VLOOKUP(Payment[[#This Row],[ID'#]],OrderTable[],5,FALSE)))</f>
        <v/>
      </c>
      <c r="E272" s="17" t="str">
        <f>IF(IF(Payment[[#This Row],[ID'#]]="","",VLOOKUP(Payment[[#This Row],[ID'#]],OrderTable[],6,FALSE))=0,"",IF(Payment[[#This Row],[ID'#]]="","",VLOOKUP(Payment[[#This Row],[ID'#]],OrderTable[],6,FALSE)))</f>
        <v>Robot #7 - Pure 20K (Overtime)</v>
      </c>
      <c r="F272" s="17">
        <f>IF(IF(Payment[[#This Row],[ID'#]]="","",VLOOKUP(Payment[[#This Row],[ID'#]],OrderTable[],7,FALSE))=0,0,IF(Payment[[#This Row],[ID'#]]="","",VLOOKUP(Payment[[#This Row],[ID'#]],OrderTable[],7,FALSE)))</f>
        <v>111</v>
      </c>
      <c r="G272" s="17" t="str">
        <f>IF(IF(Payment[[#This Row],[ID'#]]="","",VLOOKUP(Payment[[#This Row],[ID'#]],OrderTable[],8,FALSE))=0,"",IF(Payment[[#This Row],[ID'#]]="","",VLOOKUP(Payment[[#This Row],[ID'#]],OrderTable[],8,FALSE)))</f>
        <v>hr</v>
      </c>
      <c r="H272" s="23">
        <f>IF(IF(Payment[[#This Row],[ID'#]]="","",VLOOKUP(Payment[[#This Row],[ID'#]],OrderTable[],9,FALSE))=0,0,IF(Payment[[#This Row],[ID'#]]="","",VLOOKUP(Payment[[#This Row],[ID'#]],OrderTable[],9,FALSE)))</f>
        <v>90</v>
      </c>
      <c r="I272" s="23">
        <f>IF(IF(Payment[[#This Row],[ID'#]]="","",VLOOKUP(Payment[[#This Row],[ID'#]],OrderTable[],10,FALSE))=0,0,IF(Payment[[#This Row],[ID'#]]="","",VLOOKUP(Payment[[#This Row],[ID'#]],OrderTable[],10,FALSE)))</f>
        <v>9990</v>
      </c>
      <c r="J272" s="55">
        <v>1288</v>
      </c>
      <c r="K272" s="57"/>
      <c r="L272" s="22">
        <f>IF(Payment[[#This Row],[Total ]]="","",Payment[[#This Row],[Total ]]*Payment[[#This Row],[Payment %]])</f>
        <v>0</v>
      </c>
      <c r="M272" s="47">
        <v>44782</v>
      </c>
      <c r="N272" s="48"/>
      <c r="O272" s="52"/>
      <c r="P272" s="74" t="str">
        <f>IF(Payment[[#This Row],[Date of deposit]]="","",Payment[[#This Row],[Amount paid]])</f>
        <v/>
      </c>
    </row>
    <row r="273" spans="1:16" hidden="1">
      <c r="A273" s="54" t="s">
        <v>416</v>
      </c>
      <c r="B273" s="15">
        <f>IF(IF(Payment[[#This Row],[ID'#]]="","",VLOOKUP(Payment[[#This Row],[ID'#]],OrderTable[],2,FALSE))=0,"",IF(Payment[[#This Row],[ID'#]]="","",VLOOKUP(Payment[[#This Row],[ID'#]],OrderTable[],2,FALSE)))</f>
        <v>9</v>
      </c>
      <c r="C273" s="15">
        <f>IF(IF(Payment[[#This Row],[ID'#]]="","",VLOOKUP(Payment[[#This Row],[ID'#]],OrderTable[],3,FALSE))=0,"",IF(Payment[[#This Row],[ID'#]]="","",VLOOKUP(Payment[[#This Row],[ID'#]],OrderTable[],3,FALSE)))</f>
        <v>1146</v>
      </c>
      <c r="D273" s="16" t="str">
        <f>IF(IF(Payment[[#This Row],[ID'#]]="","",VLOOKUP(Payment[[#This Row],[ID'#]],OrderTable[],5,FALSE))=0,"",IF(Payment[[#This Row],[ID'#]]="","",VLOOKUP(Payment[[#This Row],[ID'#]],OrderTable[],5,FALSE)))</f>
        <v/>
      </c>
      <c r="E273" s="17" t="str">
        <f>IF(IF(Payment[[#This Row],[ID'#]]="","",VLOOKUP(Payment[[#This Row],[ID'#]],OrderTable[],6,FALSE))=0,"",IF(Payment[[#This Row],[ID'#]]="","",VLOOKUP(Payment[[#This Row],[ID'#]],OrderTable[],6,FALSE)))</f>
        <v>Robot #7 - Pure 20K (Expenses)</v>
      </c>
      <c r="F273" s="17">
        <f>IF(IF(Payment[[#This Row],[ID'#]]="","",VLOOKUP(Payment[[#This Row],[ID'#]],OrderTable[],7,FALSE))=0,0,IF(Payment[[#This Row],[ID'#]]="","",VLOOKUP(Payment[[#This Row],[ID'#]],OrderTable[],7,FALSE)))</f>
        <v>1</v>
      </c>
      <c r="G273" s="17" t="str">
        <f>IF(IF(Payment[[#This Row],[ID'#]]="","",VLOOKUP(Payment[[#This Row],[ID'#]],OrderTable[],8,FALSE))=0,"",IF(Payment[[#This Row],[ID'#]]="","",VLOOKUP(Payment[[#This Row],[ID'#]],OrderTable[],8,FALSE)))</f>
        <v>lot</v>
      </c>
      <c r="H273" s="23">
        <f>IF(IF(Payment[[#This Row],[ID'#]]="","",VLOOKUP(Payment[[#This Row],[ID'#]],OrderTable[],9,FALSE))=0,0,IF(Payment[[#This Row],[ID'#]]="","",VLOOKUP(Payment[[#This Row],[ID'#]],OrderTable[],9,FALSE)))</f>
        <v>7630</v>
      </c>
      <c r="I273" s="23">
        <f>IF(IF(Payment[[#This Row],[ID'#]]="","",VLOOKUP(Payment[[#This Row],[ID'#]],OrderTable[],10,FALSE))=0,0,IF(Payment[[#This Row],[ID'#]]="","",VLOOKUP(Payment[[#This Row],[ID'#]],OrderTable[],10,FALSE)))</f>
        <v>7630</v>
      </c>
      <c r="J273" s="55">
        <v>1288</v>
      </c>
      <c r="K273" s="57"/>
      <c r="L273" s="22">
        <f>IF(Payment[[#This Row],[Total ]]="","",Payment[[#This Row],[Total ]]*Payment[[#This Row],[Payment %]])</f>
        <v>0</v>
      </c>
      <c r="M273" s="47">
        <v>44782</v>
      </c>
      <c r="N273" s="48"/>
      <c r="O273" s="52"/>
      <c r="P273" s="74" t="str">
        <f>IF(Payment[[#This Row],[Date of deposit]]="","",Payment[[#This Row],[Amount paid]])</f>
        <v/>
      </c>
    </row>
    <row r="274" spans="1:16" hidden="1">
      <c r="A274" s="54" t="s">
        <v>471</v>
      </c>
      <c r="B274" s="15">
        <f>IF(IF(Payment[[#This Row],[ID'#]]="","",VLOOKUP(Payment[[#This Row],[ID'#]],OrderTable[],2,FALSE))=0,"",IF(Payment[[#This Row],[ID'#]]="","",VLOOKUP(Payment[[#This Row],[ID'#]],OrderTable[],2,FALSE)))</f>
        <v>12</v>
      </c>
      <c r="C274" s="15">
        <f>IF(IF(Payment[[#This Row],[ID'#]]="","",VLOOKUP(Payment[[#This Row],[ID'#]],OrderTable[],3,FALSE))=0,"",IF(Payment[[#This Row],[ID'#]]="","",VLOOKUP(Payment[[#This Row],[ID'#]],OrderTable[],3,FALSE)))</f>
        <v>1164</v>
      </c>
      <c r="D274" s="16" t="str">
        <f>IF(IF(Payment[[#This Row],[ID'#]]="","",VLOOKUP(Payment[[#This Row],[ID'#]],OrderTable[],5,FALSE))=0,"",IF(Payment[[#This Row],[ID'#]]="","",VLOOKUP(Payment[[#This Row],[ID'#]],OrderTable[],5,FALSE)))</f>
        <v/>
      </c>
      <c r="E274" s="17" t="str">
        <f>IF(IF(Payment[[#This Row],[ID'#]]="","",VLOOKUP(Payment[[#This Row],[ID'#]],OrderTable[],6,FALSE))=0,"",IF(Payment[[#This Row],[ID'#]]="","",VLOOKUP(Payment[[#This Row],[ID'#]],OrderTable[],6,FALSE)))</f>
        <v>Robot #1 One-year contract (Labor) | 5/1/22 - 5/1/23 | 50hrs/week</v>
      </c>
      <c r="F274" s="17">
        <f>IF(IF(Payment[[#This Row],[ID'#]]="","",VLOOKUP(Payment[[#This Row],[ID'#]],OrderTable[],7,FALSE))=0,0,IF(Payment[[#This Row],[ID'#]]="","",VLOOKUP(Payment[[#This Row],[ID'#]],OrderTable[],7,FALSE)))</f>
        <v>2600</v>
      </c>
      <c r="G274" s="17" t="str">
        <f>IF(IF(Payment[[#This Row],[ID'#]]="","",VLOOKUP(Payment[[#This Row],[ID'#]],OrderTable[],8,FALSE))=0,"",IF(Payment[[#This Row],[ID'#]]="","",VLOOKUP(Payment[[#This Row],[ID'#]],OrderTable[],8,FALSE)))</f>
        <v>hr</v>
      </c>
      <c r="H274" s="23">
        <f>IF(IF(Payment[[#This Row],[ID'#]]="","",VLOOKUP(Payment[[#This Row],[ID'#]],OrderTable[],9,FALSE))=0,0,IF(Payment[[#This Row],[ID'#]]="","",VLOOKUP(Payment[[#This Row],[ID'#]],OrderTable[],9,FALSE)))</f>
        <v>60</v>
      </c>
      <c r="I274" s="23">
        <f>IF(IF(Payment[[#This Row],[ID'#]]="","",VLOOKUP(Payment[[#This Row],[ID'#]],OrderTable[],10,FALSE))=0,0,IF(Payment[[#This Row],[ID'#]]="","",VLOOKUP(Payment[[#This Row],[ID'#]],OrderTable[],10,FALSE)))</f>
        <v>156000</v>
      </c>
      <c r="J274" s="55">
        <v>1287</v>
      </c>
      <c r="K274" s="57"/>
      <c r="L274" s="22">
        <f>IF(Payment[[#This Row],[Total ]]="","",Payment[[#This Row],[Total ]]*Payment[[#This Row],[Payment %]])</f>
        <v>0</v>
      </c>
      <c r="M274" s="47">
        <v>44782</v>
      </c>
      <c r="N274" s="48"/>
      <c r="O274" s="52"/>
      <c r="P274" s="74" t="str">
        <f>IF(Payment[[#This Row],[Date of deposit]]="","",Payment[[#This Row],[Amount paid]])</f>
        <v/>
      </c>
    </row>
    <row r="275" spans="1:16" hidden="1">
      <c r="A275" s="54" t="s">
        <v>474</v>
      </c>
      <c r="B275" s="15">
        <f>IF(IF(Payment[[#This Row],[ID'#]]="","",VLOOKUP(Payment[[#This Row],[ID'#]],OrderTable[],2,FALSE))=0,"",IF(Payment[[#This Row],[ID'#]]="","",VLOOKUP(Payment[[#This Row],[ID'#]],OrderTable[],2,FALSE)))</f>
        <v>12</v>
      </c>
      <c r="C275" s="15">
        <f>IF(IF(Payment[[#This Row],[ID'#]]="","",VLOOKUP(Payment[[#This Row],[ID'#]],OrderTable[],3,FALSE))=0,"",IF(Payment[[#This Row],[ID'#]]="","",VLOOKUP(Payment[[#This Row],[ID'#]],OrderTable[],3,FALSE)))</f>
        <v>1164</v>
      </c>
      <c r="D275" s="16" t="str">
        <f>IF(IF(Payment[[#This Row],[ID'#]]="","",VLOOKUP(Payment[[#This Row],[ID'#]],OrderTable[],5,FALSE))=0,"",IF(Payment[[#This Row],[ID'#]]="","",VLOOKUP(Payment[[#This Row],[ID'#]],OrderTable[],5,FALSE)))</f>
        <v/>
      </c>
      <c r="E275" s="17" t="str">
        <f>IF(IF(Payment[[#This Row],[ID'#]]="","",VLOOKUP(Payment[[#This Row],[ID'#]],OrderTable[],6,FALSE))=0,"",IF(Payment[[#This Row],[ID'#]]="","",VLOOKUP(Payment[[#This Row],[ID'#]],OrderTable[],6,FALSE)))</f>
        <v>Robot #1 One-year contract (Expenses)</v>
      </c>
      <c r="F275" s="17">
        <f>IF(IF(Payment[[#This Row],[ID'#]]="","",VLOOKUP(Payment[[#This Row],[ID'#]],OrderTable[],7,FALSE))=0,0,IF(Payment[[#This Row],[ID'#]]="","",VLOOKUP(Payment[[#This Row],[ID'#]],OrderTable[],7,FALSE)))</f>
        <v>6</v>
      </c>
      <c r="G275" s="17" t="str">
        <f>IF(IF(Payment[[#This Row],[ID'#]]="","",VLOOKUP(Payment[[#This Row],[ID'#]],OrderTable[],8,FALSE))=0,"",IF(Payment[[#This Row],[ID'#]]="","",VLOOKUP(Payment[[#This Row],[ID'#]],OrderTable[],8,FALSE)))</f>
        <v>lot</v>
      </c>
      <c r="H275" s="23">
        <f>IF(IF(Payment[[#This Row],[ID'#]]="","",VLOOKUP(Payment[[#This Row],[ID'#]],OrderTable[],9,FALSE))=0,0,IF(Payment[[#This Row],[ID'#]]="","",VLOOKUP(Payment[[#This Row],[ID'#]],OrderTable[],9,FALSE)))</f>
        <v>5000</v>
      </c>
      <c r="I275" s="23">
        <f>IF(IF(Payment[[#This Row],[ID'#]]="","",VLOOKUP(Payment[[#This Row],[ID'#]],OrderTable[],10,FALSE))=0,0,IF(Payment[[#This Row],[ID'#]]="","",VLOOKUP(Payment[[#This Row],[ID'#]],OrderTable[],10,FALSE)))</f>
        <v>30000</v>
      </c>
      <c r="J275" s="55">
        <v>1287</v>
      </c>
      <c r="K275" s="57"/>
      <c r="L275" s="22">
        <f>IF(Payment[[#This Row],[Total ]]="","",Payment[[#This Row],[Total ]]*Payment[[#This Row],[Payment %]])</f>
        <v>0</v>
      </c>
      <c r="M275" s="47">
        <v>44782</v>
      </c>
      <c r="N275" s="48"/>
      <c r="O275" s="52"/>
      <c r="P275" s="74" t="str">
        <f>IF(Payment[[#This Row],[Date of deposit]]="","",Payment[[#This Row],[Amount paid]])</f>
        <v/>
      </c>
    </row>
    <row r="276" spans="1:16" hidden="1">
      <c r="A276" s="54" t="s">
        <v>476</v>
      </c>
      <c r="B276" s="15">
        <f>IF(IF(Payment[[#This Row],[ID'#]]="","",VLOOKUP(Payment[[#This Row],[ID'#]],OrderTable[],2,FALSE))=0,"",IF(Payment[[#This Row],[ID'#]]="","",VLOOKUP(Payment[[#This Row],[ID'#]],OrderTable[],2,FALSE)))</f>
        <v>12</v>
      </c>
      <c r="C276" s="15">
        <f>IF(IF(Payment[[#This Row],[ID'#]]="","",VLOOKUP(Payment[[#This Row],[ID'#]],OrderTable[],3,FALSE))=0,"",IF(Payment[[#This Row],[ID'#]]="","",VLOOKUP(Payment[[#This Row],[ID'#]],OrderTable[],3,FALSE)))</f>
        <v>1164</v>
      </c>
      <c r="D276" s="16" t="str">
        <f>IF(IF(Payment[[#This Row],[ID'#]]="","",VLOOKUP(Payment[[#This Row],[ID'#]],OrderTable[],5,FALSE))=0,"",IF(Payment[[#This Row],[ID'#]]="","",VLOOKUP(Payment[[#This Row],[ID'#]],OrderTable[],5,FALSE)))</f>
        <v/>
      </c>
      <c r="E276" s="17" t="str">
        <f>IF(IF(Payment[[#This Row],[ID'#]]="","",VLOOKUP(Payment[[#This Row],[ID'#]],OrderTable[],6,FALSE))=0,"",IF(Payment[[#This Row],[ID'#]]="","",VLOOKUP(Payment[[#This Row],[ID'#]],OrderTable[],6,FALSE)))</f>
        <v>Robot #2 One-year contract (Labor) | 5/1/22 - 5/1/23 | 50hrs/week</v>
      </c>
      <c r="F276" s="17">
        <f>IF(IF(Payment[[#This Row],[ID'#]]="","",VLOOKUP(Payment[[#This Row],[ID'#]],OrderTable[],7,FALSE))=0,0,IF(Payment[[#This Row],[ID'#]]="","",VLOOKUP(Payment[[#This Row],[ID'#]],OrderTable[],7,FALSE)))</f>
        <v>2600</v>
      </c>
      <c r="G276" s="17" t="str">
        <f>IF(IF(Payment[[#This Row],[ID'#]]="","",VLOOKUP(Payment[[#This Row],[ID'#]],OrderTable[],8,FALSE))=0,"",IF(Payment[[#This Row],[ID'#]]="","",VLOOKUP(Payment[[#This Row],[ID'#]],OrderTable[],8,FALSE)))</f>
        <v>hr</v>
      </c>
      <c r="H276" s="23">
        <f>IF(IF(Payment[[#This Row],[ID'#]]="","",VLOOKUP(Payment[[#This Row],[ID'#]],OrderTable[],9,FALSE))=0,0,IF(Payment[[#This Row],[ID'#]]="","",VLOOKUP(Payment[[#This Row],[ID'#]],OrderTable[],9,FALSE)))</f>
        <v>60</v>
      </c>
      <c r="I276" s="23">
        <f>IF(IF(Payment[[#This Row],[ID'#]]="","",VLOOKUP(Payment[[#This Row],[ID'#]],OrderTable[],10,FALSE))=0,0,IF(Payment[[#This Row],[ID'#]]="","",VLOOKUP(Payment[[#This Row],[ID'#]],OrderTable[],10,FALSE)))</f>
        <v>156000</v>
      </c>
      <c r="J276" s="55">
        <v>1287</v>
      </c>
      <c r="K276" s="57"/>
      <c r="L276" s="22">
        <f>IF(Payment[[#This Row],[Total ]]="","",Payment[[#This Row],[Total ]]*Payment[[#This Row],[Payment %]])</f>
        <v>0</v>
      </c>
      <c r="M276" s="47">
        <v>44782</v>
      </c>
      <c r="N276" s="48"/>
      <c r="O276" s="52"/>
      <c r="P276" s="74" t="str">
        <f>IF(Payment[[#This Row],[Date of deposit]]="","",Payment[[#This Row],[Amount paid]])</f>
        <v/>
      </c>
    </row>
    <row r="277" spans="1:16" hidden="1">
      <c r="A277" s="54" t="s">
        <v>478</v>
      </c>
      <c r="B277" s="15">
        <f>IF(IF(Payment[[#This Row],[ID'#]]="","",VLOOKUP(Payment[[#This Row],[ID'#]],OrderTable[],2,FALSE))=0,"",IF(Payment[[#This Row],[ID'#]]="","",VLOOKUP(Payment[[#This Row],[ID'#]],OrderTable[],2,FALSE)))</f>
        <v>12</v>
      </c>
      <c r="C277" s="15">
        <f>IF(IF(Payment[[#This Row],[ID'#]]="","",VLOOKUP(Payment[[#This Row],[ID'#]],OrderTable[],3,FALSE))=0,"",IF(Payment[[#This Row],[ID'#]]="","",VLOOKUP(Payment[[#This Row],[ID'#]],OrderTable[],3,FALSE)))</f>
        <v>1164</v>
      </c>
      <c r="D277" s="16" t="str">
        <f>IF(IF(Payment[[#This Row],[ID'#]]="","",VLOOKUP(Payment[[#This Row],[ID'#]],OrderTable[],5,FALSE))=0,"",IF(Payment[[#This Row],[ID'#]]="","",VLOOKUP(Payment[[#This Row],[ID'#]],OrderTable[],5,FALSE)))</f>
        <v/>
      </c>
      <c r="E277" s="17" t="str">
        <f>IF(IF(Payment[[#This Row],[ID'#]]="","",VLOOKUP(Payment[[#This Row],[ID'#]],OrderTable[],6,FALSE))=0,"",IF(Payment[[#This Row],[ID'#]]="","",VLOOKUP(Payment[[#This Row],[ID'#]],OrderTable[],6,FALSE)))</f>
        <v>Robot #2 One-year contract (Expenses)</v>
      </c>
      <c r="F277" s="17">
        <f>IF(IF(Payment[[#This Row],[ID'#]]="","",VLOOKUP(Payment[[#This Row],[ID'#]],OrderTable[],7,FALSE))=0,0,IF(Payment[[#This Row],[ID'#]]="","",VLOOKUP(Payment[[#This Row],[ID'#]],OrderTable[],7,FALSE)))</f>
        <v>6</v>
      </c>
      <c r="G277" s="17" t="str">
        <f>IF(IF(Payment[[#This Row],[ID'#]]="","",VLOOKUP(Payment[[#This Row],[ID'#]],OrderTable[],8,FALSE))=0,"",IF(Payment[[#This Row],[ID'#]]="","",VLOOKUP(Payment[[#This Row],[ID'#]],OrderTable[],8,FALSE)))</f>
        <v>lot</v>
      </c>
      <c r="H277" s="23">
        <f>IF(IF(Payment[[#This Row],[ID'#]]="","",VLOOKUP(Payment[[#This Row],[ID'#]],OrderTable[],9,FALSE))=0,0,IF(Payment[[#This Row],[ID'#]]="","",VLOOKUP(Payment[[#This Row],[ID'#]],OrderTable[],9,FALSE)))</f>
        <v>5000</v>
      </c>
      <c r="I277" s="23">
        <f>IF(IF(Payment[[#This Row],[ID'#]]="","",VLOOKUP(Payment[[#This Row],[ID'#]],OrderTable[],10,FALSE))=0,0,IF(Payment[[#This Row],[ID'#]]="","",VLOOKUP(Payment[[#This Row],[ID'#]],OrderTable[],10,FALSE)))</f>
        <v>30000</v>
      </c>
      <c r="J277" s="55">
        <v>1287</v>
      </c>
      <c r="K277" s="57"/>
      <c r="L277" s="22">
        <f>IF(Payment[[#This Row],[Total ]]="","",Payment[[#This Row],[Total ]]*Payment[[#This Row],[Payment %]])</f>
        <v>0</v>
      </c>
      <c r="M277" s="47">
        <v>44782</v>
      </c>
      <c r="N277" s="48"/>
      <c r="O277" s="52"/>
      <c r="P277" s="74" t="str">
        <f>IF(Payment[[#This Row],[Date of deposit]]="","",Payment[[#This Row],[Amount paid]])</f>
        <v/>
      </c>
    </row>
    <row r="278" spans="1:16" hidden="1">
      <c r="A278" s="54" t="s">
        <v>273</v>
      </c>
      <c r="B278" s="15">
        <f>IF(IF(Payment[[#This Row],[ID'#]]="","",VLOOKUP(Payment[[#This Row],[ID'#]],OrderTable[],2,FALSE))=0,"",IF(Payment[[#This Row],[ID'#]]="","",VLOOKUP(Payment[[#This Row],[ID'#]],OrderTable[],2,FALSE)))</f>
        <v>8</v>
      </c>
      <c r="C278" s="15">
        <f>IF(IF(Payment[[#This Row],[ID'#]]="","",VLOOKUP(Payment[[#This Row],[ID'#]],OrderTable[],3,FALSE))=0,"",IF(Payment[[#This Row],[ID'#]]="","",VLOOKUP(Payment[[#This Row],[ID'#]],OrderTable[],3,FALSE)))</f>
        <v>1148</v>
      </c>
      <c r="D278" s="16" t="str">
        <f>IF(IF(Payment[[#This Row],[ID'#]]="","",VLOOKUP(Payment[[#This Row],[ID'#]],OrderTable[],5,FALSE))=0,"",IF(Payment[[#This Row],[ID'#]]="","",VLOOKUP(Payment[[#This Row],[ID'#]],OrderTable[],5,FALSE)))</f>
        <v/>
      </c>
      <c r="E278" s="17" t="str">
        <f>IF(IF(Payment[[#This Row],[ID'#]]="","",VLOOKUP(Payment[[#This Row],[ID'#]],OrderTable[],6,FALSE))=0,"",IF(Payment[[#This Row],[ID'#]]="","",VLOOKUP(Payment[[#This Row],[ID'#]],OrderTable[],6,FALSE)))</f>
        <v>Electrician #1 - Pure 20K (Labor)</v>
      </c>
      <c r="F278" s="17">
        <f>IF(IF(Payment[[#This Row],[ID'#]]="","",VLOOKUP(Payment[[#This Row],[ID'#]],OrderTable[],7,FALSE))=0,0,IF(Payment[[#This Row],[ID'#]]="","",VLOOKUP(Payment[[#This Row],[ID'#]],OrderTable[],7,FALSE)))</f>
        <v>485</v>
      </c>
      <c r="G278" s="17" t="str">
        <f>IF(IF(Payment[[#This Row],[ID'#]]="","",VLOOKUP(Payment[[#This Row],[ID'#]],OrderTable[],8,FALSE))=0,"",IF(Payment[[#This Row],[ID'#]]="","",VLOOKUP(Payment[[#This Row],[ID'#]],OrderTable[],8,FALSE)))</f>
        <v>hr</v>
      </c>
      <c r="H278" s="23">
        <f>IF(IF(Payment[[#This Row],[ID'#]]="","",VLOOKUP(Payment[[#This Row],[ID'#]],OrderTable[],9,FALSE))=0,0,IF(Payment[[#This Row],[ID'#]]="","",VLOOKUP(Payment[[#This Row],[ID'#]],OrderTable[],9,FALSE)))</f>
        <v>30</v>
      </c>
      <c r="I278" s="23">
        <f>IF(IF(Payment[[#This Row],[ID'#]]="","",VLOOKUP(Payment[[#This Row],[ID'#]],OrderTable[],10,FALSE))=0,0,IF(Payment[[#This Row],[ID'#]]="","",VLOOKUP(Payment[[#This Row],[ID'#]],OrderTable[],10,FALSE)))</f>
        <v>14550</v>
      </c>
      <c r="J278" s="55">
        <v>1290</v>
      </c>
      <c r="K278" s="58">
        <v>0.51546391000000003</v>
      </c>
      <c r="L278" s="22">
        <f>IF(Payment[[#This Row],[Total ]]="","",Payment[[#This Row],[Total ]]*Payment[[#This Row],[Payment %]])</f>
        <v>7499.9998905000002</v>
      </c>
      <c r="M278" s="47">
        <v>44786</v>
      </c>
      <c r="N278" s="48"/>
      <c r="O278" s="52"/>
      <c r="P278" s="74" t="str">
        <f>IF(Payment[[#This Row],[Date of deposit]]="","",Payment[[#This Row],[Amount paid]])</f>
        <v/>
      </c>
    </row>
    <row r="279" spans="1:16" hidden="1">
      <c r="A279" s="54" t="s">
        <v>276</v>
      </c>
      <c r="B279" s="15">
        <f>IF(IF(Payment[[#This Row],[ID'#]]="","",VLOOKUP(Payment[[#This Row],[ID'#]],OrderTable[],2,FALSE))=0,"",IF(Payment[[#This Row],[ID'#]]="","",VLOOKUP(Payment[[#This Row],[ID'#]],OrderTable[],2,FALSE)))</f>
        <v>8</v>
      </c>
      <c r="C279" s="15">
        <f>IF(IF(Payment[[#This Row],[ID'#]]="","",VLOOKUP(Payment[[#This Row],[ID'#]],OrderTable[],3,FALSE))=0,"",IF(Payment[[#This Row],[ID'#]]="","",VLOOKUP(Payment[[#This Row],[ID'#]],OrderTable[],3,FALSE)))</f>
        <v>1148</v>
      </c>
      <c r="D279" s="16" t="str">
        <f>IF(IF(Payment[[#This Row],[ID'#]]="","",VLOOKUP(Payment[[#This Row],[ID'#]],OrderTable[],5,FALSE))=0,"",IF(Payment[[#This Row],[ID'#]]="","",VLOOKUP(Payment[[#This Row],[ID'#]],OrderTable[],5,FALSE)))</f>
        <v/>
      </c>
      <c r="E279" s="17" t="str">
        <f>IF(IF(Payment[[#This Row],[ID'#]]="","",VLOOKUP(Payment[[#This Row],[ID'#]],OrderTable[],6,FALSE))=0,"",IF(Payment[[#This Row],[ID'#]]="","",VLOOKUP(Payment[[#This Row],[ID'#]],OrderTable[],6,FALSE)))</f>
        <v>Electrician #1 - Pure 20K (Overtime)</v>
      </c>
      <c r="F279" s="17">
        <f>IF(IF(Payment[[#This Row],[ID'#]]="","",VLOOKUP(Payment[[#This Row],[ID'#]],OrderTable[],7,FALSE))=0,0,IF(Payment[[#This Row],[ID'#]]="","",VLOOKUP(Payment[[#This Row],[ID'#]],OrderTable[],7,FALSE)))</f>
        <v>194</v>
      </c>
      <c r="G279" s="17" t="str">
        <f>IF(IF(Payment[[#This Row],[ID'#]]="","",VLOOKUP(Payment[[#This Row],[ID'#]],OrderTable[],8,FALSE))=0,"",IF(Payment[[#This Row],[ID'#]]="","",VLOOKUP(Payment[[#This Row],[ID'#]],OrderTable[],8,FALSE)))</f>
        <v>hr</v>
      </c>
      <c r="H279" s="23">
        <f>IF(IF(Payment[[#This Row],[ID'#]]="","",VLOOKUP(Payment[[#This Row],[ID'#]],OrderTable[],9,FALSE))=0,0,IF(Payment[[#This Row],[ID'#]]="","",VLOOKUP(Payment[[#This Row],[ID'#]],OrderTable[],9,FALSE)))</f>
        <v>45</v>
      </c>
      <c r="I279" s="23">
        <f>IF(IF(Payment[[#This Row],[ID'#]]="","",VLOOKUP(Payment[[#This Row],[ID'#]],OrderTable[],10,FALSE))=0,0,IF(Payment[[#This Row],[ID'#]]="","",VLOOKUP(Payment[[#This Row],[ID'#]],OrderTable[],10,FALSE)))</f>
        <v>8730</v>
      </c>
      <c r="J279" s="55">
        <v>1290</v>
      </c>
      <c r="K279" s="58">
        <v>0.32989690700000002</v>
      </c>
      <c r="L279" s="22">
        <f>IF(Payment[[#This Row],[Total ]]="","",Payment[[#This Row],[Total ]]*Payment[[#This Row],[Payment %]])</f>
        <v>2879.99999811</v>
      </c>
      <c r="M279" s="47">
        <v>44786</v>
      </c>
      <c r="N279" s="48"/>
      <c r="O279" s="52"/>
      <c r="P279" s="74" t="str">
        <f>IF(Payment[[#This Row],[Date of deposit]]="","",Payment[[#This Row],[Amount paid]])</f>
        <v/>
      </c>
    </row>
    <row r="280" spans="1:16" hidden="1">
      <c r="A280" s="54" t="s">
        <v>278</v>
      </c>
      <c r="B280" s="15">
        <f>IF(IF(Payment[[#This Row],[ID'#]]="","",VLOOKUP(Payment[[#This Row],[ID'#]],OrderTable[],2,FALSE))=0,"",IF(Payment[[#This Row],[ID'#]]="","",VLOOKUP(Payment[[#This Row],[ID'#]],OrderTable[],2,FALSE)))</f>
        <v>8</v>
      </c>
      <c r="C280" s="15">
        <f>IF(IF(Payment[[#This Row],[ID'#]]="","",VLOOKUP(Payment[[#This Row],[ID'#]],OrderTable[],3,FALSE))=0,"",IF(Payment[[#This Row],[ID'#]]="","",VLOOKUP(Payment[[#This Row],[ID'#]],OrderTable[],3,FALSE)))</f>
        <v>1148</v>
      </c>
      <c r="D280" s="16" t="str">
        <f>IF(IF(Payment[[#This Row],[ID'#]]="","",VLOOKUP(Payment[[#This Row],[ID'#]],OrderTable[],5,FALSE))=0,"",IF(Payment[[#This Row],[ID'#]]="","",VLOOKUP(Payment[[#This Row],[ID'#]],OrderTable[],5,FALSE)))</f>
        <v/>
      </c>
      <c r="E280" s="17" t="str">
        <f>IF(IF(Payment[[#This Row],[ID'#]]="","",VLOOKUP(Payment[[#This Row],[ID'#]],OrderTable[],6,FALSE))=0,"",IF(Payment[[#This Row],[ID'#]]="","",VLOOKUP(Payment[[#This Row],[ID'#]],OrderTable[],6,FALSE)))</f>
        <v>Electrician #1 - Pure 20K (Expenses)</v>
      </c>
      <c r="F280" s="17">
        <f>IF(IF(Payment[[#This Row],[ID'#]]="","",VLOOKUP(Payment[[#This Row],[ID'#]],OrderTable[],7,FALSE))=0,0,IF(Payment[[#This Row],[ID'#]]="","",VLOOKUP(Payment[[#This Row],[ID'#]],OrderTable[],7,FALSE)))</f>
        <v>1</v>
      </c>
      <c r="G280" s="17" t="str">
        <f>IF(IF(Payment[[#This Row],[ID'#]]="","",VLOOKUP(Payment[[#This Row],[ID'#]],OrderTable[],8,FALSE))=0,"",IF(Payment[[#This Row],[ID'#]]="","",VLOOKUP(Payment[[#This Row],[ID'#]],OrderTable[],8,FALSE)))</f>
        <v>lot</v>
      </c>
      <c r="H280" s="23">
        <f>IF(IF(Payment[[#This Row],[ID'#]]="","",VLOOKUP(Payment[[#This Row],[ID'#]],OrderTable[],9,FALSE))=0,0,IF(Payment[[#This Row],[ID'#]]="","",VLOOKUP(Payment[[#This Row],[ID'#]],OrderTable[],9,FALSE)))</f>
        <v>12560</v>
      </c>
      <c r="I280" s="23">
        <f>IF(IF(Payment[[#This Row],[ID'#]]="","",VLOOKUP(Payment[[#This Row],[ID'#]],OrderTable[],10,FALSE))=0,0,IF(Payment[[#This Row],[ID'#]]="","",VLOOKUP(Payment[[#This Row],[ID'#]],OrderTable[],10,FALSE)))</f>
        <v>12560</v>
      </c>
      <c r="J280" s="55">
        <v>1290</v>
      </c>
      <c r="K280" s="58">
        <v>0.46578423499999999</v>
      </c>
      <c r="L280" s="22">
        <f>IF(Payment[[#This Row],[Total ]]="","",Payment[[#This Row],[Total ]]*Payment[[#This Row],[Payment %]])</f>
        <v>5850.2499915999997</v>
      </c>
      <c r="M280" s="47">
        <v>44786</v>
      </c>
      <c r="N280" s="48"/>
      <c r="O280" s="52"/>
      <c r="P280" s="74" t="str">
        <f>IF(Payment[[#This Row],[Date of deposit]]="","",Payment[[#This Row],[Amount paid]])</f>
        <v/>
      </c>
    </row>
    <row r="281" spans="1:16" hidden="1">
      <c r="A281" s="54" t="s">
        <v>281</v>
      </c>
      <c r="B281" s="15">
        <f>IF(IF(Payment[[#This Row],[ID'#]]="","",VLOOKUP(Payment[[#This Row],[ID'#]],OrderTable[],2,FALSE))=0,"",IF(Payment[[#This Row],[ID'#]]="","",VLOOKUP(Payment[[#This Row],[ID'#]],OrderTable[],2,FALSE)))</f>
        <v>8</v>
      </c>
      <c r="C281" s="15">
        <f>IF(IF(Payment[[#This Row],[ID'#]]="","",VLOOKUP(Payment[[#This Row],[ID'#]],OrderTable[],3,FALSE))=0,"",IF(Payment[[#This Row],[ID'#]]="","",VLOOKUP(Payment[[#This Row],[ID'#]],OrderTable[],3,FALSE)))</f>
        <v>1148</v>
      </c>
      <c r="D281" s="16" t="str">
        <f>IF(IF(Payment[[#This Row],[ID'#]]="","",VLOOKUP(Payment[[#This Row],[ID'#]],OrderTable[],5,FALSE))=0,"",IF(Payment[[#This Row],[ID'#]]="","",VLOOKUP(Payment[[#This Row],[ID'#]],OrderTable[],5,FALSE)))</f>
        <v/>
      </c>
      <c r="E281" s="17" t="str">
        <f>IF(IF(Payment[[#This Row],[ID'#]]="","",VLOOKUP(Payment[[#This Row],[ID'#]],OrderTable[],6,FALSE))=0,"",IF(Payment[[#This Row],[ID'#]]="","",VLOOKUP(Payment[[#This Row],[ID'#]],OrderTable[],6,FALSE)))</f>
        <v>Electrician #2 - Pure 20K (Labor)</v>
      </c>
      <c r="F281" s="17">
        <f>IF(IF(Payment[[#This Row],[ID'#]]="","",VLOOKUP(Payment[[#This Row],[ID'#]],OrderTable[],7,FALSE))=0,0,IF(Payment[[#This Row],[ID'#]]="","",VLOOKUP(Payment[[#This Row],[ID'#]],OrderTable[],7,FALSE)))</f>
        <v>207</v>
      </c>
      <c r="G281" s="17" t="str">
        <f>IF(IF(Payment[[#This Row],[ID'#]]="","",VLOOKUP(Payment[[#This Row],[ID'#]],OrderTable[],8,FALSE))=0,"",IF(Payment[[#This Row],[ID'#]]="","",VLOOKUP(Payment[[#This Row],[ID'#]],OrderTable[],8,FALSE)))</f>
        <v>hr</v>
      </c>
      <c r="H281" s="23">
        <f>IF(IF(Payment[[#This Row],[ID'#]]="","",VLOOKUP(Payment[[#This Row],[ID'#]],OrderTable[],9,FALSE))=0,0,IF(Payment[[#This Row],[ID'#]]="","",VLOOKUP(Payment[[#This Row],[ID'#]],OrderTable[],9,FALSE)))</f>
        <v>30</v>
      </c>
      <c r="I281" s="23">
        <f>IF(IF(Payment[[#This Row],[ID'#]]="","",VLOOKUP(Payment[[#This Row],[ID'#]],OrderTable[],10,FALSE))=0,0,IF(Payment[[#This Row],[ID'#]]="","",VLOOKUP(Payment[[#This Row],[ID'#]],OrderTable[],10,FALSE)))</f>
        <v>6210</v>
      </c>
      <c r="J281" s="55">
        <v>1290</v>
      </c>
      <c r="K281" s="58">
        <v>0.96618357399999999</v>
      </c>
      <c r="L281" s="22">
        <f>IF(Payment[[#This Row],[Total ]]="","",Payment[[#This Row],[Total ]]*Payment[[#This Row],[Payment %]])</f>
        <v>5999.9999945399995</v>
      </c>
      <c r="M281" s="47">
        <v>44786</v>
      </c>
      <c r="N281" s="48"/>
      <c r="O281" s="52"/>
      <c r="P281" s="74" t="str">
        <f>IF(Payment[[#This Row],[Date of deposit]]="","",Payment[[#This Row],[Amount paid]])</f>
        <v/>
      </c>
    </row>
    <row r="282" spans="1:16" hidden="1">
      <c r="A282" s="54" t="s">
        <v>283</v>
      </c>
      <c r="B282" s="15">
        <f>IF(IF(Payment[[#This Row],[ID'#]]="","",VLOOKUP(Payment[[#This Row],[ID'#]],OrderTable[],2,FALSE))=0,"",IF(Payment[[#This Row],[ID'#]]="","",VLOOKUP(Payment[[#This Row],[ID'#]],OrderTable[],2,FALSE)))</f>
        <v>8</v>
      </c>
      <c r="C282" s="15">
        <f>IF(IF(Payment[[#This Row],[ID'#]]="","",VLOOKUP(Payment[[#This Row],[ID'#]],OrderTable[],3,FALSE))=0,"",IF(Payment[[#This Row],[ID'#]]="","",VLOOKUP(Payment[[#This Row],[ID'#]],OrderTable[],3,FALSE)))</f>
        <v>1148</v>
      </c>
      <c r="D282" s="16" t="str">
        <f>IF(IF(Payment[[#This Row],[ID'#]]="","",VLOOKUP(Payment[[#This Row],[ID'#]],OrderTable[],5,FALSE))=0,"",IF(Payment[[#This Row],[ID'#]]="","",VLOOKUP(Payment[[#This Row],[ID'#]],OrderTable[],5,FALSE)))</f>
        <v/>
      </c>
      <c r="E282" s="17" t="str">
        <f>IF(IF(Payment[[#This Row],[ID'#]]="","",VLOOKUP(Payment[[#This Row],[ID'#]],OrderTable[],6,FALSE))=0,"",IF(Payment[[#This Row],[ID'#]]="","",VLOOKUP(Payment[[#This Row],[ID'#]],OrderTable[],6,FALSE)))</f>
        <v>Electrician #2 - Pure 20K (Overtime)</v>
      </c>
      <c r="F282" s="17">
        <f>IF(IF(Payment[[#This Row],[ID'#]]="","",VLOOKUP(Payment[[#This Row],[ID'#]],OrderTable[],7,FALSE))=0,0,IF(Payment[[#This Row],[ID'#]]="","",VLOOKUP(Payment[[#This Row],[ID'#]],OrderTable[],7,FALSE)))</f>
        <v>82</v>
      </c>
      <c r="G282" s="17" t="str">
        <f>IF(IF(Payment[[#This Row],[ID'#]]="","",VLOOKUP(Payment[[#This Row],[ID'#]],OrderTable[],8,FALSE))=0,"",IF(Payment[[#This Row],[ID'#]]="","",VLOOKUP(Payment[[#This Row],[ID'#]],OrderTable[],8,FALSE)))</f>
        <v>hr</v>
      </c>
      <c r="H282" s="23">
        <f>IF(IF(Payment[[#This Row],[ID'#]]="","",VLOOKUP(Payment[[#This Row],[ID'#]],OrderTable[],9,FALSE))=0,0,IF(Payment[[#This Row],[ID'#]]="","",VLOOKUP(Payment[[#This Row],[ID'#]],OrderTable[],9,FALSE)))</f>
        <v>45</v>
      </c>
      <c r="I282" s="23">
        <f>IF(IF(Payment[[#This Row],[ID'#]]="","",VLOOKUP(Payment[[#This Row],[ID'#]],OrderTable[],10,FALSE))=0,0,IF(Payment[[#This Row],[ID'#]]="","",VLOOKUP(Payment[[#This Row],[ID'#]],OrderTable[],10,FALSE)))</f>
        <v>3690</v>
      </c>
      <c r="J282" s="55">
        <v>1290</v>
      </c>
      <c r="K282" s="58">
        <v>0.34146341400000002</v>
      </c>
      <c r="L282" s="22">
        <f>IF(Payment[[#This Row],[Total ]]="","",Payment[[#This Row],[Total ]]*Payment[[#This Row],[Payment %]])</f>
        <v>1259.99999766</v>
      </c>
      <c r="M282" s="47">
        <v>44786</v>
      </c>
      <c r="N282" s="48"/>
      <c r="O282" s="52"/>
      <c r="P282" s="74" t="str">
        <f>IF(Payment[[#This Row],[Date of deposit]]="","",Payment[[#This Row],[Amount paid]])</f>
        <v/>
      </c>
    </row>
    <row r="283" spans="1:16" hidden="1">
      <c r="A283" s="54" t="s">
        <v>285</v>
      </c>
      <c r="B283" s="15">
        <f>IF(IF(Payment[[#This Row],[ID'#]]="","",VLOOKUP(Payment[[#This Row],[ID'#]],OrderTable[],2,FALSE))=0,"",IF(Payment[[#This Row],[ID'#]]="","",VLOOKUP(Payment[[#This Row],[ID'#]],OrderTable[],2,FALSE)))</f>
        <v>8</v>
      </c>
      <c r="C283" s="15">
        <f>IF(IF(Payment[[#This Row],[ID'#]]="","",VLOOKUP(Payment[[#This Row],[ID'#]],OrderTable[],3,FALSE))=0,"",IF(Payment[[#This Row],[ID'#]]="","",VLOOKUP(Payment[[#This Row],[ID'#]],OrderTable[],3,FALSE)))</f>
        <v>1148</v>
      </c>
      <c r="D283" s="16" t="str">
        <f>IF(IF(Payment[[#This Row],[ID'#]]="","",VLOOKUP(Payment[[#This Row],[ID'#]],OrderTable[],5,FALSE))=0,"",IF(Payment[[#This Row],[ID'#]]="","",VLOOKUP(Payment[[#This Row],[ID'#]],OrderTable[],5,FALSE)))</f>
        <v/>
      </c>
      <c r="E283" s="17" t="str">
        <f>IF(IF(Payment[[#This Row],[ID'#]]="","",VLOOKUP(Payment[[#This Row],[ID'#]],OrderTable[],6,FALSE))=0,"",IF(Payment[[#This Row],[ID'#]]="","",VLOOKUP(Payment[[#This Row],[ID'#]],OrderTable[],6,FALSE)))</f>
        <v>Electrician #2 - Pure 20K (Expenses)</v>
      </c>
      <c r="F283" s="17">
        <f>IF(IF(Payment[[#This Row],[ID'#]]="","",VLOOKUP(Payment[[#This Row],[ID'#]],OrderTable[],7,FALSE))=0,0,IF(Payment[[#This Row],[ID'#]]="","",VLOOKUP(Payment[[#This Row],[ID'#]],OrderTable[],7,FALSE)))</f>
        <v>1</v>
      </c>
      <c r="G283" s="17" t="str">
        <f>IF(IF(Payment[[#This Row],[ID'#]]="","",VLOOKUP(Payment[[#This Row],[ID'#]],OrderTable[],8,FALSE))=0,"",IF(Payment[[#This Row],[ID'#]]="","",VLOOKUP(Payment[[#This Row],[ID'#]],OrderTable[],8,FALSE)))</f>
        <v>lot</v>
      </c>
      <c r="H283" s="23">
        <f>IF(IF(Payment[[#This Row],[ID'#]]="","",VLOOKUP(Payment[[#This Row],[ID'#]],OrderTable[],9,FALSE))=0,0,IF(Payment[[#This Row],[ID'#]]="","",VLOOKUP(Payment[[#This Row],[ID'#]],OrderTable[],9,FALSE)))</f>
        <v>5930</v>
      </c>
      <c r="I283" s="23">
        <f>IF(IF(Payment[[#This Row],[ID'#]]="","",VLOOKUP(Payment[[#This Row],[ID'#]],OrderTable[],10,FALSE))=0,0,IF(Payment[[#This Row],[ID'#]]="","",VLOOKUP(Payment[[#This Row],[ID'#]],OrderTable[],10,FALSE)))</f>
        <v>5930</v>
      </c>
      <c r="J283" s="55">
        <v>1290</v>
      </c>
      <c r="K283" s="58">
        <v>0.674536256</v>
      </c>
      <c r="L283" s="22">
        <f>IF(Payment[[#This Row],[Total ]]="","",Payment[[#This Row],[Total ]]*Payment[[#This Row],[Payment %]])</f>
        <v>3999.9999980799998</v>
      </c>
      <c r="M283" s="47">
        <v>44786</v>
      </c>
      <c r="N283" s="48"/>
      <c r="O283" s="52"/>
      <c r="P283" s="74" t="str">
        <f>IF(Payment[[#This Row],[Date of deposit]]="","",Payment[[#This Row],[Amount paid]])</f>
        <v/>
      </c>
    </row>
    <row r="284" spans="1:16" hidden="1">
      <c r="A284" s="54" t="s">
        <v>317</v>
      </c>
      <c r="B284" s="15">
        <f>IF(IF(Payment[[#This Row],[ID'#]]="","",VLOOKUP(Payment[[#This Row],[ID'#]],OrderTable[],2,FALSE))=0,"",IF(Payment[[#This Row],[ID'#]]="","",VLOOKUP(Payment[[#This Row],[ID'#]],OrderTable[],2,FALSE)))</f>
        <v>8</v>
      </c>
      <c r="C284" s="15">
        <f>IF(IF(Payment[[#This Row],[ID'#]]="","",VLOOKUP(Payment[[#This Row],[ID'#]],OrderTable[],3,FALSE))=0,"",IF(Payment[[#This Row],[ID'#]]="","",VLOOKUP(Payment[[#This Row],[ID'#]],OrderTable[],3,FALSE)))</f>
        <v>1148</v>
      </c>
      <c r="D284" s="16" t="str">
        <f>IF(IF(Payment[[#This Row],[ID'#]]="","",VLOOKUP(Payment[[#This Row],[ID'#]],OrderTable[],5,FALSE))=0,"",IF(Payment[[#This Row],[ID'#]]="","",VLOOKUP(Payment[[#This Row],[ID'#]],OrderTable[],5,FALSE)))</f>
        <v/>
      </c>
      <c r="E284" s="17" t="str">
        <f>IF(IF(Payment[[#This Row],[ID'#]]="","",VLOOKUP(Payment[[#This Row],[ID'#]],OrderTable[],6,FALSE))=0,"",IF(Payment[[#This Row],[ID'#]]="","",VLOOKUP(Payment[[#This Row],[ID'#]],OrderTable[],6,FALSE)))</f>
        <v>Electrician #8 - Pure 20K (Labor)</v>
      </c>
      <c r="F284" s="17">
        <f>IF(IF(Payment[[#This Row],[ID'#]]="","",VLOOKUP(Payment[[#This Row],[ID'#]],OrderTable[],7,FALSE))=0,0,IF(Payment[[#This Row],[ID'#]]="","",VLOOKUP(Payment[[#This Row],[ID'#]],OrderTable[],7,FALSE)))</f>
        <v>200</v>
      </c>
      <c r="G284" s="17" t="str">
        <f>IF(IF(Payment[[#This Row],[ID'#]]="","",VLOOKUP(Payment[[#This Row],[ID'#]],OrderTable[],8,FALSE))=0,"",IF(Payment[[#This Row],[ID'#]]="","",VLOOKUP(Payment[[#This Row],[ID'#]],OrderTable[],8,FALSE)))</f>
        <v>hr</v>
      </c>
      <c r="H284" s="23">
        <f>IF(IF(Payment[[#This Row],[ID'#]]="","",VLOOKUP(Payment[[#This Row],[ID'#]],OrderTable[],9,FALSE))=0,0,IF(Payment[[#This Row],[ID'#]]="","",VLOOKUP(Payment[[#This Row],[ID'#]],OrderTable[],9,FALSE)))</f>
        <v>30</v>
      </c>
      <c r="I284" s="23">
        <f>IF(IF(Payment[[#This Row],[ID'#]]="","",VLOOKUP(Payment[[#This Row],[ID'#]],OrderTable[],10,FALSE))=0,0,IF(Payment[[#This Row],[ID'#]]="","",VLOOKUP(Payment[[#This Row],[ID'#]],OrderTable[],10,FALSE)))</f>
        <v>6000</v>
      </c>
      <c r="J284" s="55">
        <v>1290</v>
      </c>
      <c r="K284" s="57">
        <v>0.25</v>
      </c>
      <c r="L284" s="22">
        <f>IF(Payment[[#This Row],[Total ]]="","",Payment[[#This Row],[Total ]]*Payment[[#This Row],[Payment %]])</f>
        <v>1500</v>
      </c>
      <c r="M284" s="47">
        <v>44786</v>
      </c>
      <c r="N284" s="48"/>
      <c r="O284" s="52"/>
      <c r="P284" s="74" t="str">
        <f>IF(Payment[[#This Row],[Date of deposit]]="","",Payment[[#This Row],[Amount paid]])</f>
        <v/>
      </c>
    </row>
    <row r="285" spans="1:16" hidden="1">
      <c r="A285" s="54" t="s">
        <v>319</v>
      </c>
      <c r="B285" s="15">
        <f>IF(IF(Payment[[#This Row],[ID'#]]="","",VLOOKUP(Payment[[#This Row],[ID'#]],OrderTable[],2,FALSE))=0,"",IF(Payment[[#This Row],[ID'#]]="","",VLOOKUP(Payment[[#This Row],[ID'#]],OrderTable[],2,FALSE)))</f>
        <v>8</v>
      </c>
      <c r="C285" s="15">
        <f>IF(IF(Payment[[#This Row],[ID'#]]="","",VLOOKUP(Payment[[#This Row],[ID'#]],OrderTable[],3,FALSE))=0,"",IF(Payment[[#This Row],[ID'#]]="","",VLOOKUP(Payment[[#This Row],[ID'#]],OrderTable[],3,FALSE)))</f>
        <v>1148</v>
      </c>
      <c r="D285" s="16" t="str">
        <f>IF(IF(Payment[[#This Row],[ID'#]]="","",VLOOKUP(Payment[[#This Row],[ID'#]],OrderTable[],5,FALSE))=0,"",IF(Payment[[#This Row],[ID'#]]="","",VLOOKUP(Payment[[#This Row],[ID'#]],OrderTable[],5,FALSE)))</f>
        <v/>
      </c>
      <c r="E285" s="17" t="str">
        <f>IF(IF(Payment[[#This Row],[ID'#]]="","",VLOOKUP(Payment[[#This Row],[ID'#]],OrderTable[],6,FALSE))=0,"",IF(Payment[[#This Row],[ID'#]]="","",VLOOKUP(Payment[[#This Row],[ID'#]],OrderTable[],6,FALSE)))</f>
        <v>Electrician #8 - Pure 20K (Overtime)</v>
      </c>
      <c r="F285" s="17">
        <f>IF(IF(Payment[[#This Row],[ID'#]]="","",VLOOKUP(Payment[[#This Row],[ID'#]],OrderTable[],7,FALSE))=0,0,IF(Payment[[#This Row],[ID'#]]="","",VLOOKUP(Payment[[#This Row],[ID'#]],OrderTable[],7,FALSE)))</f>
        <v>0</v>
      </c>
      <c r="G285" s="17" t="str">
        <f>IF(IF(Payment[[#This Row],[ID'#]]="","",VLOOKUP(Payment[[#This Row],[ID'#]],OrderTable[],8,FALSE))=0,"",IF(Payment[[#This Row],[ID'#]]="","",VLOOKUP(Payment[[#This Row],[ID'#]],OrderTable[],8,FALSE)))</f>
        <v>hr</v>
      </c>
      <c r="H285" s="23">
        <f>IF(IF(Payment[[#This Row],[ID'#]]="","",VLOOKUP(Payment[[#This Row],[ID'#]],OrderTable[],9,FALSE))=0,0,IF(Payment[[#This Row],[ID'#]]="","",VLOOKUP(Payment[[#This Row],[ID'#]],OrderTable[],9,FALSE)))</f>
        <v>45</v>
      </c>
      <c r="I285" s="23">
        <f>IF(IF(Payment[[#This Row],[ID'#]]="","",VLOOKUP(Payment[[#This Row],[ID'#]],OrderTable[],10,FALSE))=0,0,IF(Payment[[#This Row],[ID'#]]="","",VLOOKUP(Payment[[#This Row],[ID'#]],OrderTable[],10,FALSE)))</f>
        <v>0</v>
      </c>
      <c r="J285" s="55">
        <v>1290</v>
      </c>
      <c r="K285" s="57">
        <v>0</v>
      </c>
      <c r="L285" s="22">
        <f>IF(Payment[[#This Row],[Total ]]="","",Payment[[#This Row],[Total ]]*Payment[[#This Row],[Payment %]])</f>
        <v>0</v>
      </c>
      <c r="M285" s="47">
        <v>44786</v>
      </c>
      <c r="N285" s="48"/>
      <c r="O285" s="52"/>
      <c r="P285" s="74" t="str">
        <f>IF(Payment[[#This Row],[Date of deposit]]="","",Payment[[#This Row],[Amount paid]])</f>
        <v/>
      </c>
    </row>
    <row r="286" spans="1:16" hidden="1">
      <c r="A286" s="54" t="s">
        <v>321</v>
      </c>
      <c r="B286" s="15">
        <f>IF(IF(Payment[[#This Row],[ID'#]]="","",VLOOKUP(Payment[[#This Row],[ID'#]],OrderTable[],2,FALSE))=0,"",IF(Payment[[#This Row],[ID'#]]="","",VLOOKUP(Payment[[#This Row],[ID'#]],OrderTable[],2,FALSE)))</f>
        <v>8</v>
      </c>
      <c r="C286" s="15">
        <f>IF(IF(Payment[[#This Row],[ID'#]]="","",VLOOKUP(Payment[[#This Row],[ID'#]],OrderTable[],3,FALSE))=0,"",IF(Payment[[#This Row],[ID'#]]="","",VLOOKUP(Payment[[#This Row],[ID'#]],OrderTable[],3,FALSE)))</f>
        <v>1148</v>
      </c>
      <c r="D286" s="16" t="str">
        <f>IF(IF(Payment[[#This Row],[ID'#]]="","",VLOOKUP(Payment[[#This Row],[ID'#]],OrderTable[],5,FALSE))=0,"",IF(Payment[[#This Row],[ID'#]]="","",VLOOKUP(Payment[[#This Row],[ID'#]],OrderTable[],5,FALSE)))</f>
        <v/>
      </c>
      <c r="E286" s="17" t="str">
        <f>IF(IF(Payment[[#This Row],[ID'#]]="","",VLOOKUP(Payment[[#This Row],[ID'#]],OrderTable[],6,FALSE))=0,"",IF(Payment[[#This Row],[ID'#]]="","",VLOOKUP(Payment[[#This Row],[ID'#]],OrderTable[],6,FALSE)))</f>
        <v>Electrician #8 - Pure 20K (Expenses)</v>
      </c>
      <c r="F286" s="17">
        <f>IF(IF(Payment[[#This Row],[ID'#]]="","",VLOOKUP(Payment[[#This Row],[ID'#]],OrderTable[],7,FALSE))=0,0,IF(Payment[[#This Row],[ID'#]]="","",VLOOKUP(Payment[[#This Row],[ID'#]],OrderTable[],7,FALSE)))</f>
        <v>1</v>
      </c>
      <c r="G286" s="17" t="str">
        <f>IF(IF(Payment[[#This Row],[ID'#]]="","",VLOOKUP(Payment[[#This Row],[ID'#]],OrderTable[],8,FALSE))=0,"",IF(Payment[[#This Row],[ID'#]]="","",VLOOKUP(Payment[[#This Row],[ID'#]],OrderTable[],8,FALSE)))</f>
        <v>lot</v>
      </c>
      <c r="H286" s="23">
        <f>IF(IF(Payment[[#This Row],[ID'#]]="","",VLOOKUP(Payment[[#This Row],[ID'#]],OrderTable[],9,FALSE))=0,0,IF(Payment[[#This Row],[ID'#]]="","",VLOOKUP(Payment[[#This Row],[ID'#]],OrderTable[],9,FALSE)))</f>
        <v>6720</v>
      </c>
      <c r="I286" s="23">
        <f>IF(IF(Payment[[#This Row],[ID'#]]="","",VLOOKUP(Payment[[#This Row],[ID'#]],OrderTable[],10,FALSE))=0,0,IF(Payment[[#This Row],[ID'#]]="","",VLOOKUP(Payment[[#This Row],[ID'#]],OrderTable[],10,FALSE)))</f>
        <v>6720</v>
      </c>
      <c r="J286" s="55">
        <v>1290</v>
      </c>
      <c r="K286" s="58">
        <v>4.7619046999999998E-2</v>
      </c>
      <c r="L286" s="22">
        <f>IF(Payment[[#This Row],[Total ]]="","",Payment[[#This Row],[Total ]]*Payment[[#This Row],[Payment %]])</f>
        <v>319.99999584</v>
      </c>
      <c r="M286" s="47">
        <v>44786</v>
      </c>
      <c r="N286" s="48"/>
      <c r="O286" s="52"/>
      <c r="P286" s="74" t="str">
        <f>IF(Payment[[#This Row],[Date of deposit]]="","",Payment[[#This Row],[Amount paid]])</f>
        <v/>
      </c>
    </row>
    <row r="287" spans="1:16" hidden="1">
      <c r="A287" s="54" t="s">
        <v>323</v>
      </c>
      <c r="B287" s="15">
        <f>IF(IF(Payment[[#This Row],[ID'#]]="","",VLOOKUP(Payment[[#This Row],[ID'#]],OrderTable[],2,FALSE))=0,"",IF(Payment[[#This Row],[ID'#]]="","",VLOOKUP(Payment[[#This Row],[ID'#]],OrderTable[],2,FALSE)))</f>
        <v>8</v>
      </c>
      <c r="C287" s="15">
        <f>IF(IF(Payment[[#This Row],[ID'#]]="","",VLOOKUP(Payment[[#This Row],[ID'#]],OrderTable[],3,FALSE))=0,"",IF(Payment[[#This Row],[ID'#]]="","",VLOOKUP(Payment[[#This Row],[ID'#]],OrderTable[],3,FALSE)))</f>
        <v>1148</v>
      </c>
      <c r="D287" s="16" t="str">
        <f>IF(IF(Payment[[#This Row],[ID'#]]="","",VLOOKUP(Payment[[#This Row],[ID'#]],OrderTable[],5,FALSE))=0,"",IF(Payment[[#This Row],[ID'#]]="","",VLOOKUP(Payment[[#This Row],[ID'#]],OrderTable[],5,FALSE)))</f>
        <v/>
      </c>
      <c r="E287" s="17" t="str">
        <f>IF(IF(Payment[[#This Row],[ID'#]]="","",VLOOKUP(Payment[[#This Row],[ID'#]],OrderTable[],6,FALSE))=0,"",IF(Payment[[#This Row],[ID'#]]="","",VLOOKUP(Payment[[#This Row],[ID'#]],OrderTable[],6,FALSE)))</f>
        <v>Electrician #9 - Pure 20K (Labor)</v>
      </c>
      <c r="F287" s="17">
        <f>IF(IF(Payment[[#This Row],[ID'#]]="","",VLOOKUP(Payment[[#This Row],[ID'#]],OrderTable[],7,FALSE))=0,0,IF(Payment[[#This Row],[ID'#]]="","",VLOOKUP(Payment[[#This Row],[ID'#]],OrderTable[],7,FALSE)))</f>
        <v>200</v>
      </c>
      <c r="G287" s="17" t="str">
        <f>IF(IF(Payment[[#This Row],[ID'#]]="","",VLOOKUP(Payment[[#This Row],[ID'#]],OrderTable[],8,FALSE))=0,"",IF(Payment[[#This Row],[ID'#]]="","",VLOOKUP(Payment[[#This Row],[ID'#]],OrderTable[],8,FALSE)))</f>
        <v>hr</v>
      </c>
      <c r="H287" s="23">
        <f>IF(IF(Payment[[#This Row],[ID'#]]="","",VLOOKUP(Payment[[#This Row],[ID'#]],OrderTable[],9,FALSE))=0,0,IF(Payment[[#This Row],[ID'#]]="","",VLOOKUP(Payment[[#This Row],[ID'#]],OrderTable[],9,FALSE)))</f>
        <v>30</v>
      </c>
      <c r="I287" s="23">
        <f>IF(IF(Payment[[#This Row],[ID'#]]="","",VLOOKUP(Payment[[#This Row],[ID'#]],OrderTable[],10,FALSE))=0,0,IF(Payment[[#This Row],[ID'#]]="","",VLOOKUP(Payment[[#This Row],[ID'#]],OrderTable[],10,FALSE)))</f>
        <v>6000</v>
      </c>
      <c r="J287" s="55">
        <v>1290</v>
      </c>
      <c r="K287" s="57">
        <v>0.25</v>
      </c>
      <c r="L287" s="22">
        <f>IF(Payment[[#This Row],[Total ]]="","",Payment[[#This Row],[Total ]]*Payment[[#This Row],[Payment %]])</f>
        <v>1500</v>
      </c>
      <c r="M287" s="47">
        <v>44786</v>
      </c>
      <c r="N287" s="48"/>
      <c r="O287" s="52"/>
      <c r="P287" s="74" t="str">
        <f>IF(Payment[[#This Row],[Date of deposit]]="","",Payment[[#This Row],[Amount paid]])</f>
        <v/>
      </c>
    </row>
    <row r="288" spans="1:16" hidden="1">
      <c r="A288" s="54" t="s">
        <v>325</v>
      </c>
      <c r="B288" s="15">
        <f>IF(IF(Payment[[#This Row],[ID'#]]="","",VLOOKUP(Payment[[#This Row],[ID'#]],OrderTable[],2,FALSE))=0,"",IF(Payment[[#This Row],[ID'#]]="","",VLOOKUP(Payment[[#This Row],[ID'#]],OrderTable[],2,FALSE)))</f>
        <v>8</v>
      </c>
      <c r="C288" s="15">
        <f>IF(IF(Payment[[#This Row],[ID'#]]="","",VLOOKUP(Payment[[#This Row],[ID'#]],OrderTable[],3,FALSE))=0,"",IF(Payment[[#This Row],[ID'#]]="","",VLOOKUP(Payment[[#This Row],[ID'#]],OrderTable[],3,FALSE)))</f>
        <v>1148</v>
      </c>
      <c r="D288" s="16" t="str">
        <f>IF(IF(Payment[[#This Row],[ID'#]]="","",VLOOKUP(Payment[[#This Row],[ID'#]],OrderTable[],5,FALSE))=0,"",IF(Payment[[#This Row],[ID'#]]="","",VLOOKUP(Payment[[#This Row],[ID'#]],OrderTable[],5,FALSE)))</f>
        <v/>
      </c>
      <c r="E288" s="17" t="str">
        <f>IF(IF(Payment[[#This Row],[ID'#]]="","",VLOOKUP(Payment[[#This Row],[ID'#]],OrderTable[],6,FALSE))=0,"",IF(Payment[[#This Row],[ID'#]]="","",VLOOKUP(Payment[[#This Row],[ID'#]],OrderTable[],6,FALSE)))</f>
        <v>Electrician #9 - Pure 20K (Overtime)</v>
      </c>
      <c r="F288" s="17">
        <f>IF(IF(Payment[[#This Row],[ID'#]]="","",VLOOKUP(Payment[[#This Row],[ID'#]],OrderTable[],7,FALSE))=0,0,IF(Payment[[#This Row],[ID'#]]="","",VLOOKUP(Payment[[#This Row],[ID'#]],OrderTable[],7,FALSE)))</f>
        <v>0</v>
      </c>
      <c r="G288" s="17" t="str">
        <f>IF(IF(Payment[[#This Row],[ID'#]]="","",VLOOKUP(Payment[[#This Row],[ID'#]],OrderTable[],8,FALSE))=0,"",IF(Payment[[#This Row],[ID'#]]="","",VLOOKUP(Payment[[#This Row],[ID'#]],OrderTable[],8,FALSE)))</f>
        <v>hr</v>
      </c>
      <c r="H288" s="23">
        <f>IF(IF(Payment[[#This Row],[ID'#]]="","",VLOOKUP(Payment[[#This Row],[ID'#]],OrderTable[],9,FALSE))=0,0,IF(Payment[[#This Row],[ID'#]]="","",VLOOKUP(Payment[[#This Row],[ID'#]],OrderTable[],9,FALSE)))</f>
        <v>45</v>
      </c>
      <c r="I288" s="23">
        <f>IF(IF(Payment[[#This Row],[ID'#]]="","",VLOOKUP(Payment[[#This Row],[ID'#]],OrderTable[],10,FALSE))=0,0,IF(Payment[[#This Row],[ID'#]]="","",VLOOKUP(Payment[[#This Row],[ID'#]],OrderTable[],10,FALSE)))</f>
        <v>0</v>
      </c>
      <c r="J288" s="55">
        <v>1290</v>
      </c>
      <c r="K288" s="57">
        <v>0</v>
      </c>
      <c r="L288" s="22">
        <f>IF(Payment[[#This Row],[Total ]]="","",Payment[[#This Row],[Total ]]*Payment[[#This Row],[Payment %]])</f>
        <v>0</v>
      </c>
      <c r="M288" s="47">
        <v>44786</v>
      </c>
      <c r="N288" s="48"/>
      <c r="O288" s="52"/>
      <c r="P288" s="74" t="str">
        <f>IF(Payment[[#This Row],[Date of deposit]]="","",Payment[[#This Row],[Amount paid]])</f>
        <v/>
      </c>
    </row>
    <row r="289" spans="1:16" hidden="1">
      <c r="A289" s="54" t="s">
        <v>327</v>
      </c>
      <c r="B289" s="15">
        <f>IF(IF(Payment[[#This Row],[ID'#]]="","",VLOOKUP(Payment[[#This Row],[ID'#]],OrderTable[],2,FALSE))=0,"",IF(Payment[[#This Row],[ID'#]]="","",VLOOKUP(Payment[[#This Row],[ID'#]],OrderTable[],2,FALSE)))</f>
        <v>8</v>
      </c>
      <c r="C289" s="15">
        <f>IF(IF(Payment[[#This Row],[ID'#]]="","",VLOOKUP(Payment[[#This Row],[ID'#]],OrderTable[],3,FALSE))=0,"",IF(Payment[[#This Row],[ID'#]]="","",VLOOKUP(Payment[[#This Row],[ID'#]],OrderTable[],3,FALSE)))</f>
        <v>1148</v>
      </c>
      <c r="D289" s="16" t="str">
        <f>IF(IF(Payment[[#This Row],[ID'#]]="","",VLOOKUP(Payment[[#This Row],[ID'#]],OrderTable[],5,FALSE))=0,"",IF(Payment[[#This Row],[ID'#]]="","",VLOOKUP(Payment[[#This Row],[ID'#]],OrderTable[],5,FALSE)))</f>
        <v/>
      </c>
      <c r="E289" s="17" t="str">
        <f>IF(IF(Payment[[#This Row],[ID'#]]="","",VLOOKUP(Payment[[#This Row],[ID'#]],OrderTable[],6,FALSE))=0,"",IF(Payment[[#This Row],[ID'#]]="","",VLOOKUP(Payment[[#This Row],[ID'#]],OrderTable[],6,FALSE)))</f>
        <v>Electrician #9 - Pure 20K (Expenses)</v>
      </c>
      <c r="F289" s="17">
        <f>IF(IF(Payment[[#This Row],[ID'#]]="","",VLOOKUP(Payment[[#This Row],[ID'#]],OrderTable[],7,FALSE))=0,0,IF(Payment[[#This Row],[ID'#]]="","",VLOOKUP(Payment[[#This Row],[ID'#]],OrderTable[],7,FALSE)))</f>
        <v>1</v>
      </c>
      <c r="G289" s="17" t="str">
        <f>IF(IF(Payment[[#This Row],[ID'#]]="","",VLOOKUP(Payment[[#This Row],[ID'#]],OrderTable[],8,FALSE))=0,"",IF(Payment[[#This Row],[ID'#]]="","",VLOOKUP(Payment[[#This Row],[ID'#]],OrderTable[],8,FALSE)))</f>
        <v>lot</v>
      </c>
      <c r="H289" s="23">
        <f>IF(IF(Payment[[#This Row],[ID'#]]="","",VLOOKUP(Payment[[#This Row],[ID'#]],OrderTable[],9,FALSE))=0,0,IF(Payment[[#This Row],[ID'#]]="","",VLOOKUP(Payment[[#This Row],[ID'#]],OrderTable[],9,FALSE)))</f>
        <v>6827.25</v>
      </c>
      <c r="I289" s="23">
        <f>IF(IF(Payment[[#This Row],[ID'#]]="","",VLOOKUP(Payment[[#This Row],[ID'#]],OrderTable[],10,FALSE))=0,0,IF(Payment[[#This Row],[ID'#]]="","",VLOOKUP(Payment[[#This Row],[ID'#]],OrderTable[],10,FALSE)))</f>
        <v>6827.25</v>
      </c>
      <c r="J289" s="55">
        <v>1290</v>
      </c>
      <c r="K289" s="58">
        <v>4.6870993999999999E-2</v>
      </c>
      <c r="L289" s="22">
        <f>IF(Payment[[#This Row],[Total ]]="","",Payment[[#This Row],[Total ]]*Payment[[#This Row],[Payment %]])</f>
        <v>319.9999937865</v>
      </c>
      <c r="M289" s="47">
        <v>44786</v>
      </c>
      <c r="N289" s="48"/>
      <c r="O289" s="52"/>
      <c r="P289" s="74" t="str">
        <f>IF(Payment[[#This Row],[Date of deposit]]="","",Payment[[#This Row],[Amount paid]])</f>
        <v/>
      </c>
    </row>
    <row r="290" spans="1:16" hidden="1">
      <c r="A290" s="54" t="s">
        <v>329</v>
      </c>
      <c r="B290" s="15">
        <f>IF(IF(Payment[[#This Row],[ID'#]]="","",VLOOKUP(Payment[[#This Row],[ID'#]],OrderTable[],2,FALSE))=0,"",IF(Payment[[#This Row],[ID'#]]="","",VLOOKUP(Payment[[#This Row],[ID'#]],OrderTable[],2,FALSE)))</f>
        <v>8</v>
      </c>
      <c r="C290" s="15">
        <f>IF(IF(Payment[[#This Row],[ID'#]]="","",VLOOKUP(Payment[[#This Row],[ID'#]],OrderTable[],3,FALSE))=0,"",IF(Payment[[#This Row],[ID'#]]="","",VLOOKUP(Payment[[#This Row],[ID'#]],OrderTable[],3,FALSE)))</f>
        <v>1148</v>
      </c>
      <c r="D290" s="16" t="str">
        <f>IF(IF(Payment[[#This Row],[ID'#]]="","",VLOOKUP(Payment[[#This Row],[ID'#]],OrderTable[],5,FALSE))=0,"",IF(Payment[[#This Row],[ID'#]]="","",VLOOKUP(Payment[[#This Row],[ID'#]],OrderTable[],5,FALSE)))</f>
        <v/>
      </c>
      <c r="E290" s="17" t="str">
        <f>IF(IF(Payment[[#This Row],[ID'#]]="","",VLOOKUP(Payment[[#This Row],[ID'#]],OrderTable[],6,FALSE))=0,"",IF(Payment[[#This Row],[ID'#]]="","",VLOOKUP(Payment[[#This Row],[ID'#]],OrderTable[],6,FALSE)))</f>
        <v>Electrician #10 - Pure 20K (Labor)</v>
      </c>
      <c r="F290" s="17">
        <f>IF(IF(Payment[[#This Row],[ID'#]]="","",VLOOKUP(Payment[[#This Row],[ID'#]],OrderTable[],7,FALSE))=0,0,IF(Payment[[#This Row],[ID'#]]="","",VLOOKUP(Payment[[#This Row],[ID'#]],OrderTable[],7,FALSE)))</f>
        <v>100</v>
      </c>
      <c r="G290" s="17" t="str">
        <f>IF(IF(Payment[[#This Row],[ID'#]]="","",VLOOKUP(Payment[[#This Row],[ID'#]],OrderTable[],8,FALSE))=0,"",IF(Payment[[#This Row],[ID'#]]="","",VLOOKUP(Payment[[#This Row],[ID'#]],OrderTable[],8,FALSE)))</f>
        <v>hr</v>
      </c>
      <c r="H290" s="23">
        <f>IF(IF(Payment[[#This Row],[ID'#]]="","",VLOOKUP(Payment[[#This Row],[ID'#]],OrderTable[],9,FALSE))=0,0,IF(Payment[[#This Row],[ID'#]]="","",VLOOKUP(Payment[[#This Row],[ID'#]],OrderTable[],9,FALSE)))</f>
        <v>30</v>
      </c>
      <c r="I290" s="23">
        <f>IF(IF(Payment[[#This Row],[ID'#]]="","",VLOOKUP(Payment[[#This Row],[ID'#]],OrderTable[],10,FALSE))=0,0,IF(Payment[[#This Row],[ID'#]]="","",VLOOKUP(Payment[[#This Row],[ID'#]],OrderTable[],10,FALSE)))</f>
        <v>3000</v>
      </c>
      <c r="J290" s="55">
        <v>1290</v>
      </c>
      <c r="K290" s="57">
        <v>1</v>
      </c>
      <c r="L290" s="22">
        <f>IF(Payment[[#This Row],[Total ]]="","",Payment[[#This Row],[Total ]]*Payment[[#This Row],[Payment %]])</f>
        <v>3000</v>
      </c>
      <c r="M290" s="47">
        <v>44786</v>
      </c>
      <c r="N290" s="48"/>
      <c r="O290" s="52"/>
      <c r="P290" s="74" t="str">
        <f>IF(Payment[[#This Row],[Date of deposit]]="","",Payment[[#This Row],[Amount paid]])</f>
        <v/>
      </c>
    </row>
    <row r="291" spans="1:16" hidden="1">
      <c r="A291" s="54" t="s">
        <v>331</v>
      </c>
      <c r="B291" s="15">
        <f>IF(IF(Payment[[#This Row],[ID'#]]="","",VLOOKUP(Payment[[#This Row],[ID'#]],OrderTable[],2,FALSE))=0,"",IF(Payment[[#This Row],[ID'#]]="","",VLOOKUP(Payment[[#This Row],[ID'#]],OrderTable[],2,FALSE)))</f>
        <v>8</v>
      </c>
      <c r="C291" s="15">
        <f>IF(IF(Payment[[#This Row],[ID'#]]="","",VLOOKUP(Payment[[#This Row],[ID'#]],OrderTable[],3,FALSE))=0,"",IF(Payment[[#This Row],[ID'#]]="","",VLOOKUP(Payment[[#This Row],[ID'#]],OrderTable[],3,FALSE)))</f>
        <v>1148</v>
      </c>
      <c r="D291" s="16" t="str">
        <f>IF(IF(Payment[[#This Row],[ID'#]]="","",VLOOKUP(Payment[[#This Row],[ID'#]],OrderTable[],5,FALSE))=0,"",IF(Payment[[#This Row],[ID'#]]="","",VLOOKUP(Payment[[#This Row],[ID'#]],OrderTable[],5,FALSE)))</f>
        <v/>
      </c>
      <c r="E291" s="17" t="str">
        <f>IF(IF(Payment[[#This Row],[ID'#]]="","",VLOOKUP(Payment[[#This Row],[ID'#]],OrderTable[],6,FALSE))=0,"",IF(Payment[[#This Row],[ID'#]]="","",VLOOKUP(Payment[[#This Row],[ID'#]],OrderTable[],6,FALSE)))</f>
        <v>Electrician #10 - Pure 20K (Overtime)</v>
      </c>
      <c r="F291" s="17">
        <f>IF(IF(Payment[[#This Row],[ID'#]]="","",VLOOKUP(Payment[[#This Row],[ID'#]],OrderTable[],7,FALSE))=0,0,IF(Payment[[#This Row],[ID'#]]="","",VLOOKUP(Payment[[#This Row],[ID'#]],OrderTable[],7,FALSE)))</f>
        <v>40</v>
      </c>
      <c r="G291" s="17" t="str">
        <f>IF(IF(Payment[[#This Row],[ID'#]]="","",VLOOKUP(Payment[[#This Row],[ID'#]],OrderTable[],8,FALSE))=0,"",IF(Payment[[#This Row],[ID'#]]="","",VLOOKUP(Payment[[#This Row],[ID'#]],OrderTable[],8,FALSE)))</f>
        <v>hr</v>
      </c>
      <c r="H291" s="23">
        <f>IF(IF(Payment[[#This Row],[ID'#]]="","",VLOOKUP(Payment[[#This Row],[ID'#]],OrderTable[],9,FALSE))=0,0,IF(Payment[[#This Row],[ID'#]]="","",VLOOKUP(Payment[[#This Row],[ID'#]],OrderTable[],9,FALSE)))</f>
        <v>45</v>
      </c>
      <c r="I291" s="23">
        <f>IF(IF(Payment[[#This Row],[ID'#]]="","",VLOOKUP(Payment[[#This Row],[ID'#]],OrderTable[],10,FALSE))=0,0,IF(Payment[[#This Row],[ID'#]]="","",VLOOKUP(Payment[[#This Row],[ID'#]],OrderTable[],10,FALSE)))</f>
        <v>1800</v>
      </c>
      <c r="J291" s="55">
        <v>1290</v>
      </c>
      <c r="K291" s="57">
        <v>0.65</v>
      </c>
      <c r="L291" s="22">
        <f>IF(Payment[[#This Row],[Total ]]="","",Payment[[#This Row],[Total ]]*Payment[[#This Row],[Payment %]])</f>
        <v>1170</v>
      </c>
      <c r="M291" s="47">
        <v>44786</v>
      </c>
      <c r="N291" s="48"/>
      <c r="O291" s="52"/>
      <c r="P291" s="74" t="str">
        <f>IF(Payment[[#This Row],[Date of deposit]]="","",Payment[[#This Row],[Amount paid]])</f>
        <v/>
      </c>
    </row>
    <row r="292" spans="1:16" hidden="1">
      <c r="A292" s="54" t="s">
        <v>333</v>
      </c>
      <c r="B292" s="15">
        <f>IF(IF(Payment[[#This Row],[ID'#]]="","",VLOOKUP(Payment[[#This Row],[ID'#]],OrderTable[],2,FALSE))=0,"",IF(Payment[[#This Row],[ID'#]]="","",VLOOKUP(Payment[[#This Row],[ID'#]],OrderTable[],2,FALSE)))</f>
        <v>8</v>
      </c>
      <c r="C292" s="15">
        <f>IF(IF(Payment[[#This Row],[ID'#]]="","",VLOOKUP(Payment[[#This Row],[ID'#]],OrderTable[],3,FALSE))=0,"",IF(Payment[[#This Row],[ID'#]]="","",VLOOKUP(Payment[[#This Row],[ID'#]],OrderTable[],3,FALSE)))</f>
        <v>1148</v>
      </c>
      <c r="D292" s="16" t="str">
        <f>IF(IF(Payment[[#This Row],[ID'#]]="","",VLOOKUP(Payment[[#This Row],[ID'#]],OrderTable[],5,FALSE))=0,"",IF(Payment[[#This Row],[ID'#]]="","",VLOOKUP(Payment[[#This Row],[ID'#]],OrderTable[],5,FALSE)))</f>
        <v/>
      </c>
      <c r="E292" s="17" t="str">
        <f>IF(IF(Payment[[#This Row],[ID'#]]="","",VLOOKUP(Payment[[#This Row],[ID'#]],OrderTable[],6,FALSE))=0,"",IF(Payment[[#This Row],[ID'#]]="","",VLOOKUP(Payment[[#This Row],[ID'#]],OrderTable[],6,FALSE)))</f>
        <v>Electrician #10 - Pure 20K (Expenses)</v>
      </c>
      <c r="F292" s="17">
        <f>IF(IF(Payment[[#This Row],[ID'#]]="","",VLOOKUP(Payment[[#This Row],[ID'#]],OrderTable[],7,FALSE))=0,0,IF(Payment[[#This Row],[ID'#]]="","",VLOOKUP(Payment[[#This Row],[ID'#]],OrderTable[],7,FALSE)))</f>
        <v>1</v>
      </c>
      <c r="G292" s="17" t="str">
        <f>IF(IF(Payment[[#This Row],[ID'#]]="","",VLOOKUP(Payment[[#This Row],[ID'#]],OrderTable[],8,FALSE))=0,"",IF(Payment[[#This Row],[ID'#]]="","",VLOOKUP(Payment[[#This Row],[ID'#]],OrderTable[],8,FALSE)))</f>
        <v>lot</v>
      </c>
      <c r="H292" s="23">
        <f>IF(IF(Payment[[#This Row],[ID'#]]="","",VLOOKUP(Payment[[#This Row],[ID'#]],OrderTable[],9,FALSE))=0,0,IF(Payment[[#This Row],[ID'#]]="","",VLOOKUP(Payment[[#This Row],[ID'#]],OrderTable[],9,FALSE)))</f>
        <v>3380</v>
      </c>
      <c r="I292" s="23">
        <f>IF(IF(Payment[[#This Row],[ID'#]]="","",VLOOKUP(Payment[[#This Row],[ID'#]],OrderTable[],10,FALSE))=0,0,IF(Payment[[#This Row],[ID'#]]="","",VLOOKUP(Payment[[#This Row],[ID'#]],OrderTable[],10,FALSE)))</f>
        <v>3380</v>
      </c>
      <c r="J292" s="55">
        <v>1290</v>
      </c>
      <c r="K292" s="72">
        <v>0.47337277999999999</v>
      </c>
      <c r="L292" s="22">
        <f>IF(Payment[[#This Row],[Total ]]="","",Payment[[#This Row],[Total ]]*Payment[[#This Row],[Payment %]])</f>
        <v>1599.9999963999999</v>
      </c>
      <c r="M292" s="47">
        <v>44786</v>
      </c>
      <c r="N292" s="48"/>
      <c r="O292" s="52"/>
      <c r="P292" s="74" t="str">
        <f>IF(Payment[[#This Row],[Date of deposit]]="","",Payment[[#This Row],[Amount paid]])</f>
        <v/>
      </c>
    </row>
    <row r="293" spans="1:16" hidden="1">
      <c r="A293" s="54" t="s">
        <v>335</v>
      </c>
      <c r="B293" s="15">
        <f>IF(IF(Payment[[#This Row],[ID'#]]="","",VLOOKUP(Payment[[#This Row],[ID'#]],OrderTable[],2,FALSE))=0,"",IF(Payment[[#This Row],[ID'#]]="","",VLOOKUP(Payment[[#This Row],[ID'#]],OrderTable[],2,FALSE)))</f>
        <v>8</v>
      </c>
      <c r="C293" s="15">
        <f>IF(IF(Payment[[#This Row],[ID'#]]="","",VLOOKUP(Payment[[#This Row],[ID'#]],OrderTable[],3,FALSE))=0,"",IF(Payment[[#This Row],[ID'#]]="","",VLOOKUP(Payment[[#This Row],[ID'#]],OrderTable[],3,FALSE)))</f>
        <v>1148</v>
      </c>
      <c r="D293" s="16" t="str">
        <f>IF(IF(Payment[[#This Row],[ID'#]]="","",VLOOKUP(Payment[[#This Row],[ID'#]],OrderTable[],5,FALSE))=0,"",IF(Payment[[#This Row],[ID'#]]="","",VLOOKUP(Payment[[#This Row],[ID'#]],OrderTable[],5,FALSE)))</f>
        <v/>
      </c>
      <c r="E293" s="17" t="str">
        <f>IF(IF(Payment[[#This Row],[ID'#]]="","",VLOOKUP(Payment[[#This Row],[ID'#]],OrderTable[],6,FALSE))=0,"",IF(Payment[[#This Row],[ID'#]]="","",VLOOKUP(Payment[[#This Row],[ID'#]],OrderTable[],6,FALSE)))</f>
        <v>Electrician #11 - Pure 20K (Labor)</v>
      </c>
      <c r="F293" s="17">
        <f>IF(IF(Payment[[#This Row],[ID'#]]="","",VLOOKUP(Payment[[#This Row],[ID'#]],OrderTable[],7,FALSE))=0,0,IF(Payment[[#This Row],[ID'#]]="","",VLOOKUP(Payment[[#This Row],[ID'#]],OrderTable[],7,FALSE)))</f>
        <v>85</v>
      </c>
      <c r="G293" s="17" t="str">
        <f>IF(IF(Payment[[#This Row],[ID'#]]="","",VLOOKUP(Payment[[#This Row],[ID'#]],OrderTable[],8,FALSE))=0,"",IF(Payment[[#This Row],[ID'#]]="","",VLOOKUP(Payment[[#This Row],[ID'#]],OrderTable[],8,FALSE)))</f>
        <v>hr</v>
      </c>
      <c r="H293" s="23">
        <f>IF(IF(Payment[[#This Row],[ID'#]]="","",VLOOKUP(Payment[[#This Row],[ID'#]],OrderTable[],9,FALSE))=0,0,IF(Payment[[#This Row],[ID'#]]="","",VLOOKUP(Payment[[#This Row],[ID'#]],OrderTable[],9,FALSE)))</f>
        <v>30</v>
      </c>
      <c r="I293" s="23">
        <f>IF(IF(Payment[[#This Row],[ID'#]]="","",VLOOKUP(Payment[[#This Row],[ID'#]],OrderTable[],10,FALSE))=0,0,IF(Payment[[#This Row],[ID'#]]="","",VLOOKUP(Payment[[#This Row],[ID'#]],OrderTable[],10,FALSE)))</f>
        <v>2550</v>
      </c>
      <c r="J293" s="55">
        <v>1290</v>
      </c>
      <c r="K293" s="58">
        <v>1.1764705879999999</v>
      </c>
      <c r="L293" s="22">
        <f>IF(Payment[[#This Row],[Total ]]="","",Payment[[#This Row],[Total ]]*Payment[[#This Row],[Payment %]])</f>
        <v>2999.9999994</v>
      </c>
      <c r="M293" s="47">
        <v>44786</v>
      </c>
      <c r="N293" s="48"/>
      <c r="O293" s="52"/>
      <c r="P293" s="74" t="str">
        <f>IF(Payment[[#This Row],[Date of deposit]]="","",Payment[[#This Row],[Amount paid]])</f>
        <v/>
      </c>
    </row>
    <row r="294" spans="1:16" hidden="1">
      <c r="A294" s="54" t="s">
        <v>337</v>
      </c>
      <c r="B294" s="15">
        <f>IF(IF(Payment[[#This Row],[ID'#]]="","",VLOOKUP(Payment[[#This Row],[ID'#]],OrderTable[],2,FALSE))=0,"",IF(Payment[[#This Row],[ID'#]]="","",VLOOKUP(Payment[[#This Row],[ID'#]],OrderTable[],2,FALSE)))</f>
        <v>8</v>
      </c>
      <c r="C294" s="15">
        <f>IF(IF(Payment[[#This Row],[ID'#]]="","",VLOOKUP(Payment[[#This Row],[ID'#]],OrderTable[],3,FALSE))=0,"",IF(Payment[[#This Row],[ID'#]]="","",VLOOKUP(Payment[[#This Row],[ID'#]],OrderTable[],3,FALSE)))</f>
        <v>1148</v>
      </c>
      <c r="D294" s="16" t="str">
        <f>IF(IF(Payment[[#This Row],[ID'#]]="","",VLOOKUP(Payment[[#This Row],[ID'#]],OrderTable[],5,FALSE))=0,"",IF(Payment[[#This Row],[ID'#]]="","",VLOOKUP(Payment[[#This Row],[ID'#]],OrderTable[],5,FALSE)))</f>
        <v/>
      </c>
      <c r="E294" s="17" t="str">
        <f>IF(IF(Payment[[#This Row],[ID'#]]="","",VLOOKUP(Payment[[#This Row],[ID'#]],OrderTable[],6,FALSE))=0,"",IF(Payment[[#This Row],[ID'#]]="","",VLOOKUP(Payment[[#This Row],[ID'#]],OrderTable[],6,FALSE)))</f>
        <v>Electrician #11 - Pure 20K (Overtime)</v>
      </c>
      <c r="F294" s="17">
        <f>IF(IF(Payment[[#This Row],[ID'#]]="","",VLOOKUP(Payment[[#This Row],[ID'#]],OrderTable[],7,FALSE))=0,0,IF(Payment[[#This Row],[ID'#]]="","",VLOOKUP(Payment[[#This Row],[ID'#]],OrderTable[],7,FALSE)))</f>
        <v>34</v>
      </c>
      <c r="G294" s="17" t="str">
        <f>IF(IF(Payment[[#This Row],[ID'#]]="","",VLOOKUP(Payment[[#This Row],[ID'#]],OrderTable[],8,FALSE))=0,"",IF(Payment[[#This Row],[ID'#]]="","",VLOOKUP(Payment[[#This Row],[ID'#]],OrderTable[],8,FALSE)))</f>
        <v>hr</v>
      </c>
      <c r="H294" s="23">
        <f>IF(IF(Payment[[#This Row],[ID'#]]="","",VLOOKUP(Payment[[#This Row],[ID'#]],OrderTable[],9,FALSE))=0,0,IF(Payment[[#This Row],[ID'#]]="","",VLOOKUP(Payment[[#This Row],[ID'#]],OrderTable[],9,FALSE)))</f>
        <v>45</v>
      </c>
      <c r="I294" s="23">
        <f>IF(IF(Payment[[#This Row],[ID'#]]="","",VLOOKUP(Payment[[#This Row],[ID'#]],OrderTable[],10,FALSE))=0,0,IF(Payment[[#This Row],[ID'#]]="","",VLOOKUP(Payment[[#This Row],[ID'#]],OrderTable[],10,FALSE)))</f>
        <v>1530</v>
      </c>
      <c r="J294" s="55">
        <v>1290</v>
      </c>
      <c r="K294" s="58">
        <v>1.0588235290000001</v>
      </c>
      <c r="L294" s="22">
        <f>IF(Payment[[#This Row],[Total ]]="","",Payment[[#This Row],[Total ]]*Payment[[#This Row],[Payment %]])</f>
        <v>1619.9999993700001</v>
      </c>
      <c r="M294" s="47">
        <v>44786</v>
      </c>
      <c r="N294" s="48"/>
      <c r="O294" s="52"/>
      <c r="P294" s="74" t="str">
        <f>IF(Payment[[#This Row],[Date of deposit]]="","",Payment[[#This Row],[Amount paid]])</f>
        <v/>
      </c>
    </row>
    <row r="295" spans="1:16" hidden="1">
      <c r="A295" s="54" t="s">
        <v>339</v>
      </c>
      <c r="B295" s="15">
        <f>IF(IF(Payment[[#This Row],[ID'#]]="","",VLOOKUP(Payment[[#This Row],[ID'#]],OrderTable[],2,FALSE))=0,"",IF(Payment[[#This Row],[ID'#]]="","",VLOOKUP(Payment[[#This Row],[ID'#]],OrderTable[],2,FALSE)))</f>
        <v>8</v>
      </c>
      <c r="C295" s="15">
        <f>IF(IF(Payment[[#This Row],[ID'#]]="","",VLOOKUP(Payment[[#This Row],[ID'#]],OrderTable[],3,FALSE))=0,"",IF(Payment[[#This Row],[ID'#]]="","",VLOOKUP(Payment[[#This Row],[ID'#]],OrderTable[],3,FALSE)))</f>
        <v>1148</v>
      </c>
      <c r="D295" s="16" t="str">
        <f>IF(IF(Payment[[#This Row],[ID'#]]="","",VLOOKUP(Payment[[#This Row],[ID'#]],OrderTable[],5,FALSE))=0,"",IF(Payment[[#This Row],[ID'#]]="","",VLOOKUP(Payment[[#This Row],[ID'#]],OrderTable[],5,FALSE)))</f>
        <v/>
      </c>
      <c r="E295" s="17" t="str">
        <f>IF(IF(Payment[[#This Row],[ID'#]]="","",VLOOKUP(Payment[[#This Row],[ID'#]],OrderTable[],6,FALSE))=0,"",IF(Payment[[#This Row],[ID'#]]="","",VLOOKUP(Payment[[#This Row],[ID'#]],OrderTable[],6,FALSE)))</f>
        <v>Electrician #11 - Pure 20K (Expenses)</v>
      </c>
      <c r="F295" s="17">
        <f>IF(IF(Payment[[#This Row],[ID'#]]="","",VLOOKUP(Payment[[#This Row],[ID'#]],OrderTable[],7,FALSE))=0,0,IF(Payment[[#This Row],[ID'#]]="","",VLOOKUP(Payment[[#This Row],[ID'#]],OrderTable[],7,FALSE)))</f>
        <v>1</v>
      </c>
      <c r="G295" s="17" t="str">
        <f>IF(IF(Payment[[#This Row],[ID'#]]="","",VLOOKUP(Payment[[#This Row],[ID'#]],OrderTable[],8,FALSE))=0,"",IF(Payment[[#This Row],[ID'#]]="","",VLOOKUP(Payment[[#This Row],[ID'#]],OrderTable[],8,FALSE)))</f>
        <v>lot</v>
      </c>
      <c r="H295" s="23">
        <f>IF(IF(Payment[[#This Row],[ID'#]]="","",VLOOKUP(Payment[[#This Row],[ID'#]],OrderTable[],9,FALSE))=0,0,IF(Payment[[#This Row],[ID'#]]="","",VLOOKUP(Payment[[#This Row],[ID'#]],OrderTable[],9,FALSE)))</f>
        <v>3040</v>
      </c>
      <c r="I295" s="23">
        <f>IF(IF(Payment[[#This Row],[ID'#]]="","",VLOOKUP(Payment[[#This Row],[ID'#]],OrderTable[],10,FALSE))=0,0,IF(Payment[[#This Row],[ID'#]]="","",VLOOKUP(Payment[[#This Row],[ID'#]],OrderTable[],10,FALSE)))</f>
        <v>3040</v>
      </c>
      <c r="J295" s="55">
        <v>1290</v>
      </c>
      <c r="K295" s="58">
        <v>0.52631578899999998</v>
      </c>
      <c r="L295" s="22">
        <f>IF(Payment[[#This Row],[Total ]]="","",Payment[[#This Row],[Total ]]*Payment[[#This Row],[Payment %]])</f>
        <v>1599.99999856</v>
      </c>
      <c r="M295" s="47">
        <v>44786</v>
      </c>
      <c r="N295" s="48"/>
      <c r="O295" s="52"/>
      <c r="P295" s="74" t="str">
        <f>IF(Payment[[#This Row],[Date of deposit]]="","",Payment[[#This Row],[Amount paid]])</f>
        <v/>
      </c>
    </row>
    <row r="296" spans="1:16" hidden="1">
      <c r="A296" s="54" t="s">
        <v>341</v>
      </c>
      <c r="B296" s="15">
        <f>IF(IF(Payment[[#This Row],[ID'#]]="","",VLOOKUP(Payment[[#This Row],[ID'#]],OrderTable[],2,FALSE))=0,"",IF(Payment[[#This Row],[ID'#]]="","",VLOOKUP(Payment[[#This Row],[ID'#]],OrderTable[],2,FALSE)))</f>
        <v>8</v>
      </c>
      <c r="C296" s="15">
        <f>IF(IF(Payment[[#This Row],[ID'#]]="","",VLOOKUP(Payment[[#This Row],[ID'#]],OrderTable[],3,FALSE))=0,"",IF(Payment[[#This Row],[ID'#]]="","",VLOOKUP(Payment[[#This Row],[ID'#]],OrderTable[],3,FALSE)))</f>
        <v>1148</v>
      </c>
      <c r="D296" s="16" t="str">
        <f>IF(IF(Payment[[#This Row],[ID'#]]="","",VLOOKUP(Payment[[#This Row],[ID'#]],OrderTable[],5,FALSE))=0,"",IF(Payment[[#This Row],[ID'#]]="","",VLOOKUP(Payment[[#This Row],[ID'#]],OrderTable[],5,FALSE)))</f>
        <v/>
      </c>
      <c r="E296" s="17" t="str">
        <f>IF(IF(Payment[[#This Row],[ID'#]]="","",VLOOKUP(Payment[[#This Row],[ID'#]],OrderTable[],6,FALSE))=0,"",IF(Payment[[#This Row],[ID'#]]="","",VLOOKUP(Payment[[#This Row],[ID'#]],OrderTable[],6,FALSE)))</f>
        <v>Electrician #12 - Pure 20K (Labor)</v>
      </c>
      <c r="F296" s="17">
        <f>IF(IF(Payment[[#This Row],[ID'#]]="","",VLOOKUP(Payment[[#This Row],[ID'#]],OrderTable[],7,FALSE))=0,0,IF(Payment[[#This Row],[ID'#]]="","",VLOOKUP(Payment[[#This Row],[ID'#]],OrderTable[],7,FALSE)))</f>
        <v>250</v>
      </c>
      <c r="G296" s="17" t="str">
        <f>IF(IF(Payment[[#This Row],[ID'#]]="","",VLOOKUP(Payment[[#This Row],[ID'#]],OrderTable[],8,FALSE))=0,"",IF(Payment[[#This Row],[ID'#]]="","",VLOOKUP(Payment[[#This Row],[ID'#]],OrderTable[],8,FALSE)))</f>
        <v>hr</v>
      </c>
      <c r="H296" s="23">
        <f>IF(IF(Payment[[#This Row],[ID'#]]="","",VLOOKUP(Payment[[#This Row],[ID'#]],OrderTable[],9,FALSE))=0,0,IF(Payment[[#This Row],[ID'#]]="","",VLOOKUP(Payment[[#This Row],[ID'#]],OrderTable[],9,FALSE)))</f>
        <v>30</v>
      </c>
      <c r="I296" s="23">
        <f>IF(IF(Payment[[#This Row],[ID'#]]="","",VLOOKUP(Payment[[#This Row],[ID'#]],OrderTable[],10,FALSE))=0,0,IF(Payment[[#This Row],[ID'#]]="","",VLOOKUP(Payment[[#This Row],[ID'#]],OrderTable[],10,FALSE)))</f>
        <v>7500</v>
      </c>
      <c r="J296" s="55">
        <v>1290</v>
      </c>
      <c r="K296" s="57">
        <v>0.4</v>
      </c>
      <c r="L296" s="22">
        <f>IF(Payment[[#This Row],[Total ]]="","",Payment[[#This Row],[Total ]]*Payment[[#This Row],[Payment %]])</f>
        <v>3000</v>
      </c>
      <c r="M296" s="47">
        <v>44786</v>
      </c>
      <c r="N296" s="48"/>
      <c r="O296" s="52"/>
      <c r="P296" s="74" t="str">
        <f>IF(Payment[[#This Row],[Date of deposit]]="","",Payment[[#This Row],[Amount paid]])</f>
        <v/>
      </c>
    </row>
    <row r="297" spans="1:16" hidden="1">
      <c r="A297" s="54" t="s">
        <v>343</v>
      </c>
      <c r="B297" s="15">
        <f>IF(IF(Payment[[#This Row],[ID'#]]="","",VLOOKUP(Payment[[#This Row],[ID'#]],OrderTable[],2,FALSE))=0,"",IF(Payment[[#This Row],[ID'#]]="","",VLOOKUP(Payment[[#This Row],[ID'#]],OrderTable[],2,FALSE)))</f>
        <v>8</v>
      </c>
      <c r="C297" s="15">
        <f>IF(IF(Payment[[#This Row],[ID'#]]="","",VLOOKUP(Payment[[#This Row],[ID'#]],OrderTable[],3,FALSE))=0,"",IF(Payment[[#This Row],[ID'#]]="","",VLOOKUP(Payment[[#This Row],[ID'#]],OrderTable[],3,FALSE)))</f>
        <v>1148</v>
      </c>
      <c r="D297" s="16" t="str">
        <f>IF(IF(Payment[[#This Row],[ID'#]]="","",VLOOKUP(Payment[[#This Row],[ID'#]],OrderTable[],5,FALSE))=0,"",IF(Payment[[#This Row],[ID'#]]="","",VLOOKUP(Payment[[#This Row],[ID'#]],OrderTable[],5,FALSE)))</f>
        <v/>
      </c>
      <c r="E297" s="17" t="str">
        <f>IF(IF(Payment[[#This Row],[ID'#]]="","",VLOOKUP(Payment[[#This Row],[ID'#]],OrderTable[],6,FALSE))=0,"",IF(Payment[[#This Row],[ID'#]]="","",VLOOKUP(Payment[[#This Row],[ID'#]],OrderTable[],6,FALSE)))</f>
        <v>Electrician #12 - Pure 20K (Overtime)</v>
      </c>
      <c r="F297" s="17">
        <f>IF(IF(Payment[[#This Row],[ID'#]]="","",VLOOKUP(Payment[[#This Row],[ID'#]],OrderTable[],7,FALSE))=0,0,IF(Payment[[#This Row],[ID'#]]="","",VLOOKUP(Payment[[#This Row],[ID'#]],OrderTable[],7,FALSE)))</f>
        <v>100</v>
      </c>
      <c r="G297" s="17" t="str">
        <f>IF(IF(Payment[[#This Row],[ID'#]]="","",VLOOKUP(Payment[[#This Row],[ID'#]],OrderTable[],8,FALSE))=0,"",IF(Payment[[#This Row],[ID'#]]="","",VLOOKUP(Payment[[#This Row],[ID'#]],OrderTable[],8,FALSE)))</f>
        <v>hr</v>
      </c>
      <c r="H297" s="23">
        <f>IF(IF(Payment[[#This Row],[ID'#]]="","",VLOOKUP(Payment[[#This Row],[ID'#]],OrderTable[],9,FALSE))=0,0,IF(Payment[[#This Row],[ID'#]]="","",VLOOKUP(Payment[[#This Row],[ID'#]],OrderTable[],9,FALSE)))</f>
        <v>45</v>
      </c>
      <c r="I297" s="23">
        <f>IF(IF(Payment[[#This Row],[ID'#]]="","",VLOOKUP(Payment[[#This Row],[ID'#]],OrderTable[],10,FALSE))=0,0,IF(Payment[[#This Row],[ID'#]]="","",VLOOKUP(Payment[[#This Row],[ID'#]],OrderTable[],10,FALSE)))</f>
        <v>4500</v>
      </c>
      <c r="J297" s="55">
        <v>1290</v>
      </c>
      <c r="K297" s="57">
        <v>0.24</v>
      </c>
      <c r="L297" s="22">
        <f>IF(Payment[[#This Row],[Total ]]="","",Payment[[#This Row],[Total ]]*Payment[[#This Row],[Payment %]])</f>
        <v>1080</v>
      </c>
      <c r="M297" s="47">
        <v>44786</v>
      </c>
      <c r="N297" s="48"/>
      <c r="O297" s="52"/>
      <c r="P297" s="74" t="str">
        <f>IF(Payment[[#This Row],[Date of deposit]]="","",Payment[[#This Row],[Amount paid]])</f>
        <v/>
      </c>
    </row>
    <row r="298" spans="1:16" hidden="1">
      <c r="A298" s="54" t="s">
        <v>345</v>
      </c>
      <c r="B298" s="15">
        <f>IF(IF(Payment[[#This Row],[ID'#]]="","",VLOOKUP(Payment[[#This Row],[ID'#]],OrderTable[],2,FALSE))=0,"",IF(Payment[[#This Row],[ID'#]]="","",VLOOKUP(Payment[[#This Row],[ID'#]],OrderTable[],2,FALSE)))</f>
        <v>8</v>
      </c>
      <c r="C298" s="15">
        <f>IF(IF(Payment[[#This Row],[ID'#]]="","",VLOOKUP(Payment[[#This Row],[ID'#]],OrderTable[],3,FALSE))=0,"",IF(Payment[[#This Row],[ID'#]]="","",VLOOKUP(Payment[[#This Row],[ID'#]],OrderTable[],3,FALSE)))</f>
        <v>1148</v>
      </c>
      <c r="D298" s="16" t="str">
        <f>IF(IF(Payment[[#This Row],[ID'#]]="","",VLOOKUP(Payment[[#This Row],[ID'#]],OrderTable[],5,FALSE))=0,"",IF(Payment[[#This Row],[ID'#]]="","",VLOOKUP(Payment[[#This Row],[ID'#]],OrderTable[],5,FALSE)))</f>
        <v/>
      </c>
      <c r="E298" s="17" t="str">
        <f>IF(IF(Payment[[#This Row],[ID'#]]="","",VLOOKUP(Payment[[#This Row],[ID'#]],OrderTable[],6,FALSE))=0,"",IF(Payment[[#This Row],[ID'#]]="","",VLOOKUP(Payment[[#This Row],[ID'#]],OrderTable[],6,FALSE)))</f>
        <v>Electrician #12 - Pure 20K (Expenses)</v>
      </c>
      <c r="F298" s="17">
        <f>IF(IF(Payment[[#This Row],[ID'#]]="","",VLOOKUP(Payment[[#This Row],[ID'#]],OrderTable[],7,FALSE))=0,0,IF(Payment[[#This Row],[ID'#]]="","",VLOOKUP(Payment[[#This Row],[ID'#]],OrderTable[],7,FALSE)))</f>
        <v>1</v>
      </c>
      <c r="G298" s="17" t="str">
        <f>IF(IF(Payment[[#This Row],[ID'#]]="","",VLOOKUP(Payment[[#This Row],[ID'#]],OrderTable[],8,FALSE))=0,"",IF(Payment[[#This Row],[ID'#]]="","",VLOOKUP(Payment[[#This Row],[ID'#]],OrderTable[],8,FALSE)))</f>
        <v>lot</v>
      </c>
      <c r="H298" s="23">
        <f>IF(IF(Payment[[#This Row],[ID'#]]="","",VLOOKUP(Payment[[#This Row],[ID'#]],OrderTable[],9,FALSE))=0,0,IF(Payment[[#This Row],[ID'#]]="","",VLOOKUP(Payment[[#This Row],[ID'#]],OrderTable[],9,FALSE)))</f>
        <v>6950</v>
      </c>
      <c r="I298" s="23">
        <f>IF(IF(Payment[[#This Row],[ID'#]]="","",VLOOKUP(Payment[[#This Row],[ID'#]],OrderTable[],10,FALSE))=0,0,IF(Payment[[#This Row],[ID'#]]="","",VLOOKUP(Payment[[#This Row],[ID'#]],OrderTable[],10,FALSE)))</f>
        <v>6950</v>
      </c>
      <c r="J298" s="55">
        <v>1290</v>
      </c>
      <c r="K298" s="58">
        <v>0.240503579</v>
      </c>
      <c r="L298" s="22">
        <f>IF(Payment[[#This Row],[Total ]]="","",Payment[[#This Row],[Total ]]*Payment[[#This Row],[Payment %]])</f>
        <v>1671.49987405</v>
      </c>
      <c r="M298" s="47">
        <v>44786</v>
      </c>
      <c r="N298" s="48"/>
      <c r="O298" s="52"/>
      <c r="P298" s="74" t="str">
        <f>IF(Payment[[#This Row],[Date of deposit]]="","",Payment[[#This Row],[Amount paid]])</f>
        <v/>
      </c>
    </row>
    <row r="299" spans="1:16" hidden="1">
      <c r="A299" s="54" t="s">
        <v>347</v>
      </c>
      <c r="B299" s="15">
        <f>IF(IF(Payment[[#This Row],[ID'#]]="","",VLOOKUP(Payment[[#This Row],[ID'#]],OrderTable[],2,FALSE))=0,"",IF(Payment[[#This Row],[ID'#]]="","",VLOOKUP(Payment[[#This Row],[ID'#]],OrderTable[],2,FALSE)))</f>
        <v>8</v>
      </c>
      <c r="C299" s="15">
        <f>IF(IF(Payment[[#This Row],[ID'#]]="","",VLOOKUP(Payment[[#This Row],[ID'#]],OrderTable[],3,FALSE))=0,"",IF(Payment[[#This Row],[ID'#]]="","",VLOOKUP(Payment[[#This Row],[ID'#]],OrderTable[],3,FALSE)))</f>
        <v>1148</v>
      </c>
      <c r="D299" s="16" t="str">
        <f>IF(IF(Payment[[#This Row],[ID'#]]="","",VLOOKUP(Payment[[#This Row],[ID'#]],OrderTable[],5,FALSE))=0,"",IF(Payment[[#This Row],[ID'#]]="","",VLOOKUP(Payment[[#This Row],[ID'#]],OrderTable[],5,FALSE)))</f>
        <v/>
      </c>
      <c r="E299" s="17" t="str">
        <f>IF(IF(Payment[[#This Row],[ID'#]]="","",VLOOKUP(Payment[[#This Row],[ID'#]],OrderTable[],6,FALSE))=0,"",IF(Payment[[#This Row],[ID'#]]="","",VLOOKUP(Payment[[#This Row],[ID'#]],OrderTable[],6,FALSE)))</f>
        <v>Electrician #13 - Pure 20K (Labor)</v>
      </c>
      <c r="F299" s="17">
        <f>IF(IF(Payment[[#This Row],[ID'#]]="","",VLOOKUP(Payment[[#This Row],[ID'#]],OrderTable[],7,FALSE))=0,0,IF(Payment[[#This Row],[ID'#]]="","",VLOOKUP(Payment[[#This Row],[ID'#]],OrderTable[],7,FALSE)))</f>
        <v>50</v>
      </c>
      <c r="G299" s="17" t="str">
        <f>IF(IF(Payment[[#This Row],[ID'#]]="","",VLOOKUP(Payment[[#This Row],[ID'#]],OrderTable[],8,FALSE))=0,"",IF(Payment[[#This Row],[ID'#]]="","",VLOOKUP(Payment[[#This Row],[ID'#]],OrderTable[],8,FALSE)))</f>
        <v>hr</v>
      </c>
      <c r="H299" s="23">
        <f>IF(IF(Payment[[#This Row],[ID'#]]="","",VLOOKUP(Payment[[#This Row],[ID'#]],OrderTable[],9,FALSE))=0,0,IF(Payment[[#This Row],[ID'#]]="","",VLOOKUP(Payment[[#This Row],[ID'#]],OrderTable[],9,FALSE)))</f>
        <v>30</v>
      </c>
      <c r="I299" s="23">
        <f>IF(IF(Payment[[#This Row],[ID'#]]="","",VLOOKUP(Payment[[#This Row],[ID'#]],OrderTable[],10,FALSE))=0,0,IF(Payment[[#This Row],[ID'#]]="","",VLOOKUP(Payment[[#This Row],[ID'#]],OrderTable[],10,FALSE)))</f>
        <v>1500</v>
      </c>
      <c r="J299" s="55">
        <v>1290</v>
      </c>
      <c r="K299" s="57">
        <v>1</v>
      </c>
      <c r="L299" s="22">
        <f>IF(Payment[[#This Row],[Total ]]="","",Payment[[#This Row],[Total ]]*Payment[[#This Row],[Payment %]])</f>
        <v>1500</v>
      </c>
      <c r="M299" s="47">
        <v>44786</v>
      </c>
      <c r="N299" s="48"/>
      <c r="O299" s="52"/>
      <c r="P299" s="74" t="str">
        <f>IF(Payment[[#This Row],[Date of deposit]]="","",Payment[[#This Row],[Amount paid]])</f>
        <v/>
      </c>
    </row>
    <row r="300" spans="1:16" hidden="1">
      <c r="A300" s="54" t="s">
        <v>349</v>
      </c>
      <c r="B300" s="15">
        <f>IF(IF(Payment[[#This Row],[ID'#]]="","",VLOOKUP(Payment[[#This Row],[ID'#]],OrderTable[],2,FALSE))=0,"",IF(Payment[[#This Row],[ID'#]]="","",VLOOKUP(Payment[[#This Row],[ID'#]],OrderTable[],2,FALSE)))</f>
        <v>8</v>
      </c>
      <c r="C300" s="15">
        <f>IF(IF(Payment[[#This Row],[ID'#]]="","",VLOOKUP(Payment[[#This Row],[ID'#]],OrderTable[],3,FALSE))=0,"",IF(Payment[[#This Row],[ID'#]]="","",VLOOKUP(Payment[[#This Row],[ID'#]],OrderTable[],3,FALSE)))</f>
        <v>1148</v>
      </c>
      <c r="D300" s="16" t="str">
        <f>IF(IF(Payment[[#This Row],[ID'#]]="","",VLOOKUP(Payment[[#This Row],[ID'#]],OrderTable[],5,FALSE))=0,"",IF(Payment[[#This Row],[ID'#]]="","",VLOOKUP(Payment[[#This Row],[ID'#]],OrderTable[],5,FALSE)))</f>
        <v/>
      </c>
      <c r="E300" s="17" t="str">
        <f>IF(IF(Payment[[#This Row],[ID'#]]="","",VLOOKUP(Payment[[#This Row],[ID'#]],OrderTable[],6,FALSE))=0,"",IF(Payment[[#This Row],[ID'#]]="","",VLOOKUP(Payment[[#This Row],[ID'#]],OrderTable[],6,FALSE)))</f>
        <v>Electrician #13 - Pure 20K (Overtime)</v>
      </c>
      <c r="F300" s="17">
        <f>IF(IF(Payment[[#This Row],[ID'#]]="","",VLOOKUP(Payment[[#This Row],[ID'#]],OrderTable[],7,FALSE))=0,0,IF(Payment[[#This Row],[ID'#]]="","",VLOOKUP(Payment[[#This Row],[ID'#]],OrderTable[],7,FALSE)))</f>
        <v>0</v>
      </c>
      <c r="G300" s="17" t="str">
        <f>IF(IF(Payment[[#This Row],[ID'#]]="","",VLOOKUP(Payment[[#This Row],[ID'#]],OrderTable[],8,FALSE))=0,"",IF(Payment[[#This Row],[ID'#]]="","",VLOOKUP(Payment[[#This Row],[ID'#]],OrderTable[],8,FALSE)))</f>
        <v>hr</v>
      </c>
      <c r="H300" s="23">
        <f>IF(IF(Payment[[#This Row],[ID'#]]="","",VLOOKUP(Payment[[#This Row],[ID'#]],OrderTable[],9,FALSE))=0,0,IF(Payment[[#This Row],[ID'#]]="","",VLOOKUP(Payment[[#This Row],[ID'#]],OrderTable[],9,FALSE)))</f>
        <v>45</v>
      </c>
      <c r="I300" s="23">
        <f>IF(IF(Payment[[#This Row],[ID'#]]="","",VLOOKUP(Payment[[#This Row],[ID'#]],OrderTable[],10,FALSE))=0,0,IF(Payment[[#This Row],[ID'#]]="","",VLOOKUP(Payment[[#This Row],[ID'#]],OrderTable[],10,FALSE)))</f>
        <v>0</v>
      </c>
      <c r="J300" s="55">
        <v>1290</v>
      </c>
      <c r="K300" s="57">
        <v>0</v>
      </c>
      <c r="L300" s="22">
        <f>IF(Payment[[#This Row],[Total ]]="","",Payment[[#This Row],[Total ]]*Payment[[#This Row],[Payment %]])</f>
        <v>0</v>
      </c>
      <c r="M300" s="47">
        <v>44786</v>
      </c>
      <c r="N300" s="48"/>
      <c r="O300" s="52"/>
      <c r="P300" s="74" t="str">
        <f>IF(Payment[[#This Row],[Date of deposit]]="","",Payment[[#This Row],[Amount paid]])</f>
        <v/>
      </c>
    </row>
    <row r="301" spans="1:16" hidden="1">
      <c r="A301" s="54" t="s">
        <v>351</v>
      </c>
      <c r="B301" s="15">
        <f>IF(IF(Payment[[#This Row],[ID'#]]="","",VLOOKUP(Payment[[#This Row],[ID'#]],OrderTable[],2,FALSE))=0,"",IF(Payment[[#This Row],[ID'#]]="","",VLOOKUP(Payment[[#This Row],[ID'#]],OrderTable[],2,FALSE)))</f>
        <v>8</v>
      </c>
      <c r="C301" s="15">
        <f>IF(IF(Payment[[#This Row],[ID'#]]="","",VLOOKUP(Payment[[#This Row],[ID'#]],OrderTable[],3,FALSE))=0,"",IF(Payment[[#This Row],[ID'#]]="","",VLOOKUP(Payment[[#This Row],[ID'#]],OrderTable[],3,FALSE)))</f>
        <v>1148</v>
      </c>
      <c r="D301" s="16" t="str">
        <f>IF(IF(Payment[[#This Row],[ID'#]]="","",VLOOKUP(Payment[[#This Row],[ID'#]],OrderTable[],5,FALSE))=0,"",IF(Payment[[#This Row],[ID'#]]="","",VLOOKUP(Payment[[#This Row],[ID'#]],OrderTable[],5,FALSE)))</f>
        <v/>
      </c>
      <c r="E301" s="17" t="str">
        <f>IF(IF(Payment[[#This Row],[ID'#]]="","",VLOOKUP(Payment[[#This Row],[ID'#]],OrderTable[],6,FALSE))=0,"",IF(Payment[[#This Row],[ID'#]]="","",VLOOKUP(Payment[[#This Row],[ID'#]],OrderTable[],6,FALSE)))</f>
        <v>Electrician #13 - Pure 20K (Expenses)</v>
      </c>
      <c r="F301" s="17">
        <f>IF(IF(Payment[[#This Row],[ID'#]]="","",VLOOKUP(Payment[[#This Row],[ID'#]],OrderTable[],7,FALSE))=0,0,IF(Payment[[#This Row],[ID'#]]="","",VLOOKUP(Payment[[#This Row],[ID'#]],OrderTable[],7,FALSE)))</f>
        <v>1</v>
      </c>
      <c r="G301" s="17" t="str">
        <f>IF(IF(Payment[[#This Row],[ID'#]]="","",VLOOKUP(Payment[[#This Row],[ID'#]],OrderTable[],8,FALSE))=0,"",IF(Payment[[#This Row],[ID'#]]="","",VLOOKUP(Payment[[#This Row],[ID'#]],OrderTable[],8,FALSE)))</f>
        <v>lot</v>
      </c>
      <c r="H301" s="23">
        <f>IF(IF(Payment[[#This Row],[ID'#]]="","",VLOOKUP(Payment[[#This Row],[ID'#]],OrderTable[],9,FALSE))=0,0,IF(Payment[[#This Row],[ID'#]]="","",VLOOKUP(Payment[[#This Row],[ID'#]],OrderTable[],9,FALSE)))</f>
        <v>2000</v>
      </c>
      <c r="I301" s="23">
        <f>IF(IF(Payment[[#This Row],[ID'#]]="","",VLOOKUP(Payment[[#This Row],[ID'#]],OrderTable[],10,FALSE))=0,0,IF(Payment[[#This Row],[ID'#]]="","",VLOOKUP(Payment[[#This Row],[ID'#]],OrderTable[],10,FALSE)))</f>
        <v>2000</v>
      </c>
      <c r="J301" s="55">
        <v>1290</v>
      </c>
      <c r="K301" s="57">
        <v>0.16</v>
      </c>
      <c r="L301" s="22">
        <f>IF(Payment[[#This Row],[Total ]]="","",Payment[[#This Row],[Total ]]*Payment[[#This Row],[Payment %]])</f>
        <v>320</v>
      </c>
      <c r="M301" s="47">
        <v>44786</v>
      </c>
      <c r="N301" s="48"/>
      <c r="O301" s="52"/>
      <c r="P301" s="74" t="str">
        <f>IF(Payment[[#This Row],[Date of deposit]]="","",Payment[[#This Row],[Amount paid]])</f>
        <v/>
      </c>
    </row>
    <row r="302" spans="1:16" hidden="1">
      <c r="A302" s="54" t="s">
        <v>353</v>
      </c>
      <c r="B302" s="15">
        <f>IF(IF(Payment[[#This Row],[ID'#]]="","",VLOOKUP(Payment[[#This Row],[ID'#]],OrderTable[],2,FALSE))=0,"",IF(Payment[[#This Row],[ID'#]]="","",VLOOKUP(Payment[[#This Row],[ID'#]],OrderTable[],2,FALSE)))</f>
        <v>8</v>
      </c>
      <c r="C302" s="15">
        <f>IF(IF(Payment[[#This Row],[ID'#]]="","",VLOOKUP(Payment[[#This Row],[ID'#]],OrderTable[],3,FALSE))=0,"",IF(Payment[[#This Row],[ID'#]]="","",VLOOKUP(Payment[[#This Row],[ID'#]],OrderTable[],3,FALSE)))</f>
        <v>1148</v>
      </c>
      <c r="D302" s="16" t="str">
        <f>IF(IF(Payment[[#This Row],[ID'#]]="","",VLOOKUP(Payment[[#This Row],[ID'#]],OrderTable[],5,FALSE))=0,"",IF(Payment[[#This Row],[ID'#]]="","",VLOOKUP(Payment[[#This Row],[ID'#]],OrderTable[],5,FALSE)))</f>
        <v/>
      </c>
      <c r="E302" s="17" t="str">
        <f>IF(IF(Payment[[#This Row],[ID'#]]="","",VLOOKUP(Payment[[#This Row],[ID'#]],OrderTable[],6,FALSE))=0,"",IF(Payment[[#This Row],[ID'#]]="","",VLOOKUP(Payment[[#This Row],[ID'#]],OrderTable[],6,FALSE)))</f>
        <v>Electrician #14 - Pure 20K (Labor)</v>
      </c>
      <c r="F302" s="17">
        <f>IF(IF(Payment[[#This Row],[ID'#]]="","",VLOOKUP(Payment[[#This Row],[ID'#]],OrderTable[],7,FALSE))=0,0,IF(Payment[[#This Row],[ID'#]]="","",VLOOKUP(Payment[[#This Row],[ID'#]],OrderTable[],7,FALSE)))</f>
        <v>157</v>
      </c>
      <c r="G302" s="17" t="str">
        <f>IF(IF(Payment[[#This Row],[ID'#]]="","",VLOOKUP(Payment[[#This Row],[ID'#]],OrderTable[],8,FALSE))=0,"",IF(Payment[[#This Row],[ID'#]]="","",VLOOKUP(Payment[[#This Row],[ID'#]],OrderTable[],8,FALSE)))</f>
        <v>hr</v>
      </c>
      <c r="H302" s="23">
        <f>IF(IF(Payment[[#This Row],[ID'#]]="","",VLOOKUP(Payment[[#This Row],[ID'#]],OrderTable[],9,FALSE))=0,0,IF(Payment[[#This Row],[ID'#]]="","",VLOOKUP(Payment[[#This Row],[ID'#]],OrderTable[],9,FALSE)))</f>
        <v>30</v>
      </c>
      <c r="I302" s="23">
        <f>IF(IF(Payment[[#This Row],[ID'#]]="","",VLOOKUP(Payment[[#This Row],[ID'#]],OrderTable[],10,FALSE))=0,0,IF(Payment[[#This Row],[ID'#]]="","",VLOOKUP(Payment[[#This Row],[ID'#]],OrderTable[],10,FALSE)))</f>
        <v>4710</v>
      </c>
      <c r="J302" s="55">
        <v>1290</v>
      </c>
      <c r="K302" s="57">
        <v>0.95541401199999998</v>
      </c>
      <c r="L302" s="22">
        <f>IF(Payment[[#This Row],[Total ]]="","",Payment[[#This Row],[Total ]]*Payment[[#This Row],[Payment %]])</f>
        <v>4499.9999965199995</v>
      </c>
      <c r="M302" s="47">
        <v>44786</v>
      </c>
      <c r="N302" s="48"/>
      <c r="O302" s="52"/>
      <c r="P302" s="74" t="str">
        <f>IF(Payment[[#This Row],[Date of deposit]]="","",Payment[[#This Row],[Amount paid]])</f>
        <v/>
      </c>
    </row>
    <row r="303" spans="1:16" hidden="1">
      <c r="A303" s="54" t="s">
        <v>355</v>
      </c>
      <c r="B303" s="15">
        <f>IF(IF(Payment[[#This Row],[ID'#]]="","",VLOOKUP(Payment[[#This Row],[ID'#]],OrderTable[],2,FALSE))=0,"",IF(Payment[[#This Row],[ID'#]]="","",VLOOKUP(Payment[[#This Row],[ID'#]],OrderTable[],2,FALSE)))</f>
        <v>8</v>
      </c>
      <c r="C303" s="15">
        <f>IF(IF(Payment[[#This Row],[ID'#]]="","",VLOOKUP(Payment[[#This Row],[ID'#]],OrderTable[],3,FALSE))=0,"",IF(Payment[[#This Row],[ID'#]]="","",VLOOKUP(Payment[[#This Row],[ID'#]],OrderTable[],3,FALSE)))</f>
        <v>1148</v>
      </c>
      <c r="D303" s="16" t="str">
        <f>IF(IF(Payment[[#This Row],[ID'#]]="","",VLOOKUP(Payment[[#This Row],[ID'#]],OrderTable[],5,FALSE))=0,"",IF(Payment[[#This Row],[ID'#]]="","",VLOOKUP(Payment[[#This Row],[ID'#]],OrderTable[],5,FALSE)))</f>
        <v/>
      </c>
      <c r="E303" s="17" t="str">
        <f>IF(IF(Payment[[#This Row],[ID'#]]="","",VLOOKUP(Payment[[#This Row],[ID'#]],OrderTable[],6,FALSE))=0,"",IF(Payment[[#This Row],[ID'#]]="","",VLOOKUP(Payment[[#This Row],[ID'#]],OrderTable[],6,FALSE)))</f>
        <v>Electrician #14 - Pure 20K (Overtime)</v>
      </c>
      <c r="F303" s="17">
        <f>IF(IF(Payment[[#This Row],[ID'#]]="","",VLOOKUP(Payment[[#This Row],[ID'#]],OrderTable[],7,FALSE))=0,0,IF(Payment[[#This Row],[ID'#]]="","",VLOOKUP(Payment[[#This Row],[ID'#]],OrderTable[],7,FALSE)))</f>
        <v>62</v>
      </c>
      <c r="G303" s="17" t="str">
        <f>IF(IF(Payment[[#This Row],[ID'#]]="","",VLOOKUP(Payment[[#This Row],[ID'#]],OrderTable[],8,FALSE))=0,"",IF(Payment[[#This Row],[ID'#]]="","",VLOOKUP(Payment[[#This Row],[ID'#]],OrderTable[],8,FALSE)))</f>
        <v>hr</v>
      </c>
      <c r="H303" s="23">
        <f>IF(IF(Payment[[#This Row],[ID'#]]="","",VLOOKUP(Payment[[#This Row],[ID'#]],OrderTable[],9,FALSE))=0,0,IF(Payment[[#This Row],[ID'#]]="","",VLOOKUP(Payment[[#This Row],[ID'#]],OrderTable[],9,FALSE)))</f>
        <v>45</v>
      </c>
      <c r="I303" s="23">
        <f>IF(IF(Payment[[#This Row],[ID'#]]="","",VLOOKUP(Payment[[#This Row],[ID'#]],OrderTable[],10,FALSE))=0,0,IF(Payment[[#This Row],[ID'#]]="","",VLOOKUP(Payment[[#This Row],[ID'#]],OrderTable[],10,FALSE)))</f>
        <v>2790</v>
      </c>
      <c r="J303" s="55">
        <v>1290</v>
      </c>
      <c r="K303" s="72">
        <v>0.64516129</v>
      </c>
      <c r="L303" s="22">
        <f>IF(Payment[[#This Row],[Total ]]="","",Payment[[#This Row],[Total ]]*Payment[[#This Row],[Payment %]])</f>
        <v>1799.9999991</v>
      </c>
      <c r="M303" s="47">
        <v>44786</v>
      </c>
      <c r="N303" s="48"/>
      <c r="O303" s="52"/>
      <c r="P303" s="74" t="str">
        <f>IF(Payment[[#This Row],[Date of deposit]]="","",Payment[[#This Row],[Amount paid]])</f>
        <v/>
      </c>
    </row>
    <row r="304" spans="1:16" hidden="1">
      <c r="A304" s="54" t="s">
        <v>357</v>
      </c>
      <c r="B304" s="15">
        <f>IF(IF(Payment[[#This Row],[ID'#]]="","",VLOOKUP(Payment[[#This Row],[ID'#]],OrderTable[],2,FALSE))=0,"",IF(Payment[[#This Row],[ID'#]]="","",VLOOKUP(Payment[[#This Row],[ID'#]],OrderTable[],2,FALSE)))</f>
        <v>8</v>
      </c>
      <c r="C304" s="15">
        <f>IF(IF(Payment[[#This Row],[ID'#]]="","",VLOOKUP(Payment[[#This Row],[ID'#]],OrderTable[],3,FALSE))=0,"",IF(Payment[[#This Row],[ID'#]]="","",VLOOKUP(Payment[[#This Row],[ID'#]],OrderTable[],3,FALSE)))</f>
        <v>1148</v>
      </c>
      <c r="D304" s="16" t="str">
        <f>IF(IF(Payment[[#This Row],[ID'#]]="","",VLOOKUP(Payment[[#This Row],[ID'#]],OrderTable[],5,FALSE))=0,"",IF(Payment[[#This Row],[ID'#]]="","",VLOOKUP(Payment[[#This Row],[ID'#]],OrderTable[],5,FALSE)))</f>
        <v/>
      </c>
      <c r="E304" s="17" t="str">
        <f>IF(IF(Payment[[#This Row],[ID'#]]="","",VLOOKUP(Payment[[#This Row],[ID'#]],OrderTable[],6,FALSE))=0,"",IF(Payment[[#This Row],[ID'#]]="","",VLOOKUP(Payment[[#This Row],[ID'#]],OrderTable[],6,FALSE)))</f>
        <v>Electrician #14 - Pure 20K (Expenses)</v>
      </c>
      <c r="F304" s="17">
        <f>IF(IF(Payment[[#This Row],[ID'#]]="","",VLOOKUP(Payment[[#This Row],[ID'#]],OrderTable[],7,FALSE))=0,0,IF(Payment[[#This Row],[ID'#]]="","",VLOOKUP(Payment[[#This Row],[ID'#]],OrderTable[],7,FALSE)))</f>
        <v>1</v>
      </c>
      <c r="G304" s="17" t="str">
        <f>IF(IF(Payment[[#This Row],[ID'#]]="","",VLOOKUP(Payment[[#This Row],[ID'#]],OrderTable[],8,FALSE))=0,"",IF(Payment[[#This Row],[ID'#]]="","",VLOOKUP(Payment[[#This Row],[ID'#]],OrderTable[],8,FALSE)))</f>
        <v>lot</v>
      </c>
      <c r="H304" s="23">
        <f>IF(IF(Payment[[#This Row],[ID'#]]="","",VLOOKUP(Payment[[#This Row],[ID'#]],OrderTable[],9,FALSE))=0,0,IF(Payment[[#This Row],[ID'#]]="","",VLOOKUP(Payment[[#This Row],[ID'#]],OrderTable[],9,FALSE)))</f>
        <v>4740</v>
      </c>
      <c r="I304" s="23">
        <f>IF(IF(Payment[[#This Row],[ID'#]]="","",VLOOKUP(Payment[[#This Row],[ID'#]],OrderTable[],10,FALSE))=0,0,IF(Payment[[#This Row],[ID'#]]="","",VLOOKUP(Payment[[#This Row],[ID'#]],OrderTable[],10,FALSE)))</f>
        <v>4740</v>
      </c>
      <c r="J304" s="55">
        <v>1290</v>
      </c>
      <c r="K304" s="58">
        <v>0.60759493600000003</v>
      </c>
      <c r="L304" s="22">
        <f>IF(Payment[[#This Row],[Total ]]="","",Payment[[#This Row],[Total ]]*Payment[[#This Row],[Payment %]])</f>
        <v>2879.9999966400001</v>
      </c>
      <c r="M304" s="47">
        <v>44786</v>
      </c>
      <c r="N304" s="48"/>
      <c r="O304" s="52"/>
      <c r="P304" s="74" t="str">
        <f>IF(Payment[[#This Row],[Date of deposit]]="","",Payment[[#This Row],[Amount paid]])</f>
        <v/>
      </c>
    </row>
    <row r="305" spans="1:16" hidden="1">
      <c r="A305" s="54" t="s">
        <v>359</v>
      </c>
      <c r="B305" s="15">
        <f>IF(IF(Payment[[#This Row],[ID'#]]="","",VLOOKUP(Payment[[#This Row],[ID'#]],OrderTable[],2,FALSE))=0,"",IF(Payment[[#This Row],[ID'#]]="","",VLOOKUP(Payment[[#This Row],[ID'#]],OrderTable[],2,FALSE)))</f>
        <v>8</v>
      </c>
      <c r="C305" s="15">
        <f>IF(IF(Payment[[#This Row],[ID'#]]="","",VLOOKUP(Payment[[#This Row],[ID'#]],OrderTable[],3,FALSE))=0,"",IF(Payment[[#This Row],[ID'#]]="","",VLOOKUP(Payment[[#This Row],[ID'#]],OrderTable[],3,FALSE)))</f>
        <v>1148</v>
      </c>
      <c r="D305" s="16" t="str">
        <f>IF(IF(Payment[[#This Row],[ID'#]]="","",VLOOKUP(Payment[[#This Row],[ID'#]],OrderTable[],5,FALSE))=0,"",IF(Payment[[#This Row],[ID'#]]="","",VLOOKUP(Payment[[#This Row],[ID'#]],OrderTable[],5,FALSE)))</f>
        <v/>
      </c>
      <c r="E305" s="17" t="str">
        <f>IF(IF(Payment[[#This Row],[ID'#]]="","",VLOOKUP(Payment[[#This Row],[ID'#]],OrderTable[],6,FALSE))=0,"",IF(Payment[[#This Row],[ID'#]]="","",VLOOKUP(Payment[[#This Row],[ID'#]],OrderTable[],6,FALSE)))</f>
        <v>Electrician #15 - Pure 20K (Labor)</v>
      </c>
      <c r="F305" s="17">
        <f>IF(IF(Payment[[#This Row],[ID'#]]="","",VLOOKUP(Payment[[#This Row],[ID'#]],OrderTable[],7,FALSE))=0,0,IF(Payment[[#This Row],[ID'#]]="","",VLOOKUP(Payment[[#This Row],[ID'#]],OrderTable[],7,FALSE)))</f>
        <v>100</v>
      </c>
      <c r="G305" s="17" t="str">
        <f>IF(IF(Payment[[#This Row],[ID'#]]="","",VLOOKUP(Payment[[#This Row],[ID'#]],OrderTable[],8,FALSE))=0,"",IF(Payment[[#This Row],[ID'#]]="","",VLOOKUP(Payment[[#This Row],[ID'#]],OrderTable[],8,FALSE)))</f>
        <v>hr</v>
      </c>
      <c r="H305" s="23">
        <f>IF(IF(Payment[[#This Row],[ID'#]]="","",VLOOKUP(Payment[[#This Row],[ID'#]],OrderTable[],9,FALSE))=0,0,IF(Payment[[#This Row],[ID'#]]="","",VLOOKUP(Payment[[#This Row],[ID'#]],OrderTable[],9,FALSE)))</f>
        <v>30</v>
      </c>
      <c r="I305" s="23">
        <f>IF(IF(Payment[[#This Row],[ID'#]]="","",VLOOKUP(Payment[[#This Row],[ID'#]],OrderTable[],10,FALSE))=0,0,IF(Payment[[#This Row],[ID'#]]="","",VLOOKUP(Payment[[#This Row],[ID'#]],OrderTable[],10,FALSE)))</f>
        <v>3000</v>
      </c>
      <c r="J305" s="55">
        <v>1290</v>
      </c>
      <c r="K305" s="57">
        <v>1</v>
      </c>
      <c r="L305" s="22">
        <f>IF(Payment[[#This Row],[Total ]]="","",Payment[[#This Row],[Total ]]*Payment[[#This Row],[Payment %]])</f>
        <v>3000</v>
      </c>
      <c r="M305" s="47">
        <v>44786</v>
      </c>
      <c r="N305" s="48"/>
      <c r="O305" s="52"/>
      <c r="P305" s="74" t="str">
        <f>IF(Payment[[#This Row],[Date of deposit]]="","",Payment[[#This Row],[Amount paid]])</f>
        <v/>
      </c>
    </row>
    <row r="306" spans="1:16" hidden="1">
      <c r="A306" s="54" t="s">
        <v>361</v>
      </c>
      <c r="B306" s="15">
        <f>IF(IF(Payment[[#This Row],[ID'#]]="","",VLOOKUP(Payment[[#This Row],[ID'#]],OrderTable[],2,FALSE))=0,"",IF(Payment[[#This Row],[ID'#]]="","",VLOOKUP(Payment[[#This Row],[ID'#]],OrderTable[],2,FALSE)))</f>
        <v>8</v>
      </c>
      <c r="C306" s="15">
        <f>IF(IF(Payment[[#This Row],[ID'#]]="","",VLOOKUP(Payment[[#This Row],[ID'#]],OrderTable[],3,FALSE))=0,"",IF(Payment[[#This Row],[ID'#]]="","",VLOOKUP(Payment[[#This Row],[ID'#]],OrderTable[],3,FALSE)))</f>
        <v>1148</v>
      </c>
      <c r="D306" s="16" t="str">
        <f>IF(IF(Payment[[#This Row],[ID'#]]="","",VLOOKUP(Payment[[#This Row],[ID'#]],OrderTable[],5,FALSE))=0,"",IF(Payment[[#This Row],[ID'#]]="","",VLOOKUP(Payment[[#This Row],[ID'#]],OrderTable[],5,FALSE)))</f>
        <v/>
      </c>
      <c r="E306" s="17" t="str">
        <f>IF(IF(Payment[[#This Row],[ID'#]]="","",VLOOKUP(Payment[[#This Row],[ID'#]],OrderTable[],6,FALSE))=0,"",IF(Payment[[#This Row],[ID'#]]="","",VLOOKUP(Payment[[#This Row],[ID'#]],OrderTable[],6,FALSE)))</f>
        <v>Electrician #15 - Pure 20K (Overtime)</v>
      </c>
      <c r="F306" s="17">
        <f>IF(IF(Payment[[#This Row],[ID'#]]="","",VLOOKUP(Payment[[#This Row],[ID'#]],OrderTable[],7,FALSE))=0,0,IF(Payment[[#This Row],[ID'#]]="","",VLOOKUP(Payment[[#This Row],[ID'#]],OrderTable[],7,FALSE)))</f>
        <v>40</v>
      </c>
      <c r="G306" s="17" t="str">
        <f>IF(IF(Payment[[#This Row],[ID'#]]="","",VLOOKUP(Payment[[#This Row],[ID'#]],OrderTable[],8,FALSE))=0,"",IF(Payment[[#This Row],[ID'#]]="","",VLOOKUP(Payment[[#This Row],[ID'#]],OrderTable[],8,FALSE)))</f>
        <v>hr</v>
      </c>
      <c r="H306" s="23">
        <f>IF(IF(Payment[[#This Row],[ID'#]]="","",VLOOKUP(Payment[[#This Row],[ID'#]],OrderTable[],9,FALSE))=0,0,IF(Payment[[#This Row],[ID'#]]="","",VLOOKUP(Payment[[#This Row],[ID'#]],OrderTable[],9,FALSE)))</f>
        <v>45</v>
      </c>
      <c r="I306" s="23">
        <f>IF(IF(Payment[[#This Row],[ID'#]]="","",VLOOKUP(Payment[[#This Row],[ID'#]],OrderTable[],10,FALSE))=0,0,IF(Payment[[#This Row],[ID'#]]="","",VLOOKUP(Payment[[#This Row],[ID'#]],OrderTable[],10,FALSE)))</f>
        <v>1800</v>
      </c>
      <c r="J306" s="55">
        <v>1290</v>
      </c>
      <c r="K306" s="57">
        <v>0.85</v>
      </c>
      <c r="L306" s="22">
        <f>IF(Payment[[#This Row],[Total ]]="","",Payment[[#This Row],[Total ]]*Payment[[#This Row],[Payment %]])</f>
        <v>1530</v>
      </c>
      <c r="M306" s="47">
        <v>44786</v>
      </c>
      <c r="N306" s="48"/>
      <c r="O306" s="52"/>
      <c r="P306" s="74" t="str">
        <f>IF(Payment[[#This Row],[Date of deposit]]="","",Payment[[#This Row],[Amount paid]])</f>
        <v/>
      </c>
    </row>
    <row r="307" spans="1:16" hidden="1">
      <c r="A307" s="54" t="s">
        <v>363</v>
      </c>
      <c r="B307" s="15">
        <f>IF(IF(Payment[[#This Row],[ID'#]]="","",VLOOKUP(Payment[[#This Row],[ID'#]],OrderTable[],2,FALSE))=0,"",IF(Payment[[#This Row],[ID'#]]="","",VLOOKUP(Payment[[#This Row],[ID'#]],OrderTable[],2,FALSE)))</f>
        <v>8</v>
      </c>
      <c r="C307" s="15">
        <f>IF(IF(Payment[[#This Row],[ID'#]]="","",VLOOKUP(Payment[[#This Row],[ID'#]],OrderTable[],3,FALSE))=0,"",IF(Payment[[#This Row],[ID'#]]="","",VLOOKUP(Payment[[#This Row],[ID'#]],OrderTable[],3,FALSE)))</f>
        <v>1148</v>
      </c>
      <c r="D307" s="16" t="str">
        <f>IF(IF(Payment[[#This Row],[ID'#]]="","",VLOOKUP(Payment[[#This Row],[ID'#]],OrderTable[],5,FALSE))=0,"",IF(Payment[[#This Row],[ID'#]]="","",VLOOKUP(Payment[[#This Row],[ID'#]],OrderTable[],5,FALSE)))</f>
        <v/>
      </c>
      <c r="E307" s="17" t="str">
        <f>IF(IF(Payment[[#This Row],[ID'#]]="","",VLOOKUP(Payment[[#This Row],[ID'#]],OrderTable[],6,FALSE))=0,"",IF(Payment[[#This Row],[ID'#]]="","",VLOOKUP(Payment[[#This Row],[ID'#]],OrderTable[],6,FALSE)))</f>
        <v>Electrician #15 - Pure 20K (Expenses)</v>
      </c>
      <c r="F307" s="17">
        <f>IF(IF(Payment[[#This Row],[ID'#]]="","",VLOOKUP(Payment[[#This Row],[ID'#]],OrderTable[],7,FALSE))=0,0,IF(Payment[[#This Row],[ID'#]]="","",VLOOKUP(Payment[[#This Row],[ID'#]],OrderTable[],7,FALSE)))</f>
        <v>1</v>
      </c>
      <c r="G307" s="17" t="str">
        <f>IF(IF(Payment[[#This Row],[ID'#]]="","",VLOOKUP(Payment[[#This Row],[ID'#]],OrderTable[],8,FALSE))=0,"",IF(Payment[[#This Row],[ID'#]]="","",VLOOKUP(Payment[[#This Row],[ID'#]],OrderTable[],8,FALSE)))</f>
        <v>lot</v>
      </c>
      <c r="H307" s="23">
        <f>IF(IF(Payment[[#This Row],[ID'#]]="","",VLOOKUP(Payment[[#This Row],[ID'#]],OrderTable[],9,FALSE))=0,0,IF(Payment[[#This Row],[ID'#]]="","",VLOOKUP(Payment[[#This Row],[ID'#]],OrderTable[],9,FALSE)))</f>
        <v>3380</v>
      </c>
      <c r="I307" s="23">
        <f>IF(IF(Payment[[#This Row],[ID'#]]="","",VLOOKUP(Payment[[#This Row],[ID'#]],OrderTable[],10,FALSE))=0,0,IF(Payment[[#This Row],[ID'#]]="","",VLOOKUP(Payment[[#This Row],[ID'#]],OrderTable[],10,FALSE)))</f>
        <v>3380</v>
      </c>
      <c r="J307" s="55">
        <v>1290</v>
      </c>
      <c r="K307" s="58">
        <v>0.47337278100000002</v>
      </c>
      <c r="L307" s="22">
        <f>IF(Payment[[#This Row],[Total ]]="","",Payment[[#This Row],[Total ]]*Payment[[#This Row],[Payment %]])</f>
        <v>1599.9999997800001</v>
      </c>
      <c r="M307" s="47">
        <v>44786</v>
      </c>
      <c r="N307" s="48"/>
      <c r="O307" s="52"/>
      <c r="P307" s="74" t="str">
        <f>IF(Payment[[#This Row],[Date of deposit]]="","",Payment[[#This Row],[Amount paid]])</f>
        <v/>
      </c>
    </row>
    <row r="308" spans="1:16" hidden="1">
      <c r="A308" s="54" t="s">
        <v>365</v>
      </c>
      <c r="B308" s="15">
        <f>IF(IF(Payment[[#This Row],[ID'#]]="","",VLOOKUP(Payment[[#This Row],[ID'#]],OrderTable[],2,FALSE))=0,"",IF(Payment[[#This Row],[ID'#]]="","",VLOOKUP(Payment[[#This Row],[ID'#]],OrderTable[],2,FALSE)))</f>
        <v>8</v>
      </c>
      <c r="C308" s="15">
        <f>IF(IF(Payment[[#This Row],[ID'#]]="","",VLOOKUP(Payment[[#This Row],[ID'#]],OrderTable[],3,FALSE))=0,"",IF(Payment[[#This Row],[ID'#]]="","",VLOOKUP(Payment[[#This Row],[ID'#]],OrderTable[],3,FALSE)))</f>
        <v>1148</v>
      </c>
      <c r="D308" s="16" t="str">
        <f>IF(IF(Payment[[#This Row],[ID'#]]="","",VLOOKUP(Payment[[#This Row],[ID'#]],OrderTable[],5,FALSE))=0,"",IF(Payment[[#This Row],[ID'#]]="","",VLOOKUP(Payment[[#This Row],[ID'#]],OrderTable[],5,FALSE)))</f>
        <v/>
      </c>
      <c r="E308" s="17" t="str">
        <f>IF(IF(Payment[[#This Row],[ID'#]]="","",VLOOKUP(Payment[[#This Row],[ID'#]],OrderTable[],6,FALSE))=0,"",IF(Payment[[#This Row],[ID'#]]="","",VLOOKUP(Payment[[#This Row],[ID'#]],OrderTable[],6,FALSE)))</f>
        <v>Electrician #16 - Pure 20K (Labor)</v>
      </c>
      <c r="F308" s="17">
        <f>IF(IF(Payment[[#This Row],[ID'#]]="","",VLOOKUP(Payment[[#This Row],[ID'#]],OrderTable[],7,FALSE))=0,0,IF(Payment[[#This Row],[ID'#]]="","",VLOOKUP(Payment[[#This Row],[ID'#]],OrderTable[],7,FALSE)))</f>
        <v>50</v>
      </c>
      <c r="G308" s="17" t="str">
        <f>IF(IF(Payment[[#This Row],[ID'#]]="","",VLOOKUP(Payment[[#This Row],[ID'#]],OrderTable[],8,FALSE))=0,"",IF(Payment[[#This Row],[ID'#]]="","",VLOOKUP(Payment[[#This Row],[ID'#]],OrderTable[],8,FALSE)))</f>
        <v>hr</v>
      </c>
      <c r="H308" s="23">
        <f>IF(IF(Payment[[#This Row],[ID'#]]="","",VLOOKUP(Payment[[#This Row],[ID'#]],OrderTable[],9,FALSE))=0,0,IF(Payment[[#This Row],[ID'#]]="","",VLOOKUP(Payment[[#This Row],[ID'#]],OrderTable[],9,FALSE)))</f>
        <v>30</v>
      </c>
      <c r="I308" s="23">
        <f>IF(IF(Payment[[#This Row],[ID'#]]="","",VLOOKUP(Payment[[#This Row],[ID'#]],OrderTable[],10,FALSE))=0,0,IF(Payment[[#This Row],[ID'#]]="","",VLOOKUP(Payment[[#This Row],[ID'#]],OrderTable[],10,FALSE)))</f>
        <v>1500</v>
      </c>
      <c r="J308" s="55">
        <v>1290</v>
      </c>
      <c r="K308" s="57">
        <v>1</v>
      </c>
      <c r="L308" s="22">
        <f>IF(Payment[[#This Row],[Total ]]="","",Payment[[#This Row],[Total ]]*Payment[[#This Row],[Payment %]])</f>
        <v>1500</v>
      </c>
      <c r="M308" s="47">
        <v>44786</v>
      </c>
      <c r="N308" s="48"/>
      <c r="O308" s="52"/>
      <c r="P308" s="74" t="str">
        <f>IF(Payment[[#This Row],[Date of deposit]]="","",Payment[[#This Row],[Amount paid]])</f>
        <v/>
      </c>
    </row>
    <row r="309" spans="1:16" hidden="1">
      <c r="A309" s="54" t="s">
        <v>367</v>
      </c>
      <c r="B309" s="15">
        <f>IF(IF(Payment[[#This Row],[ID'#]]="","",VLOOKUP(Payment[[#This Row],[ID'#]],OrderTable[],2,FALSE))=0,"",IF(Payment[[#This Row],[ID'#]]="","",VLOOKUP(Payment[[#This Row],[ID'#]],OrderTable[],2,FALSE)))</f>
        <v>8</v>
      </c>
      <c r="C309" s="15">
        <f>IF(IF(Payment[[#This Row],[ID'#]]="","",VLOOKUP(Payment[[#This Row],[ID'#]],OrderTable[],3,FALSE))=0,"",IF(Payment[[#This Row],[ID'#]]="","",VLOOKUP(Payment[[#This Row],[ID'#]],OrderTable[],3,FALSE)))</f>
        <v>1148</v>
      </c>
      <c r="D309" s="16" t="str">
        <f>IF(IF(Payment[[#This Row],[ID'#]]="","",VLOOKUP(Payment[[#This Row],[ID'#]],OrderTable[],5,FALSE))=0,"",IF(Payment[[#This Row],[ID'#]]="","",VLOOKUP(Payment[[#This Row],[ID'#]],OrderTable[],5,FALSE)))</f>
        <v/>
      </c>
      <c r="E309" s="17" t="str">
        <f>IF(IF(Payment[[#This Row],[ID'#]]="","",VLOOKUP(Payment[[#This Row],[ID'#]],OrderTable[],6,FALSE))=0,"",IF(Payment[[#This Row],[ID'#]]="","",VLOOKUP(Payment[[#This Row],[ID'#]],OrderTable[],6,FALSE)))</f>
        <v>Electrician #16 - Pure 20K (Overtime)</v>
      </c>
      <c r="F309" s="17">
        <f>IF(IF(Payment[[#This Row],[ID'#]]="","",VLOOKUP(Payment[[#This Row],[ID'#]],OrderTable[],7,FALSE))=0,0,IF(Payment[[#This Row],[ID'#]]="","",VLOOKUP(Payment[[#This Row],[ID'#]],OrderTable[],7,FALSE)))</f>
        <v>0</v>
      </c>
      <c r="G309" s="17" t="str">
        <f>IF(IF(Payment[[#This Row],[ID'#]]="","",VLOOKUP(Payment[[#This Row],[ID'#]],OrderTable[],8,FALSE))=0,"",IF(Payment[[#This Row],[ID'#]]="","",VLOOKUP(Payment[[#This Row],[ID'#]],OrderTable[],8,FALSE)))</f>
        <v>hr</v>
      </c>
      <c r="H309" s="23">
        <f>IF(IF(Payment[[#This Row],[ID'#]]="","",VLOOKUP(Payment[[#This Row],[ID'#]],OrderTable[],9,FALSE))=0,0,IF(Payment[[#This Row],[ID'#]]="","",VLOOKUP(Payment[[#This Row],[ID'#]],OrderTable[],9,FALSE)))</f>
        <v>45</v>
      </c>
      <c r="I309" s="23">
        <f>IF(IF(Payment[[#This Row],[ID'#]]="","",VLOOKUP(Payment[[#This Row],[ID'#]],OrderTable[],10,FALSE))=0,0,IF(Payment[[#This Row],[ID'#]]="","",VLOOKUP(Payment[[#This Row],[ID'#]],OrderTable[],10,FALSE)))</f>
        <v>0</v>
      </c>
      <c r="J309" s="55">
        <v>1290</v>
      </c>
      <c r="K309" s="57">
        <v>0</v>
      </c>
      <c r="L309" s="22">
        <f>IF(Payment[[#This Row],[Total ]]="","",Payment[[#This Row],[Total ]]*Payment[[#This Row],[Payment %]])</f>
        <v>0</v>
      </c>
      <c r="M309" s="47">
        <v>44786</v>
      </c>
      <c r="N309" s="48"/>
      <c r="O309" s="52"/>
      <c r="P309" s="74" t="str">
        <f>IF(Payment[[#This Row],[Date of deposit]]="","",Payment[[#This Row],[Amount paid]])</f>
        <v/>
      </c>
    </row>
    <row r="310" spans="1:16" hidden="1">
      <c r="A310" s="54" t="s">
        <v>369</v>
      </c>
      <c r="B310" s="15">
        <f>IF(IF(Payment[[#This Row],[ID'#]]="","",VLOOKUP(Payment[[#This Row],[ID'#]],OrderTable[],2,FALSE))=0,"",IF(Payment[[#This Row],[ID'#]]="","",VLOOKUP(Payment[[#This Row],[ID'#]],OrderTable[],2,FALSE)))</f>
        <v>8</v>
      </c>
      <c r="C310" s="15">
        <f>IF(IF(Payment[[#This Row],[ID'#]]="","",VLOOKUP(Payment[[#This Row],[ID'#]],OrderTable[],3,FALSE))=0,"",IF(Payment[[#This Row],[ID'#]]="","",VLOOKUP(Payment[[#This Row],[ID'#]],OrderTable[],3,FALSE)))</f>
        <v>1148</v>
      </c>
      <c r="D310" s="16" t="str">
        <f>IF(IF(Payment[[#This Row],[ID'#]]="","",VLOOKUP(Payment[[#This Row],[ID'#]],OrderTable[],5,FALSE))=0,"",IF(Payment[[#This Row],[ID'#]]="","",VLOOKUP(Payment[[#This Row],[ID'#]],OrderTable[],5,FALSE)))</f>
        <v/>
      </c>
      <c r="E310" s="17" t="str">
        <f>IF(IF(Payment[[#This Row],[ID'#]]="","",VLOOKUP(Payment[[#This Row],[ID'#]],OrderTable[],6,FALSE))=0,"",IF(Payment[[#This Row],[ID'#]]="","",VLOOKUP(Payment[[#This Row],[ID'#]],OrderTable[],6,FALSE)))</f>
        <v>Electrician #16 - Pure 20K (Expenses)</v>
      </c>
      <c r="F310" s="17">
        <f>IF(IF(Payment[[#This Row],[ID'#]]="","",VLOOKUP(Payment[[#This Row],[ID'#]],OrderTable[],7,FALSE))=0,0,IF(Payment[[#This Row],[ID'#]]="","",VLOOKUP(Payment[[#This Row],[ID'#]],OrderTable[],7,FALSE)))</f>
        <v>1</v>
      </c>
      <c r="G310" s="17" t="str">
        <f>IF(IF(Payment[[#This Row],[ID'#]]="","",VLOOKUP(Payment[[#This Row],[ID'#]],OrderTable[],8,FALSE))=0,"",IF(Payment[[#This Row],[ID'#]]="","",VLOOKUP(Payment[[#This Row],[ID'#]],OrderTable[],8,FALSE)))</f>
        <v>lot</v>
      </c>
      <c r="H310" s="23">
        <f>IF(IF(Payment[[#This Row],[ID'#]]="","",VLOOKUP(Payment[[#This Row],[ID'#]],OrderTable[],9,FALSE))=0,0,IF(Payment[[#This Row],[ID'#]]="","",VLOOKUP(Payment[[#This Row],[ID'#]],OrderTable[],9,FALSE)))</f>
        <v>2035.75</v>
      </c>
      <c r="I310" s="23">
        <f>IF(IF(Payment[[#This Row],[ID'#]]="","",VLOOKUP(Payment[[#This Row],[ID'#]],OrderTable[],10,FALSE))=0,0,IF(Payment[[#This Row],[ID'#]]="","",VLOOKUP(Payment[[#This Row],[ID'#]],OrderTable[],10,FALSE)))</f>
        <v>2035.75</v>
      </c>
      <c r="J310" s="55">
        <v>1290</v>
      </c>
      <c r="K310" s="58">
        <v>0.16421466200000001</v>
      </c>
      <c r="L310" s="22">
        <f>IF(Payment[[#This Row],[Total ]]="","",Payment[[#This Row],[Total ]]*Payment[[#This Row],[Payment %]])</f>
        <v>334.29999816650002</v>
      </c>
      <c r="M310" s="47">
        <v>44786</v>
      </c>
      <c r="N310" s="48"/>
      <c r="O310" s="52"/>
      <c r="P310" s="74" t="str">
        <f>IF(Payment[[#This Row],[Date of deposit]]="","",Payment[[#This Row],[Amount paid]])</f>
        <v/>
      </c>
    </row>
    <row r="311" spans="1:16" hidden="1">
      <c r="A311" s="54" t="s">
        <v>287</v>
      </c>
      <c r="B311" s="15">
        <f>IF(IF(Payment[[#This Row],[ID'#]]="","",VLOOKUP(Payment[[#This Row],[ID'#]],OrderTable[],2,FALSE))=0,"",IF(Payment[[#This Row],[ID'#]]="","",VLOOKUP(Payment[[#This Row],[ID'#]],OrderTable[],2,FALSE)))</f>
        <v>8</v>
      </c>
      <c r="C311" s="15">
        <f>IF(IF(Payment[[#This Row],[ID'#]]="","",VLOOKUP(Payment[[#This Row],[ID'#]],OrderTable[],3,FALSE))=0,"",IF(Payment[[#This Row],[ID'#]]="","",VLOOKUP(Payment[[#This Row],[ID'#]],OrderTable[],3,FALSE)))</f>
        <v>1148</v>
      </c>
      <c r="D311" s="16" t="str">
        <f>IF(IF(Payment[[#This Row],[ID'#]]="","",VLOOKUP(Payment[[#This Row],[ID'#]],OrderTable[],5,FALSE))=0,"",IF(Payment[[#This Row],[ID'#]]="","",VLOOKUP(Payment[[#This Row],[ID'#]],OrderTable[],5,FALSE)))</f>
        <v/>
      </c>
      <c r="E311" s="17" t="str">
        <f>IF(IF(Payment[[#This Row],[ID'#]]="","",VLOOKUP(Payment[[#This Row],[ID'#]],OrderTable[],6,FALSE))=0,"",IF(Payment[[#This Row],[ID'#]]="","",VLOOKUP(Payment[[#This Row],[ID'#]],OrderTable[],6,FALSE)))</f>
        <v>Electrician #3 - Pure 20K (Labor)</v>
      </c>
      <c r="F311" s="17">
        <f>IF(IF(Payment[[#This Row],[ID'#]]="","",VLOOKUP(Payment[[#This Row],[ID'#]],OrderTable[],7,FALSE))=0,0,IF(Payment[[#This Row],[ID'#]]="","",VLOOKUP(Payment[[#This Row],[ID'#]],OrderTable[],7,FALSE)))</f>
        <v>257</v>
      </c>
      <c r="G311" s="17" t="str">
        <f>IF(IF(Payment[[#This Row],[ID'#]]="","",VLOOKUP(Payment[[#This Row],[ID'#]],OrderTable[],8,FALSE))=0,"",IF(Payment[[#This Row],[ID'#]]="","",VLOOKUP(Payment[[#This Row],[ID'#]],OrderTable[],8,FALSE)))</f>
        <v>hr</v>
      </c>
      <c r="H311" s="23">
        <f>IF(IF(Payment[[#This Row],[ID'#]]="","",VLOOKUP(Payment[[#This Row],[ID'#]],OrderTable[],9,FALSE))=0,0,IF(Payment[[#This Row],[ID'#]]="","",VLOOKUP(Payment[[#This Row],[ID'#]],OrderTable[],9,FALSE)))</f>
        <v>30</v>
      </c>
      <c r="I311" s="23">
        <f>IF(IF(Payment[[#This Row],[ID'#]]="","",VLOOKUP(Payment[[#This Row],[ID'#]],OrderTable[],10,FALSE))=0,0,IF(Payment[[#This Row],[ID'#]]="","",VLOOKUP(Payment[[#This Row],[ID'#]],OrderTable[],10,FALSE)))</f>
        <v>7710</v>
      </c>
      <c r="J311" s="55">
        <v>1290</v>
      </c>
      <c r="K311" s="58">
        <v>0.77821011600000001</v>
      </c>
      <c r="L311" s="22">
        <f>IF(Payment[[#This Row],[Total ]]="","",Payment[[#This Row],[Total ]]*Payment[[#This Row],[Payment %]])</f>
        <v>5999.9999943599996</v>
      </c>
      <c r="M311" s="47">
        <v>44786</v>
      </c>
      <c r="N311" s="48"/>
      <c r="O311" s="52"/>
      <c r="P311" s="74" t="str">
        <f>IF(Payment[[#This Row],[Date of deposit]]="","",Payment[[#This Row],[Amount paid]])</f>
        <v/>
      </c>
    </row>
    <row r="312" spans="1:16" hidden="1">
      <c r="A312" s="54" t="s">
        <v>289</v>
      </c>
      <c r="B312" s="15">
        <f>IF(IF(Payment[[#This Row],[ID'#]]="","",VLOOKUP(Payment[[#This Row],[ID'#]],OrderTable[],2,FALSE))=0,"",IF(Payment[[#This Row],[ID'#]]="","",VLOOKUP(Payment[[#This Row],[ID'#]],OrderTable[],2,FALSE)))</f>
        <v>8</v>
      </c>
      <c r="C312" s="15">
        <f>IF(IF(Payment[[#This Row],[ID'#]]="","",VLOOKUP(Payment[[#This Row],[ID'#]],OrderTable[],3,FALSE))=0,"",IF(Payment[[#This Row],[ID'#]]="","",VLOOKUP(Payment[[#This Row],[ID'#]],OrderTable[],3,FALSE)))</f>
        <v>1148</v>
      </c>
      <c r="D312" s="16" t="str">
        <f>IF(IF(Payment[[#This Row],[ID'#]]="","",VLOOKUP(Payment[[#This Row],[ID'#]],OrderTable[],5,FALSE))=0,"",IF(Payment[[#This Row],[ID'#]]="","",VLOOKUP(Payment[[#This Row],[ID'#]],OrderTable[],5,FALSE)))</f>
        <v/>
      </c>
      <c r="E312" s="17" t="str">
        <f>IF(IF(Payment[[#This Row],[ID'#]]="","",VLOOKUP(Payment[[#This Row],[ID'#]],OrderTable[],6,FALSE))=0,"",IF(Payment[[#This Row],[ID'#]]="","",VLOOKUP(Payment[[#This Row],[ID'#]],OrderTable[],6,FALSE)))</f>
        <v>Electrician #3 - Pure 20K (Overtime)</v>
      </c>
      <c r="F312" s="17">
        <f>IF(IF(Payment[[#This Row],[ID'#]]="","",VLOOKUP(Payment[[#This Row],[ID'#]],OrderTable[],7,FALSE))=0,0,IF(Payment[[#This Row],[ID'#]]="","",VLOOKUP(Payment[[#This Row],[ID'#]],OrderTable[],7,FALSE)))</f>
        <v>102</v>
      </c>
      <c r="G312" s="17" t="str">
        <f>IF(IF(Payment[[#This Row],[ID'#]]="","",VLOOKUP(Payment[[#This Row],[ID'#]],OrderTable[],8,FALSE))=0,"",IF(Payment[[#This Row],[ID'#]]="","",VLOOKUP(Payment[[#This Row],[ID'#]],OrderTable[],8,FALSE)))</f>
        <v>hr</v>
      </c>
      <c r="H312" s="23">
        <f>IF(IF(Payment[[#This Row],[ID'#]]="","",VLOOKUP(Payment[[#This Row],[ID'#]],OrderTable[],9,FALSE))=0,0,IF(Payment[[#This Row],[ID'#]]="","",VLOOKUP(Payment[[#This Row],[ID'#]],OrderTable[],9,FALSE)))</f>
        <v>45</v>
      </c>
      <c r="I312" s="23">
        <f>IF(IF(Payment[[#This Row],[ID'#]]="","",VLOOKUP(Payment[[#This Row],[ID'#]],OrderTable[],10,FALSE))=0,0,IF(Payment[[#This Row],[ID'#]]="","",VLOOKUP(Payment[[#This Row],[ID'#]],OrderTable[],10,FALSE)))</f>
        <v>4590</v>
      </c>
      <c r="J312" s="55">
        <v>1290</v>
      </c>
      <c r="K312" s="58">
        <v>0.460784313</v>
      </c>
      <c r="L312" s="22">
        <f>IF(Payment[[#This Row],[Total ]]="","",Payment[[#This Row],[Total ]]*Payment[[#This Row],[Payment %]])</f>
        <v>2114.9999966700002</v>
      </c>
      <c r="M312" s="47">
        <v>44786</v>
      </c>
      <c r="N312" s="48"/>
      <c r="O312" s="52"/>
      <c r="P312" s="74" t="str">
        <f>IF(Payment[[#This Row],[Date of deposit]]="","",Payment[[#This Row],[Amount paid]])</f>
        <v/>
      </c>
    </row>
    <row r="313" spans="1:16" hidden="1">
      <c r="A313" s="54" t="s">
        <v>291</v>
      </c>
      <c r="B313" s="15">
        <f>IF(IF(Payment[[#This Row],[ID'#]]="","",VLOOKUP(Payment[[#This Row],[ID'#]],OrderTable[],2,FALSE))=0,"",IF(Payment[[#This Row],[ID'#]]="","",VLOOKUP(Payment[[#This Row],[ID'#]],OrderTable[],2,FALSE)))</f>
        <v>8</v>
      </c>
      <c r="C313" s="15">
        <f>IF(IF(Payment[[#This Row],[ID'#]]="","",VLOOKUP(Payment[[#This Row],[ID'#]],OrderTable[],3,FALSE))=0,"",IF(Payment[[#This Row],[ID'#]]="","",VLOOKUP(Payment[[#This Row],[ID'#]],OrderTable[],3,FALSE)))</f>
        <v>1148</v>
      </c>
      <c r="D313" s="16" t="str">
        <f>IF(IF(Payment[[#This Row],[ID'#]]="","",VLOOKUP(Payment[[#This Row],[ID'#]],OrderTable[],5,FALSE))=0,"",IF(Payment[[#This Row],[ID'#]]="","",VLOOKUP(Payment[[#This Row],[ID'#]],OrderTable[],5,FALSE)))</f>
        <v/>
      </c>
      <c r="E313" s="17" t="str">
        <f>IF(IF(Payment[[#This Row],[ID'#]]="","",VLOOKUP(Payment[[#This Row],[ID'#]],OrderTable[],6,FALSE))=0,"",IF(Payment[[#This Row],[ID'#]]="","",VLOOKUP(Payment[[#This Row],[ID'#]],OrderTable[],6,FALSE)))</f>
        <v>Electrician #3 - Pure 20K (Expenses)</v>
      </c>
      <c r="F313" s="17">
        <f>IF(IF(Payment[[#This Row],[ID'#]]="","",VLOOKUP(Payment[[#This Row],[ID'#]],OrderTable[],7,FALSE))=0,0,IF(Payment[[#This Row],[ID'#]]="","",VLOOKUP(Payment[[#This Row],[ID'#]],OrderTable[],7,FALSE)))</f>
        <v>1</v>
      </c>
      <c r="G313" s="17" t="str">
        <f>IF(IF(Payment[[#This Row],[ID'#]]="","",VLOOKUP(Payment[[#This Row],[ID'#]],OrderTable[],8,FALSE))=0,"",IF(Payment[[#This Row],[ID'#]]="","",VLOOKUP(Payment[[#This Row],[ID'#]],OrderTable[],8,FALSE)))</f>
        <v>lot</v>
      </c>
      <c r="H313" s="23">
        <f>IF(IF(Payment[[#This Row],[ID'#]]="","",VLOOKUP(Payment[[#This Row],[ID'#]],OrderTable[],9,FALSE))=0,0,IF(Payment[[#This Row],[ID'#]]="","",VLOOKUP(Payment[[#This Row],[ID'#]],OrderTable[],9,FALSE)))</f>
        <v>7120</v>
      </c>
      <c r="I313" s="23">
        <f>IF(IF(Payment[[#This Row],[ID'#]]="","",VLOOKUP(Payment[[#This Row],[ID'#]],OrderTable[],10,FALSE))=0,0,IF(Payment[[#This Row],[ID'#]]="","",VLOOKUP(Payment[[#This Row],[ID'#]],OrderTable[],10,FALSE)))</f>
        <v>7120</v>
      </c>
      <c r="J313" s="55">
        <v>1290</v>
      </c>
      <c r="K313" s="58">
        <v>0.56179775200000004</v>
      </c>
      <c r="L313" s="22">
        <f>IF(Payment[[#This Row],[Total ]]="","",Payment[[#This Row],[Total ]]*Payment[[#This Row],[Payment %]])</f>
        <v>3999.9999942400004</v>
      </c>
      <c r="M313" s="47">
        <v>44786</v>
      </c>
      <c r="N313" s="48"/>
      <c r="O313" s="52"/>
      <c r="P313" s="74" t="str">
        <f>IF(Payment[[#This Row],[Date of deposit]]="","",Payment[[#This Row],[Amount paid]])</f>
        <v/>
      </c>
    </row>
    <row r="314" spans="1:16" hidden="1">
      <c r="A314" s="54" t="s">
        <v>293</v>
      </c>
      <c r="B314" s="15">
        <f>IF(IF(Payment[[#This Row],[ID'#]]="","",VLOOKUP(Payment[[#This Row],[ID'#]],OrderTable[],2,FALSE))=0,"",IF(Payment[[#This Row],[ID'#]]="","",VLOOKUP(Payment[[#This Row],[ID'#]],OrderTable[],2,FALSE)))</f>
        <v>8</v>
      </c>
      <c r="C314" s="15">
        <f>IF(IF(Payment[[#This Row],[ID'#]]="","",VLOOKUP(Payment[[#This Row],[ID'#]],OrderTable[],3,FALSE))=0,"",IF(Payment[[#This Row],[ID'#]]="","",VLOOKUP(Payment[[#This Row],[ID'#]],OrderTable[],3,FALSE)))</f>
        <v>1148</v>
      </c>
      <c r="D314" s="16" t="str">
        <f>IF(IF(Payment[[#This Row],[ID'#]]="","",VLOOKUP(Payment[[#This Row],[ID'#]],OrderTable[],5,FALSE))=0,"",IF(Payment[[#This Row],[ID'#]]="","",VLOOKUP(Payment[[#This Row],[ID'#]],OrderTable[],5,FALSE)))</f>
        <v/>
      </c>
      <c r="E314" s="17" t="str">
        <f>IF(IF(Payment[[#This Row],[ID'#]]="","",VLOOKUP(Payment[[#This Row],[ID'#]],OrderTable[],6,FALSE))=0,"",IF(Payment[[#This Row],[ID'#]]="","",VLOOKUP(Payment[[#This Row],[ID'#]],OrderTable[],6,FALSE)))</f>
        <v>Electrician #4 - Pure 20K (Labor)</v>
      </c>
      <c r="F314" s="17">
        <f>IF(IF(Payment[[#This Row],[ID'#]]="","",VLOOKUP(Payment[[#This Row],[ID'#]],OrderTable[],7,FALSE))=0,0,IF(Payment[[#This Row],[ID'#]]="","",VLOOKUP(Payment[[#This Row],[ID'#]],OrderTable[],7,FALSE)))</f>
        <v>100</v>
      </c>
      <c r="G314" s="17" t="str">
        <f>IF(IF(Payment[[#This Row],[ID'#]]="","",VLOOKUP(Payment[[#This Row],[ID'#]],OrderTable[],8,FALSE))=0,"",IF(Payment[[#This Row],[ID'#]]="","",VLOOKUP(Payment[[#This Row],[ID'#]],OrderTable[],8,FALSE)))</f>
        <v>hr</v>
      </c>
      <c r="H314" s="23">
        <f>IF(IF(Payment[[#This Row],[ID'#]]="","",VLOOKUP(Payment[[#This Row],[ID'#]],OrderTable[],9,FALSE))=0,0,IF(Payment[[#This Row],[ID'#]]="","",VLOOKUP(Payment[[#This Row],[ID'#]],OrderTable[],9,FALSE)))</f>
        <v>30</v>
      </c>
      <c r="I314" s="23">
        <f>IF(IF(Payment[[#This Row],[ID'#]]="","",VLOOKUP(Payment[[#This Row],[ID'#]],OrderTable[],10,FALSE))=0,0,IF(Payment[[#This Row],[ID'#]]="","",VLOOKUP(Payment[[#This Row],[ID'#]],OrderTable[],10,FALSE)))</f>
        <v>3000</v>
      </c>
      <c r="J314" s="55">
        <v>1290</v>
      </c>
      <c r="K314" s="57">
        <v>1</v>
      </c>
      <c r="L314" s="22">
        <f>IF(Payment[[#This Row],[Total ]]="","",Payment[[#This Row],[Total ]]*Payment[[#This Row],[Payment %]])</f>
        <v>3000</v>
      </c>
      <c r="M314" s="47">
        <v>44786</v>
      </c>
      <c r="N314" s="48"/>
      <c r="O314" s="52"/>
      <c r="P314" s="74" t="str">
        <f>IF(Payment[[#This Row],[Date of deposit]]="","",Payment[[#This Row],[Amount paid]])</f>
        <v/>
      </c>
    </row>
    <row r="315" spans="1:16" hidden="1">
      <c r="A315" s="54" t="s">
        <v>295</v>
      </c>
      <c r="B315" s="15">
        <f>IF(IF(Payment[[#This Row],[ID'#]]="","",VLOOKUP(Payment[[#This Row],[ID'#]],OrderTable[],2,FALSE))=0,"",IF(Payment[[#This Row],[ID'#]]="","",VLOOKUP(Payment[[#This Row],[ID'#]],OrderTable[],2,FALSE)))</f>
        <v>8</v>
      </c>
      <c r="C315" s="15">
        <f>IF(IF(Payment[[#This Row],[ID'#]]="","",VLOOKUP(Payment[[#This Row],[ID'#]],OrderTable[],3,FALSE))=0,"",IF(Payment[[#This Row],[ID'#]]="","",VLOOKUP(Payment[[#This Row],[ID'#]],OrderTable[],3,FALSE)))</f>
        <v>1148</v>
      </c>
      <c r="D315" s="16" t="str">
        <f>IF(IF(Payment[[#This Row],[ID'#]]="","",VLOOKUP(Payment[[#This Row],[ID'#]],OrderTable[],5,FALSE))=0,"",IF(Payment[[#This Row],[ID'#]]="","",VLOOKUP(Payment[[#This Row],[ID'#]],OrderTable[],5,FALSE)))</f>
        <v/>
      </c>
      <c r="E315" s="17" t="str">
        <f>IF(IF(Payment[[#This Row],[ID'#]]="","",VLOOKUP(Payment[[#This Row],[ID'#]],OrderTable[],6,FALSE))=0,"",IF(Payment[[#This Row],[ID'#]]="","",VLOOKUP(Payment[[#This Row],[ID'#]],OrderTable[],6,FALSE)))</f>
        <v>Electrician #4 - Pure 20K (Overtime)</v>
      </c>
      <c r="F315" s="17">
        <f>IF(IF(Payment[[#This Row],[ID'#]]="","",VLOOKUP(Payment[[#This Row],[ID'#]],OrderTable[],7,FALSE))=0,0,IF(Payment[[#This Row],[ID'#]]="","",VLOOKUP(Payment[[#This Row],[ID'#]],OrderTable[],7,FALSE)))</f>
        <v>40</v>
      </c>
      <c r="G315" s="17" t="str">
        <f>IF(IF(Payment[[#This Row],[ID'#]]="","",VLOOKUP(Payment[[#This Row],[ID'#]],OrderTable[],8,FALSE))=0,"",IF(Payment[[#This Row],[ID'#]]="","",VLOOKUP(Payment[[#This Row],[ID'#]],OrderTable[],8,FALSE)))</f>
        <v>hr</v>
      </c>
      <c r="H315" s="23">
        <f>IF(IF(Payment[[#This Row],[ID'#]]="","",VLOOKUP(Payment[[#This Row],[ID'#]],OrderTable[],9,FALSE))=0,0,IF(Payment[[#This Row],[ID'#]]="","",VLOOKUP(Payment[[#This Row],[ID'#]],OrderTable[],9,FALSE)))</f>
        <v>45</v>
      </c>
      <c r="I315" s="23">
        <f>IF(IF(Payment[[#This Row],[ID'#]]="","",VLOOKUP(Payment[[#This Row],[ID'#]],OrderTable[],10,FALSE))=0,0,IF(Payment[[#This Row],[ID'#]]="","",VLOOKUP(Payment[[#This Row],[ID'#]],OrderTable[],10,FALSE)))</f>
        <v>1800</v>
      </c>
      <c r="J315" s="55">
        <v>1290</v>
      </c>
      <c r="K315" s="57">
        <v>0.85</v>
      </c>
      <c r="L315" s="22">
        <f>IF(Payment[[#This Row],[Total ]]="","",Payment[[#This Row],[Total ]]*Payment[[#This Row],[Payment %]])</f>
        <v>1530</v>
      </c>
      <c r="M315" s="47">
        <v>44786</v>
      </c>
      <c r="N315" s="48"/>
      <c r="O315" s="52"/>
      <c r="P315" s="74" t="str">
        <f>IF(Payment[[#This Row],[Date of deposit]]="","",Payment[[#This Row],[Amount paid]])</f>
        <v/>
      </c>
    </row>
    <row r="316" spans="1:16" hidden="1">
      <c r="A316" s="54" t="s">
        <v>297</v>
      </c>
      <c r="B316" s="15">
        <f>IF(IF(Payment[[#This Row],[ID'#]]="","",VLOOKUP(Payment[[#This Row],[ID'#]],OrderTable[],2,FALSE))=0,"",IF(Payment[[#This Row],[ID'#]]="","",VLOOKUP(Payment[[#This Row],[ID'#]],OrderTable[],2,FALSE)))</f>
        <v>8</v>
      </c>
      <c r="C316" s="15">
        <f>IF(IF(Payment[[#This Row],[ID'#]]="","",VLOOKUP(Payment[[#This Row],[ID'#]],OrderTable[],3,FALSE))=0,"",IF(Payment[[#This Row],[ID'#]]="","",VLOOKUP(Payment[[#This Row],[ID'#]],OrderTable[],3,FALSE)))</f>
        <v>1148</v>
      </c>
      <c r="D316" s="16" t="str">
        <f>IF(IF(Payment[[#This Row],[ID'#]]="","",VLOOKUP(Payment[[#This Row],[ID'#]],OrderTable[],5,FALSE))=0,"",IF(Payment[[#This Row],[ID'#]]="","",VLOOKUP(Payment[[#This Row],[ID'#]],OrderTable[],5,FALSE)))</f>
        <v/>
      </c>
      <c r="E316" s="17" t="str">
        <f>IF(IF(Payment[[#This Row],[ID'#]]="","",VLOOKUP(Payment[[#This Row],[ID'#]],OrderTable[],6,FALSE))=0,"",IF(Payment[[#This Row],[ID'#]]="","",VLOOKUP(Payment[[#This Row],[ID'#]],OrderTable[],6,FALSE)))</f>
        <v>Electrician #4 - Pure 20K (Expenses)</v>
      </c>
      <c r="F316" s="17">
        <f>IF(IF(Payment[[#This Row],[ID'#]]="","",VLOOKUP(Payment[[#This Row],[ID'#]],OrderTable[],7,FALSE))=0,0,IF(Payment[[#This Row],[ID'#]]="","",VLOOKUP(Payment[[#This Row],[ID'#]],OrderTable[],7,FALSE)))</f>
        <v>1</v>
      </c>
      <c r="G316" s="17" t="str">
        <f>IF(IF(Payment[[#This Row],[ID'#]]="","",VLOOKUP(Payment[[#This Row],[ID'#]],OrderTable[],8,FALSE))=0,"",IF(Payment[[#This Row],[ID'#]]="","",VLOOKUP(Payment[[#This Row],[ID'#]],OrderTable[],8,FALSE)))</f>
        <v>lot</v>
      </c>
      <c r="H316" s="23">
        <f>IF(IF(Payment[[#This Row],[ID'#]]="","",VLOOKUP(Payment[[#This Row],[ID'#]],OrderTable[],9,FALSE))=0,0,IF(Payment[[#This Row],[ID'#]]="","",VLOOKUP(Payment[[#This Row],[ID'#]],OrderTable[],9,FALSE)))</f>
        <v>3380</v>
      </c>
      <c r="I316" s="23">
        <f>IF(IF(Payment[[#This Row],[ID'#]]="","",VLOOKUP(Payment[[#This Row],[ID'#]],OrderTable[],10,FALSE))=0,0,IF(Payment[[#This Row],[ID'#]]="","",VLOOKUP(Payment[[#This Row],[ID'#]],OrderTable[],10,FALSE)))</f>
        <v>3380</v>
      </c>
      <c r="J316" s="55">
        <v>1290</v>
      </c>
      <c r="K316" s="58">
        <v>0.47337278100000002</v>
      </c>
      <c r="L316" s="22">
        <f>IF(Payment[[#This Row],[Total ]]="","",Payment[[#This Row],[Total ]]*Payment[[#This Row],[Payment %]])</f>
        <v>1599.9999997800001</v>
      </c>
      <c r="M316" s="47">
        <v>44786</v>
      </c>
      <c r="N316" s="48"/>
      <c r="O316" s="52"/>
      <c r="P316" s="74" t="str">
        <f>IF(Payment[[#This Row],[Date of deposit]]="","",Payment[[#This Row],[Amount paid]])</f>
        <v/>
      </c>
    </row>
    <row r="317" spans="1:16" hidden="1">
      <c r="A317" s="54" t="s">
        <v>299</v>
      </c>
      <c r="B317" s="15">
        <f>IF(IF(Payment[[#This Row],[ID'#]]="","",VLOOKUP(Payment[[#This Row],[ID'#]],OrderTable[],2,FALSE))=0,"",IF(Payment[[#This Row],[ID'#]]="","",VLOOKUP(Payment[[#This Row],[ID'#]],OrderTable[],2,FALSE)))</f>
        <v>8</v>
      </c>
      <c r="C317" s="15">
        <f>IF(IF(Payment[[#This Row],[ID'#]]="","",VLOOKUP(Payment[[#This Row],[ID'#]],OrderTable[],3,FALSE))=0,"",IF(Payment[[#This Row],[ID'#]]="","",VLOOKUP(Payment[[#This Row],[ID'#]],OrderTable[],3,FALSE)))</f>
        <v>1148</v>
      </c>
      <c r="D317" s="16" t="str">
        <f>IF(IF(Payment[[#This Row],[ID'#]]="","",VLOOKUP(Payment[[#This Row],[ID'#]],OrderTable[],5,FALSE))=0,"",IF(Payment[[#This Row],[ID'#]]="","",VLOOKUP(Payment[[#This Row],[ID'#]],OrderTable[],5,FALSE)))</f>
        <v/>
      </c>
      <c r="E317" s="17" t="str">
        <f>IF(IF(Payment[[#This Row],[ID'#]]="","",VLOOKUP(Payment[[#This Row],[ID'#]],OrderTable[],6,FALSE))=0,"",IF(Payment[[#This Row],[ID'#]]="","",VLOOKUP(Payment[[#This Row],[ID'#]],OrderTable[],6,FALSE)))</f>
        <v>Electrician #5 - Pure 20K (Labor)</v>
      </c>
      <c r="F317" s="17">
        <f>IF(IF(Payment[[#This Row],[ID'#]]="","",VLOOKUP(Payment[[#This Row],[ID'#]],OrderTable[],7,FALSE))=0,0,IF(Payment[[#This Row],[ID'#]]="","",VLOOKUP(Payment[[#This Row],[ID'#]],OrderTable[],7,FALSE)))</f>
        <v>150</v>
      </c>
      <c r="G317" s="17" t="str">
        <f>IF(IF(Payment[[#This Row],[ID'#]]="","",VLOOKUP(Payment[[#This Row],[ID'#]],OrderTable[],8,FALSE))=0,"",IF(Payment[[#This Row],[ID'#]]="","",VLOOKUP(Payment[[#This Row],[ID'#]],OrderTable[],8,FALSE)))</f>
        <v>hr</v>
      </c>
      <c r="H317" s="23">
        <f>IF(IF(Payment[[#This Row],[ID'#]]="","",VLOOKUP(Payment[[#This Row],[ID'#]],OrderTable[],9,FALSE))=0,0,IF(Payment[[#This Row],[ID'#]]="","",VLOOKUP(Payment[[#This Row],[ID'#]],OrderTable[],9,FALSE)))</f>
        <v>30</v>
      </c>
      <c r="I317" s="23">
        <f>IF(IF(Payment[[#This Row],[ID'#]]="","",VLOOKUP(Payment[[#This Row],[ID'#]],OrderTable[],10,FALSE))=0,0,IF(Payment[[#This Row],[ID'#]]="","",VLOOKUP(Payment[[#This Row],[ID'#]],OrderTable[],10,FALSE)))</f>
        <v>4500</v>
      </c>
      <c r="J317" s="55">
        <v>1290</v>
      </c>
      <c r="K317" s="58">
        <v>0.66666666600000002</v>
      </c>
      <c r="L317" s="22">
        <f>IF(Payment[[#This Row],[Total ]]="","",Payment[[#This Row],[Total ]]*Payment[[#This Row],[Payment %]])</f>
        <v>2999.9999969999999</v>
      </c>
      <c r="M317" s="47">
        <v>44786</v>
      </c>
      <c r="N317" s="48"/>
      <c r="O317" s="52"/>
      <c r="P317" s="74" t="str">
        <f>IF(Payment[[#This Row],[Date of deposit]]="","",Payment[[#This Row],[Amount paid]])</f>
        <v/>
      </c>
    </row>
    <row r="318" spans="1:16" hidden="1">
      <c r="A318" s="54" t="s">
        <v>301</v>
      </c>
      <c r="B318" s="15">
        <f>IF(IF(Payment[[#This Row],[ID'#]]="","",VLOOKUP(Payment[[#This Row],[ID'#]],OrderTable[],2,FALSE))=0,"",IF(Payment[[#This Row],[ID'#]]="","",VLOOKUP(Payment[[#This Row],[ID'#]],OrderTable[],2,FALSE)))</f>
        <v>8</v>
      </c>
      <c r="C318" s="15">
        <f>IF(IF(Payment[[#This Row],[ID'#]]="","",VLOOKUP(Payment[[#This Row],[ID'#]],OrderTable[],3,FALSE))=0,"",IF(Payment[[#This Row],[ID'#]]="","",VLOOKUP(Payment[[#This Row],[ID'#]],OrderTable[],3,FALSE)))</f>
        <v>1148</v>
      </c>
      <c r="D318" s="16" t="str">
        <f>IF(IF(Payment[[#This Row],[ID'#]]="","",VLOOKUP(Payment[[#This Row],[ID'#]],OrderTable[],5,FALSE))=0,"",IF(Payment[[#This Row],[ID'#]]="","",VLOOKUP(Payment[[#This Row],[ID'#]],OrderTable[],5,FALSE)))</f>
        <v/>
      </c>
      <c r="E318" s="17" t="str">
        <f>IF(IF(Payment[[#This Row],[ID'#]]="","",VLOOKUP(Payment[[#This Row],[ID'#]],OrderTable[],6,FALSE))=0,"",IF(Payment[[#This Row],[ID'#]]="","",VLOOKUP(Payment[[#This Row],[ID'#]],OrderTable[],6,FALSE)))</f>
        <v>Electrician #5 - Pure 20K (Overtime)</v>
      </c>
      <c r="F318" s="17">
        <f>IF(IF(Payment[[#This Row],[ID'#]]="","",VLOOKUP(Payment[[#This Row],[ID'#]],OrderTable[],7,FALSE))=0,0,IF(Payment[[#This Row],[ID'#]]="","",VLOOKUP(Payment[[#This Row],[ID'#]],OrderTable[],7,FALSE)))</f>
        <v>60</v>
      </c>
      <c r="G318" s="17" t="str">
        <f>IF(IF(Payment[[#This Row],[ID'#]]="","",VLOOKUP(Payment[[#This Row],[ID'#]],OrderTable[],8,FALSE))=0,"",IF(Payment[[#This Row],[ID'#]]="","",VLOOKUP(Payment[[#This Row],[ID'#]],OrderTable[],8,FALSE)))</f>
        <v>hr</v>
      </c>
      <c r="H318" s="23">
        <f>IF(IF(Payment[[#This Row],[ID'#]]="","",VLOOKUP(Payment[[#This Row],[ID'#]],OrderTable[],9,FALSE))=0,0,IF(Payment[[#This Row],[ID'#]]="","",VLOOKUP(Payment[[#This Row],[ID'#]],OrderTable[],9,FALSE)))</f>
        <v>45</v>
      </c>
      <c r="I318" s="23">
        <f>IF(IF(Payment[[#This Row],[ID'#]]="","",VLOOKUP(Payment[[#This Row],[ID'#]],OrderTable[],10,FALSE))=0,0,IF(Payment[[#This Row],[ID'#]]="","",VLOOKUP(Payment[[#This Row],[ID'#]],OrderTable[],10,FALSE)))</f>
        <v>2700</v>
      </c>
      <c r="J318" s="55">
        <v>1290</v>
      </c>
      <c r="K318" s="57">
        <v>0.6</v>
      </c>
      <c r="L318" s="22">
        <f>IF(Payment[[#This Row],[Total ]]="","",Payment[[#This Row],[Total ]]*Payment[[#This Row],[Payment %]])</f>
        <v>1620</v>
      </c>
      <c r="M318" s="47">
        <v>44786</v>
      </c>
      <c r="N318" s="48"/>
      <c r="O318" s="52"/>
      <c r="P318" s="74" t="str">
        <f>IF(Payment[[#This Row],[Date of deposit]]="","",Payment[[#This Row],[Amount paid]])</f>
        <v/>
      </c>
    </row>
    <row r="319" spans="1:16" hidden="1">
      <c r="A319" s="54" t="s">
        <v>303</v>
      </c>
      <c r="B319" s="15">
        <f>IF(IF(Payment[[#This Row],[ID'#]]="","",VLOOKUP(Payment[[#This Row],[ID'#]],OrderTable[],2,FALSE))=0,"",IF(Payment[[#This Row],[ID'#]]="","",VLOOKUP(Payment[[#This Row],[ID'#]],OrderTable[],2,FALSE)))</f>
        <v>8</v>
      </c>
      <c r="C319" s="15">
        <f>IF(IF(Payment[[#This Row],[ID'#]]="","",VLOOKUP(Payment[[#This Row],[ID'#]],OrderTable[],3,FALSE))=0,"",IF(Payment[[#This Row],[ID'#]]="","",VLOOKUP(Payment[[#This Row],[ID'#]],OrderTable[],3,FALSE)))</f>
        <v>1148</v>
      </c>
      <c r="D319" s="16" t="str">
        <f>IF(IF(Payment[[#This Row],[ID'#]]="","",VLOOKUP(Payment[[#This Row],[ID'#]],OrderTable[],5,FALSE))=0,"",IF(Payment[[#This Row],[ID'#]]="","",VLOOKUP(Payment[[#This Row],[ID'#]],OrderTable[],5,FALSE)))</f>
        <v/>
      </c>
      <c r="E319" s="17" t="str">
        <f>IF(IF(Payment[[#This Row],[ID'#]]="","",VLOOKUP(Payment[[#This Row],[ID'#]],OrderTable[],6,FALSE))=0,"",IF(Payment[[#This Row],[ID'#]]="","",VLOOKUP(Payment[[#This Row],[ID'#]],OrderTable[],6,FALSE)))</f>
        <v>Electrician #5 - Pure 20K (Expenses)</v>
      </c>
      <c r="F319" s="17">
        <f>IF(IF(Payment[[#This Row],[ID'#]]="","",VLOOKUP(Payment[[#This Row],[ID'#]],OrderTable[],7,FALSE))=0,0,IF(Payment[[#This Row],[ID'#]]="","",VLOOKUP(Payment[[#This Row],[ID'#]],OrderTable[],7,FALSE)))</f>
        <v>1</v>
      </c>
      <c r="G319" s="17" t="str">
        <f>IF(IF(Payment[[#This Row],[ID'#]]="","",VLOOKUP(Payment[[#This Row],[ID'#]],OrderTable[],8,FALSE))=0,"",IF(Payment[[#This Row],[ID'#]]="","",VLOOKUP(Payment[[#This Row],[ID'#]],OrderTable[],8,FALSE)))</f>
        <v>lot</v>
      </c>
      <c r="H319" s="23">
        <f>IF(IF(Payment[[#This Row],[ID'#]]="","",VLOOKUP(Payment[[#This Row],[ID'#]],OrderTable[],9,FALSE))=0,0,IF(Payment[[#This Row],[ID'#]]="","",VLOOKUP(Payment[[#This Row],[ID'#]],OrderTable[],9,FALSE)))</f>
        <v>4570</v>
      </c>
      <c r="I319" s="23">
        <f>IF(IF(Payment[[#This Row],[ID'#]]="","",VLOOKUP(Payment[[#This Row],[ID'#]],OrderTable[],10,FALSE))=0,0,IF(Payment[[#This Row],[ID'#]]="","",VLOOKUP(Payment[[#This Row],[ID'#]],OrderTable[],10,FALSE)))</f>
        <v>4570</v>
      </c>
      <c r="J319" s="55">
        <v>1290</v>
      </c>
      <c r="K319" s="57">
        <v>0.35010940899999998</v>
      </c>
      <c r="L319" s="22">
        <f>IF(Payment[[#This Row],[Total ]]="","",Payment[[#This Row],[Total ]]*Payment[[#This Row],[Payment %]])</f>
        <v>1599.9999991299999</v>
      </c>
      <c r="M319" s="47">
        <v>44786</v>
      </c>
      <c r="N319" s="48"/>
      <c r="O319" s="52"/>
      <c r="P319" s="74" t="str">
        <f>IF(Payment[[#This Row],[Date of deposit]]="","",Payment[[#This Row],[Amount paid]])</f>
        <v/>
      </c>
    </row>
    <row r="320" spans="1:16" hidden="1">
      <c r="A320" s="54" t="s">
        <v>305</v>
      </c>
      <c r="B320" s="15">
        <f>IF(IF(Payment[[#This Row],[ID'#]]="","",VLOOKUP(Payment[[#This Row],[ID'#]],OrderTable[],2,FALSE))=0,"",IF(Payment[[#This Row],[ID'#]]="","",VLOOKUP(Payment[[#This Row],[ID'#]],OrderTable[],2,FALSE)))</f>
        <v>8</v>
      </c>
      <c r="C320" s="15">
        <f>IF(IF(Payment[[#This Row],[ID'#]]="","",VLOOKUP(Payment[[#This Row],[ID'#]],OrderTable[],3,FALSE))=0,"",IF(Payment[[#This Row],[ID'#]]="","",VLOOKUP(Payment[[#This Row],[ID'#]],OrderTable[],3,FALSE)))</f>
        <v>1148</v>
      </c>
      <c r="D320" s="16" t="str">
        <f>IF(IF(Payment[[#This Row],[ID'#]]="","",VLOOKUP(Payment[[#This Row],[ID'#]],OrderTable[],5,FALSE))=0,"",IF(Payment[[#This Row],[ID'#]]="","",VLOOKUP(Payment[[#This Row],[ID'#]],OrderTable[],5,FALSE)))</f>
        <v/>
      </c>
      <c r="E320" s="17" t="str">
        <f>IF(IF(Payment[[#This Row],[ID'#]]="","",VLOOKUP(Payment[[#This Row],[ID'#]],OrderTable[],6,FALSE))=0,"",IF(Payment[[#This Row],[ID'#]]="","",VLOOKUP(Payment[[#This Row],[ID'#]],OrderTable[],6,FALSE)))</f>
        <v>Electrician #6 - Pure 20K (Labor)</v>
      </c>
      <c r="F320" s="17">
        <f>IF(IF(Payment[[#This Row],[ID'#]]="","",VLOOKUP(Payment[[#This Row],[ID'#]],OrderTable[],7,FALSE))=0,0,IF(Payment[[#This Row],[ID'#]]="","",VLOOKUP(Payment[[#This Row],[ID'#]],OrderTable[],7,FALSE)))</f>
        <v>250</v>
      </c>
      <c r="G320" s="17" t="str">
        <f>IF(IF(Payment[[#This Row],[ID'#]]="","",VLOOKUP(Payment[[#This Row],[ID'#]],OrderTable[],8,FALSE))=0,"",IF(Payment[[#This Row],[ID'#]]="","",VLOOKUP(Payment[[#This Row],[ID'#]],OrderTable[],8,FALSE)))</f>
        <v>hr</v>
      </c>
      <c r="H320" s="23">
        <f>IF(IF(Payment[[#This Row],[ID'#]]="","",VLOOKUP(Payment[[#This Row],[ID'#]],OrderTable[],9,FALSE))=0,0,IF(Payment[[#This Row],[ID'#]]="","",VLOOKUP(Payment[[#This Row],[ID'#]],OrderTable[],9,FALSE)))</f>
        <v>30</v>
      </c>
      <c r="I320" s="23">
        <f>IF(IF(Payment[[#This Row],[ID'#]]="","",VLOOKUP(Payment[[#This Row],[ID'#]],OrderTable[],10,FALSE))=0,0,IF(Payment[[#This Row],[ID'#]]="","",VLOOKUP(Payment[[#This Row],[ID'#]],OrderTable[],10,FALSE)))</f>
        <v>7500</v>
      </c>
      <c r="J320" s="55">
        <v>1290</v>
      </c>
      <c r="K320" s="57">
        <v>0.4</v>
      </c>
      <c r="L320" s="22">
        <f>IF(Payment[[#This Row],[Total ]]="","",Payment[[#This Row],[Total ]]*Payment[[#This Row],[Payment %]])</f>
        <v>3000</v>
      </c>
      <c r="M320" s="47">
        <v>44786</v>
      </c>
      <c r="N320" s="48"/>
      <c r="O320" s="52"/>
      <c r="P320" s="74" t="str">
        <f>IF(Payment[[#This Row],[Date of deposit]]="","",Payment[[#This Row],[Amount paid]])</f>
        <v/>
      </c>
    </row>
    <row r="321" spans="1:16" hidden="1">
      <c r="A321" s="54" t="s">
        <v>307</v>
      </c>
      <c r="B321" s="15">
        <f>IF(IF(Payment[[#This Row],[ID'#]]="","",VLOOKUP(Payment[[#This Row],[ID'#]],OrderTable[],2,FALSE))=0,"",IF(Payment[[#This Row],[ID'#]]="","",VLOOKUP(Payment[[#This Row],[ID'#]],OrderTable[],2,FALSE)))</f>
        <v>8</v>
      </c>
      <c r="C321" s="15">
        <f>IF(IF(Payment[[#This Row],[ID'#]]="","",VLOOKUP(Payment[[#This Row],[ID'#]],OrderTable[],3,FALSE))=0,"",IF(Payment[[#This Row],[ID'#]]="","",VLOOKUP(Payment[[#This Row],[ID'#]],OrderTable[],3,FALSE)))</f>
        <v>1148</v>
      </c>
      <c r="D321" s="16" t="str">
        <f>IF(IF(Payment[[#This Row],[ID'#]]="","",VLOOKUP(Payment[[#This Row],[ID'#]],OrderTable[],5,FALSE))=0,"",IF(Payment[[#This Row],[ID'#]]="","",VLOOKUP(Payment[[#This Row],[ID'#]],OrderTable[],5,FALSE)))</f>
        <v/>
      </c>
      <c r="E321" s="17" t="str">
        <f>IF(IF(Payment[[#This Row],[ID'#]]="","",VLOOKUP(Payment[[#This Row],[ID'#]],OrderTable[],6,FALSE))=0,"",IF(Payment[[#This Row],[ID'#]]="","",VLOOKUP(Payment[[#This Row],[ID'#]],OrderTable[],6,FALSE)))</f>
        <v>Electrician #6 - Pure 20K (Overtime)</v>
      </c>
      <c r="F321" s="17">
        <f>IF(IF(Payment[[#This Row],[ID'#]]="","",VLOOKUP(Payment[[#This Row],[ID'#]],OrderTable[],7,FALSE))=0,0,IF(Payment[[#This Row],[ID'#]]="","",VLOOKUP(Payment[[#This Row],[ID'#]],OrderTable[],7,FALSE)))</f>
        <v>100</v>
      </c>
      <c r="G321" s="17" t="str">
        <f>IF(IF(Payment[[#This Row],[ID'#]]="","",VLOOKUP(Payment[[#This Row],[ID'#]],OrderTable[],8,FALSE))=0,"",IF(Payment[[#This Row],[ID'#]]="","",VLOOKUP(Payment[[#This Row],[ID'#]],OrderTable[],8,FALSE)))</f>
        <v>hr</v>
      </c>
      <c r="H321" s="23">
        <f>IF(IF(Payment[[#This Row],[ID'#]]="","",VLOOKUP(Payment[[#This Row],[ID'#]],OrderTable[],9,FALSE))=0,0,IF(Payment[[#This Row],[ID'#]]="","",VLOOKUP(Payment[[#This Row],[ID'#]],OrderTable[],9,FALSE)))</f>
        <v>45</v>
      </c>
      <c r="I321" s="23">
        <f>IF(IF(Payment[[#This Row],[ID'#]]="","",VLOOKUP(Payment[[#This Row],[ID'#]],OrderTable[],10,FALSE))=0,0,IF(Payment[[#This Row],[ID'#]]="","",VLOOKUP(Payment[[#This Row],[ID'#]],OrderTable[],10,FALSE)))</f>
        <v>4500</v>
      </c>
      <c r="J321" s="55">
        <v>1290</v>
      </c>
      <c r="K321" s="57">
        <v>0.22</v>
      </c>
      <c r="L321" s="22">
        <f>IF(Payment[[#This Row],[Total ]]="","",Payment[[#This Row],[Total ]]*Payment[[#This Row],[Payment %]])</f>
        <v>990</v>
      </c>
      <c r="M321" s="47">
        <v>44786</v>
      </c>
      <c r="N321" s="48"/>
      <c r="O321" s="52"/>
      <c r="P321" s="74" t="str">
        <f>IF(Payment[[#This Row],[Date of deposit]]="","",Payment[[#This Row],[Amount paid]])</f>
        <v/>
      </c>
    </row>
    <row r="322" spans="1:16" hidden="1">
      <c r="A322" s="54" t="s">
        <v>309</v>
      </c>
      <c r="B322" s="15">
        <f>IF(IF(Payment[[#This Row],[ID'#]]="","",VLOOKUP(Payment[[#This Row],[ID'#]],OrderTable[],2,FALSE))=0,"",IF(Payment[[#This Row],[ID'#]]="","",VLOOKUP(Payment[[#This Row],[ID'#]],OrderTable[],2,FALSE)))</f>
        <v>8</v>
      </c>
      <c r="C322" s="15">
        <f>IF(IF(Payment[[#This Row],[ID'#]]="","",VLOOKUP(Payment[[#This Row],[ID'#]],OrderTable[],3,FALSE))=0,"",IF(Payment[[#This Row],[ID'#]]="","",VLOOKUP(Payment[[#This Row],[ID'#]],OrderTable[],3,FALSE)))</f>
        <v>1148</v>
      </c>
      <c r="D322" s="16" t="str">
        <f>IF(IF(Payment[[#This Row],[ID'#]]="","",VLOOKUP(Payment[[#This Row],[ID'#]],OrderTable[],5,FALSE))=0,"",IF(Payment[[#This Row],[ID'#]]="","",VLOOKUP(Payment[[#This Row],[ID'#]],OrderTable[],5,FALSE)))</f>
        <v/>
      </c>
      <c r="E322" s="17" t="str">
        <f>IF(IF(Payment[[#This Row],[ID'#]]="","",VLOOKUP(Payment[[#This Row],[ID'#]],OrderTable[],6,FALSE))=0,"",IF(Payment[[#This Row],[ID'#]]="","",VLOOKUP(Payment[[#This Row],[ID'#]],OrderTable[],6,FALSE)))</f>
        <v>Electrician #6 - Pure 20K (Expenses)</v>
      </c>
      <c r="F322" s="17">
        <f>IF(IF(Payment[[#This Row],[ID'#]]="","",VLOOKUP(Payment[[#This Row],[ID'#]],OrderTable[],7,FALSE))=0,0,IF(Payment[[#This Row],[ID'#]]="","",VLOOKUP(Payment[[#This Row],[ID'#]],OrderTable[],7,FALSE)))</f>
        <v>1</v>
      </c>
      <c r="G322" s="17" t="str">
        <f>IF(IF(Payment[[#This Row],[ID'#]]="","",VLOOKUP(Payment[[#This Row],[ID'#]],OrderTable[],8,FALSE))=0,"",IF(Payment[[#This Row],[ID'#]]="","",VLOOKUP(Payment[[#This Row],[ID'#]],OrderTable[],8,FALSE)))</f>
        <v>lot</v>
      </c>
      <c r="H322" s="23">
        <f>IF(IF(Payment[[#This Row],[ID'#]]="","",VLOOKUP(Payment[[#This Row],[ID'#]],OrderTable[],9,FALSE))=0,0,IF(Payment[[#This Row],[ID'#]]="","",VLOOKUP(Payment[[#This Row],[ID'#]],OrderTable[],9,FALSE)))</f>
        <v>6950</v>
      </c>
      <c r="I322" s="23">
        <f>IF(IF(Payment[[#This Row],[ID'#]]="","",VLOOKUP(Payment[[#This Row],[ID'#]],OrderTable[],10,FALSE))=0,0,IF(Payment[[#This Row],[ID'#]]="","",VLOOKUP(Payment[[#This Row],[ID'#]],OrderTable[],10,FALSE)))</f>
        <v>6950</v>
      </c>
      <c r="J322" s="55">
        <v>1290</v>
      </c>
      <c r="K322" s="58">
        <v>0.24050359700000001</v>
      </c>
      <c r="L322" s="22">
        <f>IF(Payment[[#This Row],[Total ]]="","",Payment[[#This Row],[Total ]]*Payment[[#This Row],[Payment %]])</f>
        <v>1671.4999991500001</v>
      </c>
      <c r="M322" s="47">
        <v>44786</v>
      </c>
      <c r="N322" s="48"/>
      <c r="O322" s="52"/>
      <c r="P322" s="74" t="str">
        <f>IF(Payment[[#This Row],[Date of deposit]]="","",Payment[[#This Row],[Amount paid]])</f>
        <v/>
      </c>
    </row>
    <row r="323" spans="1:16" hidden="1">
      <c r="A323" s="54" t="s">
        <v>311</v>
      </c>
      <c r="B323" s="15">
        <f>IF(IF(Payment[[#This Row],[ID'#]]="","",VLOOKUP(Payment[[#This Row],[ID'#]],OrderTable[],2,FALSE))=0,"",IF(Payment[[#This Row],[ID'#]]="","",VLOOKUP(Payment[[#This Row],[ID'#]],OrderTable[],2,FALSE)))</f>
        <v>8</v>
      </c>
      <c r="C323" s="15">
        <f>IF(IF(Payment[[#This Row],[ID'#]]="","",VLOOKUP(Payment[[#This Row],[ID'#]],OrderTable[],3,FALSE))=0,"",IF(Payment[[#This Row],[ID'#]]="","",VLOOKUP(Payment[[#This Row],[ID'#]],OrderTable[],3,FALSE)))</f>
        <v>1148</v>
      </c>
      <c r="D323" s="16" t="str">
        <f>IF(IF(Payment[[#This Row],[ID'#]]="","",VLOOKUP(Payment[[#This Row],[ID'#]],OrderTable[],5,FALSE))=0,"",IF(Payment[[#This Row],[ID'#]]="","",VLOOKUP(Payment[[#This Row],[ID'#]],OrderTable[],5,FALSE)))</f>
        <v/>
      </c>
      <c r="E323" s="17" t="str">
        <f>IF(IF(Payment[[#This Row],[ID'#]]="","",VLOOKUP(Payment[[#This Row],[ID'#]],OrderTable[],6,FALSE))=0,"",IF(Payment[[#This Row],[ID'#]]="","",VLOOKUP(Payment[[#This Row],[ID'#]],OrderTable[],6,FALSE)))</f>
        <v>Electrician #7 - Pure 20K (Labor)</v>
      </c>
      <c r="F323" s="17">
        <f>IF(IF(Payment[[#This Row],[ID'#]]="","",VLOOKUP(Payment[[#This Row],[ID'#]],OrderTable[],7,FALSE))=0,0,IF(Payment[[#This Row],[ID'#]]="","",VLOOKUP(Payment[[#This Row],[ID'#]],OrderTable[],7,FALSE)))</f>
        <v>250</v>
      </c>
      <c r="G323" s="17" t="str">
        <f>IF(IF(Payment[[#This Row],[ID'#]]="","",VLOOKUP(Payment[[#This Row],[ID'#]],OrderTable[],8,FALSE))=0,"",IF(Payment[[#This Row],[ID'#]]="","",VLOOKUP(Payment[[#This Row],[ID'#]],OrderTable[],8,FALSE)))</f>
        <v>hr</v>
      </c>
      <c r="H323" s="23">
        <f>IF(IF(Payment[[#This Row],[ID'#]]="","",VLOOKUP(Payment[[#This Row],[ID'#]],OrderTable[],9,FALSE))=0,0,IF(Payment[[#This Row],[ID'#]]="","",VLOOKUP(Payment[[#This Row],[ID'#]],OrderTable[],9,FALSE)))</f>
        <v>30</v>
      </c>
      <c r="I323" s="23">
        <f>IF(IF(Payment[[#This Row],[ID'#]]="","",VLOOKUP(Payment[[#This Row],[ID'#]],OrderTable[],10,FALSE))=0,0,IF(Payment[[#This Row],[ID'#]]="","",VLOOKUP(Payment[[#This Row],[ID'#]],OrderTable[],10,FALSE)))</f>
        <v>7500</v>
      </c>
      <c r="J323" s="55">
        <v>1290</v>
      </c>
      <c r="K323" s="57">
        <v>0.4</v>
      </c>
      <c r="L323" s="22">
        <f>IF(Payment[[#This Row],[Total ]]="","",Payment[[#This Row],[Total ]]*Payment[[#This Row],[Payment %]])</f>
        <v>3000</v>
      </c>
      <c r="M323" s="47">
        <v>44786</v>
      </c>
      <c r="N323" s="48"/>
      <c r="O323" s="52"/>
      <c r="P323" s="74" t="str">
        <f>IF(Payment[[#This Row],[Date of deposit]]="","",Payment[[#This Row],[Amount paid]])</f>
        <v/>
      </c>
    </row>
    <row r="324" spans="1:16" hidden="1">
      <c r="A324" s="54" t="s">
        <v>313</v>
      </c>
      <c r="B324" s="15">
        <f>IF(IF(Payment[[#This Row],[ID'#]]="","",VLOOKUP(Payment[[#This Row],[ID'#]],OrderTable[],2,FALSE))=0,"",IF(Payment[[#This Row],[ID'#]]="","",VLOOKUP(Payment[[#This Row],[ID'#]],OrderTable[],2,FALSE)))</f>
        <v>8</v>
      </c>
      <c r="C324" s="15">
        <f>IF(IF(Payment[[#This Row],[ID'#]]="","",VLOOKUP(Payment[[#This Row],[ID'#]],OrderTable[],3,FALSE))=0,"",IF(Payment[[#This Row],[ID'#]]="","",VLOOKUP(Payment[[#This Row],[ID'#]],OrderTable[],3,FALSE)))</f>
        <v>1148</v>
      </c>
      <c r="D324" s="16" t="str">
        <f>IF(IF(Payment[[#This Row],[ID'#]]="","",VLOOKUP(Payment[[#This Row],[ID'#]],OrderTable[],5,FALSE))=0,"",IF(Payment[[#This Row],[ID'#]]="","",VLOOKUP(Payment[[#This Row],[ID'#]],OrderTable[],5,FALSE)))</f>
        <v/>
      </c>
      <c r="E324" s="17" t="str">
        <f>IF(IF(Payment[[#This Row],[ID'#]]="","",VLOOKUP(Payment[[#This Row],[ID'#]],OrderTable[],6,FALSE))=0,"",IF(Payment[[#This Row],[ID'#]]="","",VLOOKUP(Payment[[#This Row],[ID'#]],OrderTable[],6,FALSE)))</f>
        <v>Electrician #7 - Pure 20K (Overtime)</v>
      </c>
      <c r="F324" s="17">
        <f>IF(IF(Payment[[#This Row],[ID'#]]="","",VLOOKUP(Payment[[#This Row],[ID'#]],OrderTable[],7,FALSE))=0,0,IF(Payment[[#This Row],[ID'#]]="","",VLOOKUP(Payment[[#This Row],[ID'#]],OrderTable[],7,FALSE)))</f>
        <v>100</v>
      </c>
      <c r="G324" s="17" t="str">
        <f>IF(IF(Payment[[#This Row],[ID'#]]="","",VLOOKUP(Payment[[#This Row],[ID'#]],OrderTable[],8,FALSE))=0,"",IF(Payment[[#This Row],[ID'#]]="","",VLOOKUP(Payment[[#This Row],[ID'#]],OrderTable[],8,FALSE)))</f>
        <v>hr</v>
      </c>
      <c r="H324" s="23">
        <f>IF(IF(Payment[[#This Row],[ID'#]]="","",VLOOKUP(Payment[[#This Row],[ID'#]],OrderTable[],9,FALSE))=0,0,IF(Payment[[#This Row],[ID'#]]="","",VLOOKUP(Payment[[#This Row],[ID'#]],OrderTable[],9,FALSE)))</f>
        <v>45</v>
      </c>
      <c r="I324" s="23">
        <f>IF(IF(Payment[[#This Row],[ID'#]]="","",VLOOKUP(Payment[[#This Row],[ID'#]],OrderTable[],10,FALSE))=0,0,IF(Payment[[#This Row],[ID'#]]="","",VLOOKUP(Payment[[#This Row],[ID'#]],OrderTable[],10,FALSE)))</f>
        <v>4500</v>
      </c>
      <c r="J324" s="55">
        <v>1290</v>
      </c>
      <c r="K324" s="57">
        <v>0.24</v>
      </c>
      <c r="L324" s="22">
        <f>IF(Payment[[#This Row],[Total ]]="","",Payment[[#This Row],[Total ]]*Payment[[#This Row],[Payment %]])</f>
        <v>1080</v>
      </c>
      <c r="M324" s="47">
        <v>44786</v>
      </c>
      <c r="N324" s="48"/>
      <c r="O324" s="52"/>
      <c r="P324" s="74" t="str">
        <f>IF(Payment[[#This Row],[Date of deposit]]="","",Payment[[#This Row],[Amount paid]])</f>
        <v/>
      </c>
    </row>
    <row r="325" spans="1:16" hidden="1">
      <c r="A325" s="54" t="s">
        <v>315</v>
      </c>
      <c r="B325" s="15">
        <f>IF(IF(Payment[[#This Row],[ID'#]]="","",VLOOKUP(Payment[[#This Row],[ID'#]],OrderTable[],2,FALSE))=0,"",IF(Payment[[#This Row],[ID'#]]="","",VLOOKUP(Payment[[#This Row],[ID'#]],OrderTable[],2,FALSE)))</f>
        <v>8</v>
      </c>
      <c r="C325" s="15">
        <f>IF(IF(Payment[[#This Row],[ID'#]]="","",VLOOKUP(Payment[[#This Row],[ID'#]],OrderTable[],3,FALSE))=0,"",IF(Payment[[#This Row],[ID'#]]="","",VLOOKUP(Payment[[#This Row],[ID'#]],OrderTable[],3,FALSE)))</f>
        <v>1148</v>
      </c>
      <c r="D325" s="16" t="str">
        <f>IF(IF(Payment[[#This Row],[ID'#]]="","",VLOOKUP(Payment[[#This Row],[ID'#]],OrderTable[],5,FALSE))=0,"",IF(Payment[[#This Row],[ID'#]]="","",VLOOKUP(Payment[[#This Row],[ID'#]],OrderTable[],5,FALSE)))</f>
        <v/>
      </c>
      <c r="E325" s="17" t="str">
        <f>IF(IF(Payment[[#This Row],[ID'#]]="","",VLOOKUP(Payment[[#This Row],[ID'#]],OrderTable[],6,FALSE))=0,"",IF(Payment[[#This Row],[ID'#]]="","",VLOOKUP(Payment[[#This Row],[ID'#]],OrderTable[],6,FALSE)))</f>
        <v>Electrician #7 - Pure 20K (Expenses)</v>
      </c>
      <c r="F325" s="17">
        <f>IF(IF(Payment[[#This Row],[ID'#]]="","",VLOOKUP(Payment[[#This Row],[ID'#]],OrderTable[],7,FALSE))=0,0,IF(Payment[[#This Row],[ID'#]]="","",VLOOKUP(Payment[[#This Row],[ID'#]],OrderTable[],7,FALSE)))</f>
        <v>1</v>
      </c>
      <c r="G325" s="17" t="str">
        <f>IF(IF(Payment[[#This Row],[ID'#]]="","",VLOOKUP(Payment[[#This Row],[ID'#]],OrderTable[],8,FALSE))=0,"",IF(Payment[[#This Row],[ID'#]]="","",VLOOKUP(Payment[[#This Row],[ID'#]],OrderTable[],8,FALSE)))</f>
        <v>lot</v>
      </c>
      <c r="H325" s="23">
        <f>IF(IF(Payment[[#This Row],[ID'#]]="","",VLOOKUP(Payment[[#This Row],[ID'#]],OrderTable[],9,FALSE))=0,0,IF(Payment[[#This Row],[ID'#]]="","",VLOOKUP(Payment[[#This Row],[ID'#]],OrderTable[],9,FALSE)))</f>
        <v>6950</v>
      </c>
      <c r="I325" s="23">
        <f>IF(IF(Payment[[#This Row],[ID'#]]="","",VLOOKUP(Payment[[#This Row],[ID'#]],OrderTable[],10,FALSE))=0,0,IF(Payment[[#This Row],[ID'#]]="","",VLOOKUP(Payment[[#This Row],[ID'#]],OrderTable[],10,FALSE)))</f>
        <v>6950</v>
      </c>
      <c r="J325" s="55">
        <v>1290</v>
      </c>
      <c r="K325" s="58">
        <v>0.23021582700000001</v>
      </c>
      <c r="L325" s="22">
        <f>IF(Payment[[#This Row],[Total ]]="","",Payment[[#This Row],[Total ]]*Payment[[#This Row],[Payment %]])</f>
        <v>1599.9999976500001</v>
      </c>
      <c r="M325" s="47">
        <v>44786</v>
      </c>
      <c r="N325" s="48"/>
      <c r="O325" s="52"/>
      <c r="P325" s="74" t="str">
        <f>IF(Payment[[#This Row],[Date of deposit]]="","",Payment[[#This Row],[Amount paid]])</f>
        <v/>
      </c>
    </row>
    <row r="326" spans="1:16" hidden="1">
      <c r="A326" s="54" t="s">
        <v>454</v>
      </c>
      <c r="B326" s="15">
        <f>IF(IF(Payment[[#This Row],[ID'#]]="","",VLOOKUP(Payment[[#This Row],[ID'#]],OrderTable[],2,FALSE))=0,"",IF(Payment[[#This Row],[ID'#]]="","",VLOOKUP(Payment[[#This Row],[ID'#]],OrderTable[],2,FALSE)))</f>
        <v>11</v>
      </c>
      <c r="C326" s="15">
        <f>IF(IF(Payment[[#This Row],[ID'#]]="","",VLOOKUP(Payment[[#This Row],[ID'#]],OrderTable[],3,FALSE))=0,"",IF(Payment[[#This Row],[ID'#]]="","",VLOOKUP(Payment[[#This Row],[ID'#]],OrderTable[],3,FALSE)))</f>
        <v>1137</v>
      </c>
      <c r="D326" s="16" t="str">
        <f>IF(IF(Payment[[#This Row],[ID'#]]="","",VLOOKUP(Payment[[#This Row],[ID'#]],OrderTable[],5,FALSE))=0,"",IF(Payment[[#This Row],[ID'#]]="","",VLOOKUP(Payment[[#This Row],[ID'#]],OrderTable[],5,FALSE)))</f>
        <v/>
      </c>
      <c r="E326" s="17" t="str">
        <f>IF(IF(Payment[[#This Row],[ID'#]]="","",VLOOKUP(Payment[[#This Row],[ID'#]],OrderTable[],6,FALSE))=0,"",IF(Payment[[#This Row],[ID'#]]="","",VLOOKUP(Payment[[#This Row],[ID'#]],OrderTable[],6,FALSE)))</f>
        <v>Controls #1 One-year contract (Labor)</v>
      </c>
      <c r="F326" s="17">
        <f>IF(IF(Payment[[#This Row],[ID'#]]="","",VLOOKUP(Payment[[#This Row],[ID'#]],OrderTable[],7,FALSE))=0,0,IF(Payment[[#This Row],[ID'#]]="","",VLOOKUP(Payment[[#This Row],[ID'#]],OrderTable[],7,FALSE)))</f>
        <v>2600</v>
      </c>
      <c r="G326" s="17" t="str">
        <f>IF(IF(Payment[[#This Row],[ID'#]]="","",VLOOKUP(Payment[[#This Row],[ID'#]],OrderTable[],8,FALSE))=0,"",IF(Payment[[#This Row],[ID'#]]="","",VLOOKUP(Payment[[#This Row],[ID'#]],OrderTable[],8,FALSE)))</f>
        <v>hr</v>
      </c>
      <c r="H326" s="23">
        <f>IF(IF(Payment[[#This Row],[ID'#]]="","",VLOOKUP(Payment[[#This Row],[ID'#]],OrderTable[],9,FALSE))=0,0,IF(Payment[[#This Row],[ID'#]]="","",VLOOKUP(Payment[[#This Row],[ID'#]],OrderTable[],9,FALSE)))</f>
        <v>60</v>
      </c>
      <c r="I326" s="23">
        <f>IF(IF(Payment[[#This Row],[ID'#]]="","",VLOOKUP(Payment[[#This Row],[ID'#]],OrderTable[],10,FALSE))=0,0,IF(Payment[[#This Row],[ID'#]]="","",VLOOKUP(Payment[[#This Row],[ID'#]],OrderTable[],10,FALSE)))</f>
        <v>156000</v>
      </c>
      <c r="J326" s="55">
        <v>1291</v>
      </c>
      <c r="K326" s="58">
        <v>8.3461538000000002E-2</v>
      </c>
      <c r="L326" s="22">
        <f>IF(Payment[[#This Row],[Total ]]="","",Payment[[#This Row],[Total ]]*Payment[[#This Row],[Payment %]])</f>
        <v>13019.999928000001</v>
      </c>
      <c r="M326" s="47">
        <v>44786</v>
      </c>
      <c r="N326" s="48"/>
      <c r="O326" s="52"/>
      <c r="P326" s="74" t="str">
        <f>IF(Payment[[#This Row],[Date of deposit]]="","",Payment[[#This Row],[Amount paid]])</f>
        <v/>
      </c>
    </row>
    <row r="327" spans="1:16" hidden="1">
      <c r="A327" s="54" t="s">
        <v>459</v>
      </c>
      <c r="B327" s="15">
        <f>IF(IF(Payment[[#This Row],[ID'#]]="","",VLOOKUP(Payment[[#This Row],[ID'#]],OrderTable[],2,FALSE))=0,"",IF(Payment[[#This Row],[ID'#]]="","",VLOOKUP(Payment[[#This Row],[ID'#]],OrderTable[],2,FALSE)))</f>
        <v>11</v>
      </c>
      <c r="C327" s="15">
        <f>IF(IF(Payment[[#This Row],[ID'#]]="","",VLOOKUP(Payment[[#This Row],[ID'#]],OrderTable[],3,FALSE))=0,"",IF(Payment[[#This Row],[ID'#]]="","",VLOOKUP(Payment[[#This Row],[ID'#]],OrderTable[],3,FALSE)))</f>
        <v>1137</v>
      </c>
      <c r="D327" s="16" t="str">
        <f>IF(IF(Payment[[#This Row],[ID'#]]="","",VLOOKUP(Payment[[#This Row],[ID'#]],OrderTable[],5,FALSE))=0,"",IF(Payment[[#This Row],[ID'#]]="","",VLOOKUP(Payment[[#This Row],[ID'#]],OrderTable[],5,FALSE)))</f>
        <v/>
      </c>
      <c r="E327" s="17" t="str">
        <f>IF(IF(Payment[[#This Row],[ID'#]]="","",VLOOKUP(Payment[[#This Row],[ID'#]],OrderTable[],6,FALSE))=0,"",IF(Payment[[#This Row],[ID'#]]="","",VLOOKUP(Payment[[#This Row],[ID'#]],OrderTable[],6,FALSE)))</f>
        <v>Controls #2 One-year contract (Labor)</v>
      </c>
      <c r="F327" s="17">
        <f>IF(IF(Payment[[#This Row],[ID'#]]="","",VLOOKUP(Payment[[#This Row],[ID'#]],OrderTable[],7,FALSE))=0,0,IF(Payment[[#This Row],[ID'#]]="","",VLOOKUP(Payment[[#This Row],[ID'#]],OrderTable[],7,FALSE)))</f>
        <v>2600</v>
      </c>
      <c r="G327" s="17" t="str">
        <f>IF(IF(Payment[[#This Row],[ID'#]]="","",VLOOKUP(Payment[[#This Row],[ID'#]],OrderTable[],8,FALSE))=0,"",IF(Payment[[#This Row],[ID'#]]="","",VLOOKUP(Payment[[#This Row],[ID'#]],OrderTable[],8,FALSE)))</f>
        <v>hr</v>
      </c>
      <c r="H327" s="23">
        <f>IF(IF(Payment[[#This Row],[ID'#]]="","",VLOOKUP(Payment[[#This Row],[ID'#]],OrderTable[],9,FALSE))=0,0,IF(Payment[[#This Row],[ID'#]]="","",VLOOKUP(Payment[[#This Row],[ID'#]],OrderTable[],9,FALSE)))</f>
        <v>60</v>
      </c>
      <c r="I327" s="23">
        <f>IF(IF(Payment[[#This Row],[ID'#]]="","",VLOOKUP(Payment[[#This Row],[ID'#]],OrderTable[],10,FALSE))=0,0,IF(Payment[[#This Row],[ID'#]]="","",VLOOKUP(Payment[[#This Row],[ID'#]],OrderTable[],10,FALSE)))</f>
        <v>156000</v>
      </c>
      <c r="J327" s="55">
        <v>1291</v>
      </c>
      <c r="K327" s="58">
        <v>8.3461538000000002E-2</v>
      </c>
      <c r="L327" s="22">
        <f>IF(Payment[[#This Row],[Total ]]="","",Payment[[#This Row],[Total ]]*Payment[[#This Row],[Payment %]])</f>
        <v>13019.999928000001</v>
      </c>
      <c r="M327" s="47">
        <v>44786</v>
      </c>
      <c r="N327" s="48"/>
      <c r="O327" s="52"/>
      <c r="P327" s="74" t="str">
        <f>IF(Payment[[#This Row],[Date of deposit]]="","",Payment[[#This Row],[Amount paid]])</f>
        <v/>
      </c>
    </row>
    <row r="328" spans="1:16" hidden="1">
      <c r="A328" s="54" t="s">
        <v>463</v>
      </c>
      <c r="B328" s="15">
        <f>IF(IF(Payment[[#This Row],[ID'#]]="","",VLOOKUP(Payment[[#This Row],[ID'#]],OrderTable[],2,FALSE))=0,"",IF(Payment[[#This Row],[ID'#]]="","",VLOOKUP(Payment[[#This Row],[ID'#]],OrderTable[],2,FALSE)))</f>
        <v>11</v>
      </c>
      <c r="C328" s="15">
        <f>IF(IF(Payment[[#This Row],[ID'#]]="","",VLOOKUP(Payment[[#This Row],[ID'#]],OrderTable[],3,FALSE))=0,"",IF(Payment[[#This Row],[ID'#]]="","",VLOOKUP(Payment[[#This Row],[ID'#]],OrderTable[],3,FALSE)))</f>
        <v>1137</v>
      </c>
      <c r="D328" s="16" t="str">
        <f>IF(IF(Payment[[#This Row],[ID'#]]="","",VLOOKUP(Payment[[#This Row],[ID'#]],OrderTable[],5,FALSE))=0,"",IF(Payment[[#This Row],[ID'#]]="","",VLOOKUP(Payment[[#This Row],[ID'#]],OrderTable[],5,FALSE)))</f>
        <v/>
      </c>
      <c r="E328" s="17" t="str">
        <f>IF(IF(Payment[[#This Row],[ID'#]]="","",VLOOKUP(Payment[[#This Row],[ID'#]],OrderTable[],6,FALSE))=0,"",IF(Payment[[#This Row],[ID'#]]="","",VLOOKUP(Payment[[#This Row],[ID'#]],OrderTable[],6,FALSE)))</f>
        <v>Controls #3 One-year contract (Labor)</v>
      </c>
      <c r="F328" s="17">
        <f>IF(IF(Payment[[#This Row],[ID'#]]="","",VLOOKUP(Payment[[#This Row],[ID'#]],OrderTable[],7,FALSE))=0,0,IF(Payment[[#This Row],[ID'#]]="","",VLOOKUP(Payment[[#This Row],[ID'#]],OrderTable[],7,FALSE)))</f>
        <v>2600</v>
      </c>
      <c r="G328" s="17" t="str">
        <f>IF(IF(Payment[[#This Row],[ID'#]]="","",VLOOKUP(Payment[[#This Row],[ID'#]],OrderTable[],8,FALSE))=0,"",IF(Payment[[#This Row],[ID'#]]="","",VLOOKUP(Payment[[#This Row],[ID'#]],OrderTable[],8,FALSE)))</f>
        <v>hr</v>
      </c>
      <c r="H328" s="23">
        <f>IF(IF(Payment[[#This Row],[ID'#]]="","",VLOOKUP(Payment[[#This Row],[ID'#]],OrderTable[],9,FALSE))=0,0,IF(Payment[[#This Row],[ID'#]]="","",VLOOKUP(Payment[[#This Row],[ID'#]],OrderTable[],9,FALSE)))</f>
        <v>60</v>
      </c>
      <c r="I328" s="23">
        <f>IF(IF(Payment[[#This Row],[ID'#]]="","",VLOOKUP(Payment[[#This Row],[ID'#]],OrderTable[],10,FALSE))=0,0,IF(Payment[[#This Row],[ID'#]]="","",VLOOKUP(Payment[[#This Row],[ID'#]],OrderTable[],10,FALSE)))</f>
        <v>156000</v>
      </c>
      <c r="J328" s="55">
        <v>1291</v>
      </c>
      <c r="K328" s="58">
        <v>8.3461538000000002E-2</v>
      </c>
      <c r="L328" s="22">
        <f>IF(Payment[[#This Row],[Total ]]="","",Payment[[#This Row],[Total ]]*Payment[[#This Row],[Payment %]])</f>
        <v>13019.999928000001</v>
      </c>
      <c r="M328" s="47">
        <v>44786</v>
      </c>
      <c r="N328" s="48"/>
      <c r="O328" s="52"/>
      <c r="P328" s="74" t="str">
        <f>IF(Payment[[#This Row],[Date of deposit]]="","",Payment[[#This Row],[Amount paid]])</f>
        <v/>
      </c>
    </row>
    <row r="329" spans="1:16" hidden="1">
      <c r="A329" s="54" t="s">
        <v>467</v>
      </c>
      <c r="B329" s="15">
        <f>IF(IF(Payment[[#This Row],[ID'#]]="","",VLOOKUP(Payment[[#This Row],[ID'#]],OrderTable[],2,FALSE))=0,"",IF(Payment[[#This Row],[ID'#]]="","",VLOOKUP(Payment[[#This Row],[ID'#]],OrderTable[],2,FALSE)))</f>
        <v>11</v>
      </c>
      <c r="C329" s="15">
        <f>IF(IF(Payment[[#This Row],[ID'#]]="","",VLOOKUP(Payment[[#This Row],[ID'#]],OrderTable[],3,FALSE))=0,"",IF(Payment[[#This Row],[ID'#]]="","",VLOOKUP(Payment[[#This Row],[ID'#]],OrderTable[],3,FALSE)))</f>
        <v>1137</v>
      </c>
      <c r="D329" s="16" t="str">
        <f>IF(IF(Payment[[#This Row],[ID'#]]="","",VLOOKUP(Payment[[#This Row],[ID'#]],OrderTable[],5,FALSE))=0,"",IF(Payment[[#This Row],[ID'#]]="","",VLOOKUP(Payment[[#This Row],[ID'#]],OrderTable[],5,FALSE)))</f>
        <v/>
      </c>
      <c r="E329" s="17" t="str">
        <f>IF(IF(Payment[[#This Row],[ID'#]]="","",VLOOKUP(Payment[[#This Row],[ID'#]],OrderTable[],6,FALSE))=0,"",IF(Payment[[#This Row],[ID'#]]="","",VLOOKUP(Payment[[#This Row],[ID'#]],OrderTable[],6,FALSE)))</f>
        <v>Controls #4 One-year contract (Labor)</v>
      </c>
      <c r="F329" s="17">
        <f>IF(IF(Payment[[#This Row],[ID'#]]="","",VLOOKUP(Payment[[#This Row],[ID'#]],OrderTable[],7,FALSE))=0,0,IF(Payment[[#This Row],[ID'#]]="","",VLOOKUP(Payment[[#This Row],[ID'#]],OrderTable[],7,FALSE)))</f>
        <v>2600</v>
      </c>
      <c r="G329" s="17" t="str">
        <f>IF(IF(Payment[[#This Row],[ID'#]]="","",VLOOKUP(Payment[[#This Row],[ID'#]],OrderTable[],8,FALSE))=0,"",IF(Payment[[#This Row],[ID'#]]="","",VLOOKUP(Payment[[#This Row],[ID'#]],OrderTable[],8,FALSE)))</f>
        <v>hr</v>
      </c>
      <c r="H329" s="23">
        <f>IF(IF(Payment[[#This Row],[ID'#]]="","",VLOOKUP(Payment[[#This Row],[ID'#]],OrderTable[],9,FALSE))=0,0,IF(Payment[[#This Row],[ID'#]]="","",VLOOKUP(Payment[[#This Row],[ID'#]],OrderTable[],9,FALSE)))</f>
        <v>60</v>
      </c>
      <c r="I329" s="23">
        <f>IF(IF(Payment[[#This Row],[ID'#]]="","",VLOOKUP(Payment[[#This Row],[ID'#]],OrderTable[],10,FALSE))=0,0,IF(Payment[[#This Row],[ID'#]]="","",VLOOKUP(Payment[[#This Row],[ID'#]],OrderTable[],10,FALSE)))</f>
        <v>156000</v>
      </c>
      <c r="J329" s="55">
        <v>1291</v>
      </c>
      <c r="K329" s="58">
        <v>8.3461538000000002E-2</v>
      </c>
      <c r="L329" s="22">
        <f>IF(Payment[[#This Row],[Total ]]="","",Payment[[#This Row],[Total ]]*Payment[[#This Row],[Payment %]])</f>
        <v>13019.999928000001</v>
      </c>
      <c r="M329" s="47">
        <v>44786</v>
      </c>
      <c r="N329" s="48"/>
      <c r="O329" s="52"/>
      <c r="P329" s="74" t="str">
        <f>IF(Payment[[#This Row],[Date of deposit]]="","",Payment[[#This Row],[Amount paid]])</f>
        <v/>
      </c>
    </row>
    <row r="330" spans="1:16" hidden="1">
      <c r="A330" s="54" t="s">
        <v>420</v>
      </c>
      <c r="B330" s="15">
        <f>IF(IF(Payment[[#This Row],[ID'#]]="","",VLOOKUP(Payment[[#This Row],[ID'#]],OrderTable[],2,FALSE))=0,"",IF(Payment[[#This Row],[ID'#]]="","",VLOOKUP(Payment[[#This Row],[ID'#]],OrderTable[],2,FALSE)))</f>
        <v>10</v>
      </c>
      <c r="C330" s="15">
        <f>IF(IF(Payment[[#This Row],[ID'#]]="","",VLOOKUP(Payment[[#This Row],[ID'#]],OrderTable[],3,FALSE))=0,"",IF(Payment[[#This Row],[ID'#]]="","",VLOOKUP(Payment[[#This Row],[ID'#]],OrderTable[],3,FALSE)))</f>
        <v>1147</v>
      </c>
      <c r="D330" s="16" t="str">
        <f>IF(IF(Payment[[#This Row],[ID'#]]="","",VLOOKUP(Payment[[#This Row],[ID'#]],OrderTable[],5,FALSE))=0,"",IF(Payment[[#This Row],[ID'#]]="","",VLOOKUP(Payment[[#This Row],[ID'#]],OrderTable[],5,FALSE)))</f>
        <v/>
      </c>
      <c r="E330" s="17" t="str">
        <f>IF(IF(Payment[[#This Row],[ID'#]]="","",VLOOKUP(Payment[[#This Row],[ID'#]],OrderTable[],6,FALSE))=0,"",IF(Payment[[#This Row],[ID'#]]="","",VLOOKUP(Payment[[#This Row],[ID'#]],OrderTable[],6,FALSE)))</f>
        <v>Controls #1 - Pure 20K (Overtime)</v>
      </c>
      <c r="F330" s="17">
        <f>IF(IF(Payment[[#This Row],[ID'#]]="","",VLOOKUP(Payment[[#This Row],[ID'#]],OrderTable[],7,FALSE))=0,0,IF(Payment[[#This Row],[ID'#]]="","",VLOOKUP(Payment[[#This Row],[ID'#]],OrderTable[],7,FALSE)))</f>
        <v>108</v>
      </c>
      <c r="G330" s="17" t="str">
        <f>IF(IF(Payment[[#This Row],[ID'#]]="","",VLOOKUP(Payment[[#This Row],[ID'#]],OrderTable[],8,FALSE))=0,"",IF(Payment[[#This Row],[ID'#]]="","",VLOOKUP(Payment[[#This Row],[ID'#]],OrderTable[],8,FALSE)))</f>
        <v>hr</v>
      </c>
      <c r="H330" s="23">
        <f>IF(IF(Payment[[#This Row],[ID'#]]="","",VLOOKUP(Payment[[#This Row],[ID'#]],OrderTable[],9,FALSE))=0,0,IF(Payment[[#This Row],[ID'#]]="","",VLOOKUP(Payment[[#This Row],[ID'#]],OrderTable[],9,FALSE)))</f>
        <v>90</v>
      </c>
      <c r="I330" s="23">
        <f>IF(IF(Payment[[#This Row],[ID'#]]="","",VLOOKUP(Payment[[#This Row],[ID'#]],OrderTable[],10,FALSE))=0,0,IF(Payment[[#This Row],[ID'#]]="","",VLOOKUP(Payment[[#This Row],[ID'#]],OrderTable[],10,FALSE)))</f>
        <v>9720</v>
      </c>
      <c r="J330" s="55">
        <v>1292</v>
      </c>
      <c r="K330" s="72">
        <v>0.12345679</v>
      </c>
      <c r="L330" s="22">
        <f>IF(Payment[[#This Row],[Total ]]="","",Payment[[#This Row],[Total ]]*Payment[[#This Row],[Payment %]])</f>
        <v>1199.9999988</v>
      </c>
      <c r="M330" s="47">
        <v>44786</v>
      </c>
      <c r="N330" s="48"/>
      <c r="O330" s="52"/>
      <c r="P330" s="74" t="str">
        <f>IF(Payment[[#This Row],[Date of deposit]]="","",Payment[[#This Row],[Amount paid]])</f>
        <v/>
      </c>
    </row>
    <row r="331" spans="1:16" hidden="1">
      <c r="A331" s="54" t="s">
        <v>422</v>
      </c>
      <c r="B331" s="15">
        <f>IF(IF(Payment[[#This Row],[ID'#]]="","",VLOOKUP(Payment[[#This Row],[ID'#]],OrderTable[],2,FALSE))=0,"",IF(Payment[[#This Row],[ID'#]]="","",VLOOKUP(Payment[[#This Row],[ID'#]],OrderTable[],2,FALSE)))</f>
        <v>10</v>
      </c>
      <c r="C331" s="15">
        <f>IF(IF(Payment[[#This Row],[ID'#]]="","",VLOOKUP(Payment[[#This Row],[ID'#]],OrderTable[],3,FALSE))=0,"",IF(Payment[[#This Row],[ID'#]]="","",VLOOKUP(Payment[[#This Row],[ID'#]],OrderTable[],3,FALSE)))</f>
        <v>1147</v>
      </c>
      <c r="D331" s="16" t="str">
        <f>IF(IF(Payment[[#This Row],[ID'#]]="","",VLOOKUP(Payment[[#This Row],[ID'#]],OrderTable[],5,FALSE))=0,"",IF(Payment[[#This Row],[ID'#]]="","",VLOOKUP(Payment[[#This Row],[ID'#]],OrderTable[],5,FALSE)))</f>
        <v/>
      </c>
      <c r="E331" s="17" t="str">
        <f>IF(IF(Payment[[#This Row],[ID'#]]="","",VLOOKUP(Payment[[#This Row],[ID'#]],OrderTable[],6,FALSE))=0,"",IF(Payment[[#This Row],[ID'#]]="","",VLOOKUP(Payment[[#This Row],[ID'#]],OrderTable[],6,FALSE)))</f>
        <v>Controls #1 - Pure 20K (Expenses)</v>
      </c>
      <c r="F331" s="17">
        <f>IF(IF(Payment[[#This Row],[ID'#]]="","",VLOOKUP(Payment[[#This Row],[ID'#]],OrderTable[],7,FALSE))=0,0,IF(Payment[[#This Row],[ID'#]]="","",VLOOKUP(Payment[[#This Row],[ID'#]],OrderTable[],7,FALSE)))</f>
        <v>1</v>
      </c>
      <c r="G331" s="17" t="str">
        <f>IF(IF(Payment[[#This Row],[ID'#]]="","",VLOOKUP(Payment[[#This Row],[ID'#]],OrderTable[],8,FALSE))=0,"",IF(Payment[[#This Row],[ID'#]]="","",VLOOKUP(Payment[[#This Row],[ID'#]],OrderTable[],8,FALSE)))</f>
        <v>lot</v>
      </c>
      <c r="H331" s="23">
        <f>IF(IF(Payment[[#This Row],[ID'#]]="","",VLOOKUP(Payment[[#This Row],[ID'#]],OrderTable[],9,FALSE))=0,0,IF(Payment[[#This Row],[ID'#]]="","",VLOOKUP(Payment[[#This Row],[ID'#]],OrderTable[],9,FALSE)))</f>
        <v>17320</v>
      </c>
      <c r="I331" s="23">
        <f>IF(IF(Payment[[#This Row],[ID'#]]="","",VLOOKUP(Payment[[#This Row],[ID'#]],OrderTable[],10,FALSE))=0,0,IF(Payment[[#This Row],[ID'#]]="","",VLOOKUP(Payment[[#This Row],[ID'#]],OrderTable[],10,FALSE)))</f>
        <v>17320</v>
      </c>
      <c r="J331" s="55">
        <v>1292</v>
      </c>
      <c r="K331" s="58">
        <v>0.27021939900000003</v>
      </c>
      <c r="L331" s="22">
        <f>IF(Payment[[#This Row],[Total ]]="","",Payment[[#This Row],[Total ]]*Payment[[#This Row],[Payment %]])</f>
        <v>4680.1999906800002</v>
      </c>
      <c r="M331" s="47">
        <v>44786</v>
      </c>
      <c r="N331" s="48"/>
      <c r="O331" s="52"/>
      <c r="P331" s="74" t="str">
        <f>IF(Payment[[#This Row],[Date of deposit]]="","",Payment[[#This Row],[Amount paid]])</f>
        <v/>
      </c>
    </row>
    <row r="332" spans="1:16" hidden="1">
      <c r="A332" s="54" t="s">
        <v>424</v>
      </c>
      <c r="B332" s="15">
        <f>IF(IF(Payment[[#This Row],[ID'#]]="","",VLOOKUP(Payment[[#This Row],[ID'#]],OrderTable[],2,FALSE))=0,"",IF(Payment[[#This Row],[ID'#]]="","",VLOOKUP(Payment[[#This Row],[ID'#]],OrderTable[],2,FALSE)))</f>
        <v>10</v>
      </c>
      <c r="C332" s="15">
        <f>IF(IF(Payment[[#This Row],[ID'#]]="","",VLOOKUP(Payment[[#This Row],[ID'#]],OrderTable[],3,FALSE))=0,"",IF(Payment[[#This Row],[ID'#]]="","",VLOOKUP(Payment[[#This Row],[ID'#]],OrderTable[],3,FALSE)))</f>
        <v>1147</v>
      </c>
      <c r="D332" s="16" t="str">
        <f>IF(IF(Payment[[#This Row],[ID'#]]="","",VLOOKUP(Payment[[#This Row],[ID'#]],OrderTable[],5,FALSE))=0,"",IF(Payment[[#This Row],[ID'#]]="","",VLOOKUP(Payment[[#This Row],[ID'#]],OrderTable[],5,FALSE)))</f>
        <v/>
      </c>
      <c r="E332" s="17" t="str">
        <f>IF(IF(Payment[[#This Row],[ID'#]]="","",VLOOKUP(Payment[[#This Row],[ID'#]],OrderTable[],6,FALSE))=0,"",IF(Payment[[#This Row],[ID'#]]="","",VLOOKUP(Payment[[#This Row],[ID'#]],OrderTable[],6,FALSE)))</f>
        <v>Controls #2 - Pure 20K (Labor)</v>
      </c>
      <c r="F332" s="17">
        <f>IF(IF(Payment[[#This Row],[ID'#]]="","",VLOOKUP(Payment[[#This Row],[ID'#]],OrderTable[],7,FALSE))=0,0,IF(Payment[[#This Row],[ID'#]]="","",VLOOKUP(Payment[[#This Row],[ID'#]],OrderTable[],7,FALSE)))</f>
        <v>928</v>
      </c>
      <c r="G332" s="17" t="str">
        <f>IF(IF(Payment[[#This Row],[ID'#]]="","",VLOOKUP(Payment[[#This Row],[ID'#]],OrderTable[],8,FALSE))=0,"",IF(Payment[[#This Row],[ID'#]]="","",VLOOKUP(Payment[[#This Row],[ID'#]],OrderTable[],8,FALSE)))</f>
        <v>hr</v>
      </c>
      <c r="H332" s="23">
        <f>IF(IF(Payment[[#This Row],[ID'#]]="","",VLOOKUP(Payment[[#This Row],[ID'#]],OrderTable[],9,FALSE))=0,0,IF(Payment[[#This Row],[ID'#]]="","",VLOOKUP(Payment[[#This Row],[ID'#]],OrderTable[],9,FALSE)))</f>
        <v>50</v>
      </c>
      <c r="I332" s="23">
        <f>IF(IF(Payment[[#This Row],[ID'#]]="","",VLOOKUP(Payment[[#This Row],[ID'#]],OrderTable[],10,FALSE))=0,0,IF(Payment[[#This Row],[ID'#]]="","",VLOOKUP(Payment[[#This Row],[ID'#]],OrderTable[],10,FALSE)))</f>
        <v>46400</v>
      </c>
      <c r="J332" s="55">
        <v>1292</v>
      </c>
      <c r="K332" s="58">
        <v>0.26939655099999998</v>
      </c>
      <c r="L332" s="22">
        <f>IF(Payment[[#This Row],[Total ]]="","",Payment[[#This Row],[Total ]]*Payment[[#This Row],[Payment %]])</f>
        <v>12499.999966399999</v>
      </c>
      <c r="M332" s="47">
        <v>44786</v>
      </c>
      <c r="N332" s="48"/>
      <c r="O332" s="52"/>
      <c r="P332" s="74" t="str">
        <f>IF(Payment[[#This Row],[Date of deposit]]="","",Payment[[#This Row],[Amount paid]])</f>
        <v/>
      </c>
    </row>
    <row r="333" spans="1:16" hidden="1">
      <c r="A333" s="54" t="s">
        <v>426</v>
      </c>
      <c r="B333" s="15">
        <f>IF(IF(Payment[[#This Row],[ID'#]]="","",VLOOKUP(Payment[[#This Row],[ID'#]],OrderTable[],2,FALSE))=0,"",IF(Payment[[#This Row],[ID'#]]="","",VLOOKUP(Payment[[#This Row],[ID'#]],OrderTable[],2,FALSE)))</f>
        <v>10</v>
      </c>
      <c r="C333" s="15">
        <f>IF(IF(Payment[[#This Row],[ID'#]]="","",VLOOKUP(Payment[[#This Row],[ID'#]],OrderTable[],3,FALSE))=0,"",IF(Payment[[#This Row],[ID'#]]="","",VLOOKUP(Payment[[#This Row],[ID'#]],OrderTable[],3,FALSE)))</f>
        <v>1147</v>
      </c>
      <c r="D333" s="16" t="str">
        <f>IF(IF(Payment[[#This Row],[ID'#]]="","",VLOOKUP(Payment[[#This Row],[ID'#]],OrderTable[],5,FALSE))=0,"",IF(Payment[[#This Row],[ID'#]]="","",VLOOKUP(Payment[[#This Row],[ID'#]],OrderTable[],5,FALSE)))</f>
        <v/>
      </c>
      <c r="E333" s="17" t="str">
        <f>IF(IF(Payment[[#This Row],[ID'#]]="","",VLOOKUP(Payment[[#This Row],[ID'#]],OrderTable[],6,FALSE))=0,"",IF(Payment[[#This Row],[ID'#]]="","",VLOOKUP(Payment[[#This Row],[ID'#]],OrderTable[],6,FALSE)))</f>
        <v>Controls #2 - Pure 20K (Overtime)</v>
      </c>
      <c r="F333" s="17">
        <f>IF(IF(Payment[[#This Row],[ID'#]]="","",VLOOKUP(Payment[[#This Row],[ID'#]],OrderTable[],7,FALSE))=0,0,IF(Payment[[#This Row],[ID'#]]="","",VLOOKUP(Payment[[#This Row],[ID'#]],OrderTable[],7,FALSE)))</f>
        <v>371</v>
      </c>
      <c r="G333" s="17" t="str">
        <f>IF(IF(Payment[[#This Row],[ID'#]]="","",VLOOKUP(Payment[[#This Row],[ID'#]],OrderTable[],8,FALSE))=0,"",IF(Payment[[#This Row],[ID'#]]="","",VLOOKUP(Payment[[#This Row],[ID'#]],OrderTable[],8,FALSE)))</f>
        <v>hr</v>
      </c>
      <c r="H333" s="23">
        <f>IF(IF(Payment[[#This Row],[ID'#]]="","",VLOOKUP(Payment[[#This Row],[ID'#]],OrderTable[],9,FALSE))=0,0,IF(Payment[[#This Row],[ID'#]]="","",VLOOKUP(Payment[[#This Row],[ID'#]],OrderTable[],9,FALSE)))</f>
        <v>90</v>
      </c>
      <c r="I333" s="23">
        <f>IF(IF(Payment[[#This Row],[ID'#]]="","",VLOOKUP(Payment[[#This Row],[ID'#]],OrderTable[],10,FALSE))=0,0,IF(Payment[[#This Row],[ID'#]]="","",VLOOKUP(Payment[[#This Row],[ID'#]],OrderTable[],10,FALSE)))</f>
        <v>33390</v>
      </c>
      <c r="J333" s="55">
        <v>1292</v>
      </c>
      <c r="K333" s="58">
        <v>7.1877807000000002E-2</v>
      </c>
      <c r="L333" s="22">
        <f>IF(Payment[[#This Row],[Total ]]="","",Payment[[#This Row],[Total ]]*Payment[[#This Row],[Payment %]])</f>
        <v>2399.9999757300002</v>
      </c>
      <c r="M333" s="47">
        <v>44786</v>
      </c>
      <c r="N333" s="48"/>
      <c r="O333" s="52"/>
      <c r="P333" s="74" t="str">
        <f>IF(Payment[[#This Row],[Date of deposit]]="","",Payment[[#This Row],[Amount paid]])</f>
        <v/>
      </c>
    </row>
    <row r="334" spans="1:16" hidden="1">
      <c r="A334" s="54" t="s">
        <v>428</v>
      </c>
      <c r="B334" s="15">
        <f>IF(IF(Payment[[#This Row],[ID'#]]="","",VLOOKUP(Payment[[#This Row],[ID'#]],OrderTable[],2,FALSE))=0,"",IF(Payment[[#This Row],[ID'#]]="","",VLOOKUP(Payment[[#This Row],[ID'#]],OrderTable[],2,FALSE)))</f>
        <v>10</v>
      </c>
      <c r="C334" s="15">
        <f>IF(IF(Payment[[#This Row],[ID'#]]="","",VLOOKUP(Payment[[#This Row],[ID'#]],OrderTable[],3,FALSE))=0,"",IF(Payment[[#This Row],[ID'#]]="","",VLOOKUP(Payment[[#This Row],[ID'#]],OrderTable[],3,FALSE)))</f>
        <v>1147</v>
      </c>
      <c r="D334" s="16" t="str">
        <f>IF(IF(Payment[[#This Row],[ID'#]]="","",VLOOKUP(Payment[[#This Row],[ID'#]],OrderTable[],5,FALSE))=0,"",IF(Payment[[#This Row],[ID'#]]="","",VLOOKUP(Payment[[#This Row],[ID'#]],OrderTable[],5,FALSE)))</f>
        <v/>
      </c>
      <c r="E334" s="17" t="str">
        <f>IF(IF(Payment[[#This Row],[ID'#]]="","",VLOOKUP(Payment[[#This Row],[ID'#]],OrderTable[],6,FALSE))=0,"",IF(Payment[[#This Row],[ID'#]]="","",VLOOKUP(Payment[[#This Row],[ID'#]],OrderTable[],6,FALSE)))</f>
        <v>Controls #2 - Pure 20K (Expenses)</v>
      </c>
      <c r="F334" s="17">
        <f>IF(IF(Payment[[#This Row],[ID'#]]="","",VLOOKUP(Payment[[#This Row],[ID'#]],OrderTable[],7,FALSE))=0,0,IF(Payment[[#This Row],[ID'#]]="","",VLOOKUP(Payment[[#This Row],[ID'#]],OrderTable[],7,FALSE)))</f>
        <v>1</v>
      </c>
      <c r="G334" s="17" t="str">
        <f>IF(IF(Payment[[#This Row],[ID'#]]="","",VLOOKUP(Payment[[#This Row],[ID'#]],OrderTable[],8,FALSE))=0,"",IF(Payment[[#This Row],[ID'#]]="","",VLOOKUP(Payment[[#This Row],[ID'#]],OrderTable[],8,FALSE)))</f>
        <v>lot</v>
      </c>
      <c r="H334" s="23">
        <f>IF(IF(Payment[[#This Row],[ID'#]]="","",VLOOKUP(Payment[[#This Row],[ID'#]],OrderTable[],9,FALSE))=0,0,IF(Payment[[#This Row],[ID'#]]="","",VLOOKUP(Payment[[#This Row],[ID'#]],OrderTable[],9,FALSE)))</f>
        <v>23100</v>
      </c>
      <c r="I334" s="23">
        <f>IF(IF(Payment[[#This Row],[ID'#]]="","",VLOOKUP(Payment[[#This Row],[ID'#]],OrderTable[],10,FALSE))=0,0,IF(Payment[[#This Row],[ID'#]]="","",VLOOKUP(Payment[[#This Row],[ID'#]],OrderTable[],10,FALSE)))</f>
        <v>23100</v>
      </c>
      <c r="J334" s="55">
        <v>1292</v>
      </c>
      <c r="K334" s="58">
        <v>0.20779220700000001</v>
      </c>
      <c r="L334" s="22">
        <f>IF(Payment[[#This Row],[Total ]]="","",Payment[[#This Row],[Total ]]*Payment[[#This Row],[Payment %]])</f>
        <v>4799.9999816999998</v>
      </c>
      <c r="M334" s="47">
        <v>44786</v>
      </c>
      <c r="N334" s="48"/>
      <c r="O334" s="52"/>
      <c r="P334" s="74" t="str">
        <f>IF(Payment[[#This Row],[Date of deposit]]="","",Payment[[#This Row],[Amount paid]])</f>
        <v/>
      </c>
    </row>
    <row r="335" spans="1:16" hidden="1">
      <c r="A335" s="54" t="s">
        <v>432</v>
      </c>
      <c r="B335" s="15">
        <f>IF(IF(Payment[[#This Row],[ID'#]]="","",VLOOKUP(Payment[[#This Row],[ID'#]],OrderTable[],2,FALSE))=0,"",IF(Payment[[#This Row],[ID'#]]="","",VLOOKUP(Payment[[#This Row],[ID'#]],OrderTable[],2,FALSE)))</f>
        <v>10</v>
      </c>
      <c r="C335" s="15">
        <f>IF(IF(Payment[[#This Row],[ID'#]]="","",VLOOKUP(Payment[[#This Row],[ID'#]],OrderTable[],3,FALSE))=0,"",IF(Payment[[#This Row],[ID'#]]="","",VLOOKUP(Payment[[#This Row],[ID'#]],OrderTable[],3,FALSE)))</f>
        <v>1147</v>
      </c>
      <c r="D335" s="16" t="str">
        <f>IF(IF(Payment[[#This Row],[ID'#]]="","",VLOOKUP(Payment[[#This Row],[ID'#]],OrderTable[],5,FALSE))=0,"",IF(Payment[[#This Row],[ID'#]]="","",VLOOKUP(Payment[[#This Row],[ID'#]],OrderTable[],5,FALSE)))</f>
        <v/>
      </c>
      <c r="E335" s="17" t="str">
        <f>IF(IF(Payment[[#This Row],[ID'#]]="","",VLOOKUP(Payment[[#This Row],[ID'#]],OrderTable[],6,FALSE))=0,"",IF(Payment[[#This Row],[ID'#]]="","",VLOOKUP(Payment[[#This Row],[ID'#]],OrderTable[],6,FALSE)))</f>
        <v>Controls #3 - Pure 20K (Overtime)</v>
      </c>
      <c r="F335" s="17">
        <f>IF(IF(Payment[[#This Row],[ID'#]]="","",VLOOKUP(Payment[[#This Row],[ID'#]],OrderTable[],7,FALSE))=0,0,IF(Payment[[#This Row],[ID'#]]="","",VLOOKUP(Payment[[#This Row],[ID'#]],OrderTable[],7,FALSE)))</f>
        <v>31</v>
      </c>
      <c r="G335" s="17" t="str">
        <f>IF(IF(Payment[[#This Row],[ID'#]]="","",VLOOKUP(Payment[[#This Row],[ID'#]],OrderTable[],8,FALSE))=0,"",IF(Payment[[#This Row],[ID'#]]="","",VLOOKUP(Payment[[#This Row],[ID'#]],OrderTable[],8,FALSE)))</f>
        <v>hr</v>
      </c>
      <c r="H335" s="23">
        <f>IF(IF(Payment[[#This Row],[ID'#]]="","",VLOOKUP(Payment[[#This Row],[ID'#]],OrderTable[],9,FALSE))=0,0,IF(Payment[[#This Row],[ID'#]]="","",VLOOKUP(Payment[[#This Row],[ID'#]],OrderTable[],9,FALSE)))</f>
        <v>90</v>
      </c>
      <c r="I335" s="23">
        <f>IF(IF(Payment[[#This Row],[ID'#]]="","",VLOOKUP(Payment[[#This Row],[ID'#]],OrderTable[],10,FALSE))=0,0,IF(Payment[[#This Row],[ID'#]]="","",VLOOKUP(Payment[[#This Row],[ID'#]],OrderTable[],10,FALSE)))</f>
        <v>2790</v>
      </c>
      <c r="J335" s="55">
        <v>1292</v>
      </c>
      <c r="K335" s="58">
        <v>1.1290322580000001</v>
      </c>
      <c r="L335" s="22">
        <f>IF(Payment[[#This Row],[Total ]]="","",Payment[[#This Row],[Total ]]*Payment[[#This Row],[Payment %]])</f>
        <v>3149.9999998200001</v>
      </c>
      <c r="M335" s="47">
        <v>44786</v>
      </c>
      <c r="N335" s="48"/>
      <c r="O335" s="52"/>
      <c r="P335" s="74" t="str">
        <f>IF(Payment[[#This Row],[Date of deposit]]="","",Payment[[#This Row],[Amount paid]])</f>
        <v/>
      </c>
    </row>
    <row r="336" spans="1:16" hidden="1">
      <c r="A336" s="54" t="s">
        <v>434</v>
      </c>
      <c r="B336" s="15">
        <f>IF(IF(Payment[[#This Row],[ID'#]]="","",VLOOKUP(Payment[[#This Row],[ID'#]],OrderTable[],2,FALSE))=0,"",IF(Payment[[#This Row],[ID'#]]="","",VLOOKUP(Payment[[#This Row],[ID'#]],OrderTable[],2,FALSE)))</f>
        <v>10</v>
      </c>
      <c r="C336" s="15">
        <f>IF(IF(Payment[[#This Row],[ID'#]]="","",VLOOKUP(Payment[[#This Row],[ID'#]],OrderTable[],3,FALSE))=0,"",IF(Payment[[#This Row],[ID'#]]="","",VLOOKUP(Payment[[#This Row],[ID'#]],OrderTable[],3,FALSE)))</f>
        <v>1147</v>
      </c>
      <c r="D336" s="16" t="str">
        <f>IF(IF(Payment[[#This Row],[ID'#]]="","",VLOOKUP(Payment[[#This Row],[ID'#]],OrderTable[],5,FALSE))=0,"",IF(Payment[[#This Row],[ID'#]]="","",VLOOKUP(Payment[[#This Row],[ID'#]],OrderTable[],5,FALSE)))</f>
        <v/>
      </c>
      <c r="E336" s="17" t="str">
        <f>IF(IF(Payment[[#This Row],[ID'#]]="","",VLOOKUP(Payment[[#This Row],[ID'#]],OrderTable[],6,FALSE))=0,"",IF(Payment[[#This Row],[ID'#]]="","",VLOOKUP(Payment[[#This Row],[ID'#]],OrderTable[],6,FALSE)))</f>
        <v>Controls #3 - Pure 20K (Expenses)</v>
      </c>
      <c r="F336" s="17">
        <f>IF(IF(Payment[[#This Row],[ID'#]]="","",VLOOKUP(Payment[[#This Row],[ID'#]],OrderTable[],7,FALSE))=0,0,IF(Payment[[#This Row],[ID'#]]="","",VLOOKUP(Payment[[#This Row],[ID'#]],OrderTable[],7,FALSE)))</f>
        <v>1</v>
      </c>
      <c r="G336" s="17" t="str">
        <f>IF(IF(Payment[[#This Row],[ID'#]]="","",VLOOKUP(Payment[[#This Row],[ID'#]],OrderTable[],8,FALSE))=0,"",IF(Payment[[#This Row],[ID'#]]="","",VLOOKUP(Payment[[#This Row],[ID'#]],OrderTable[],8,FALSE)))</f>
        <v>lot</v>
      </c>
      <c r="H336" s="23">
        <f>IF(IF(Payment[[#This Row],[ID'#]]="","",VLOOKUP(Payment[[#This Row],[ID'#]],OrderTable[],9,FALSE))=0,0,IF(Payment[[#This Row],[ID'#]]="","",VLOOKUP(Payment[[#This Row],[ID'#]],OrderTable[],9,FALSE)))</f>
        <v>10180</v>
      </c>
      <c r="I336" s="23">
        <f>IF(IF(Payment[[#This Row],[ID'#]]="","",VLOOKUP(Payment[[#This Row],[ID'#]],OrderTable[],10,FALSE))=0,0,IF(Payment[[#This Row],[ID'#]]="","",VLOOKUP(Payment[[#This Row],[ID'#]],OrderTable[],10,FALSE)))</f>
        <v>10180</v>
      </c>
      <c r="J336" s="55">
        <v>1292</v>
      </c>
      <c r="K336" s="58">
        <v>0.55009823099999999</v>
      </c>
      <c r="L336" s="22">
        <f>IF(Payment[[#This Row],[Total ]]="","",Payment[[#This Row],[Total ]]*Payment[[#This Row],[Payment %]])</f>
        <v>5599.9999915799999</v>
      </c>
      <c r="M336" s="47">
        <v>44786</v>
      </c>
      <c r="N336" s="48"/>
      <c r="O336" s="52"/>
      <c r="P336" s="74" t="str">
        <f>IF(Payment[[#This Row],[Date of deposit]]="","",Payment[[#This Row],[Amount paid]])</f>
        <v/>
      </c>
    </row>
    <row r="337" spans="1:16" hidden="1">
      <c r="A337" s="54" t="s">
        <v>436</v>
      </c>
      <c r="B337" s="15">
        <f>IF(IF(Payment[[#This Row],[ID'#]]="","",VLOOKUP(Payment[[#This Row],[ID'#]],OrderTable[],2,FALSE))=0,"",IF(Payment[[#This Row],[ID'#]]="","",VLOOKUP(Payment[[#This Row],[ID'#]],OrderTable[],2,FALSE)))</f>
        <v>10</v>
      </c>
      <c r="C337" s="15">
        <f>IF(IF(Payment[[#This Row],[ID'#]]="","",VLOOKUP(Payment[[#This Row],[ID'#]],OrderTable[],3,FALSE))=0,"",IF(Payment[[#This Row],[ID'#]]="","",VLOOKUP(Payment[[#This Row],[ID'#]],OrderTable[],3,FALSE)))</f>
        <v>1147</v>
      </c>
      <c r="D337" s="16" t="str">
        <f>IF(IF(Payment[[#This Row],[ID'#]]="","",VLOOKUP(Payment[[#This Row],[ID'#]],OrderTable[],5,FALSE))=0,"",IF(Payment[[#This Row],[ID'#]]="","",VLOOKUP(Payment[[#This Row],[ID'#]],OrderTable[],5,FALSE)))</f>
        <v/>
      </c>
      <c r="E337" s="17" t="str">
        <f>IF(IF(Payment[[#This Row],[ID'#]]="","",VLOOKUP(Payment[[#This Row],[ID'#]],OrderTable[],6,FALSE))=0,"",IF(Payment[[#This Row],[ID'#]]="","",VLOOKUP(Payment[[#This Row],[ID'#]],OrderTable[],6,FALSE)))</f>
        <v>Controls #4 - Pure 20K (Labor)</v>
      </c>
      <c r="F337" s="17">
        <f>IF(IF(Payment[[#This Row],[ID'#]]="","",VLOOKUP(Payment[[#This Row],[ID'#]],OrderTable[],7,FALSE))=0,0,IF(Payment[[#This Row],[ID'#]]="","",VLOOKUP(Payment[[#This Row],[ID'#]],OrderTable[],7,FALSE)))</f>
        <v>335</v>
      </c>
      <c r="G337" s="17" t="str">
        <f>IF(IF(Payment[[#This Row],[ID'#]]="","",VLOOKUP(Payment[[#This Row],[ID'#]],OrderTable[],8,FALSE))=0,"",IF(Payment[[#This Row],[ID'#]]="","",VLOOKUP(Payment[[#This Row],[ID'#]],OrderTable[],8,FALSE)))</f>
        <v>hr</v>
      </c>
      <c r="H337" s="23">
        <f>IF(IF(Payment[[#This Row],[ID'#]]="","",VLOOKUP(Payment[[#This Row],[ID'#]],OrderTable[],9,FALSE))=0,0,IF(Payment[[#This Row],[ID'#]]="","",VLOOKUP(Payment[[#This Row],[ID'#]],OrderTable[],9,FALSE)))</f>
        <v>50</v>
      </c>
      <c r="I337" s="23">
        <f>IF(IF(Payment[[#This Row],[ID'#]]="","",VLOOKUP(Payment[[#This Row],[ID'#]],OrderTable[],10,FALSE))=0,0,IF(Payment[[#This Row],[ID'#]]="","",VLOOKUP(Payment[[#This Row],[ID'#]],OrderTable[],10,FALSE)))</f>
        <v>16750</v>
      </c>
      <c r="J337" s="55">
        <v>1292</v>
      </c>
      <c r="K337" s="58">
        <v>0.74626865600000003</v>
      </c>
      <c r="L337" s="22">
        <f>IF(Payment[[#This Row],[Total ]]="","",Payment[[#This Row],[Total ]]*Payment[[#This Row],[Payment %]])</f>
        <v>12499.999988000001</v>
      </c>
      <c r="M337" s="47">
        <v>44786</v>
      </c>
      <c r="N337" s="48"/>
      <c r="O337" s="52"/>
      <c r="P337" s="74" t="str">
        <f>IF(Payment[[#This Row],[Date of deposit]]="","",Payment[[#This Row],[Amount paid]])</f>
        <v/>
      </c>
    </row>
    <row r="338" spans="1:16" hidden="1">
      <c r="A338" s="54" t="s">
        <v>438</v>
      </c>
      <c r="B338" s="15">
        <f>IF(IF(Payment[[#This Row],[ID'#]]="","",VLOOKUP(Payment[[#This Row],[ID'#]],OrderTable[],2,FALSE))=0,"",IF(Payment[[#This Row],[ID'#]]="","",VLOOKUP(Payment[[#This Row],[ID'#]],OrderTable[],2,FALSE)))</f>
        <v>10</v>
      </c>
      <c r="C338" s="15">
        <f>IF(IF(Payment[[#This Row],[ID'#]]="","",VLOOKUP(Payment[[#This Row],[ID'#]],OrderTable[],3,FALSE))=0,"",IF(Payment[[#This Row],[ID'#]]="","",VLOOKUP(Payment[[#This Row],[ID'#]],OrderTable[],3,FALSE)))</f>
        <v>1147</v>
      </c>
      <c r="D338" s="16" t="str">
        <f>IF(IF(Payment[[#This Row],[ID'#]]="","",VLOOKUP(Payment[[#This Row],[ID'#]],OrderTable[],5,FALSE))=0,"",IF(Payment[[#This Row],[ID'#]]="","",VLOOKUP(Payment[[#This Row],[ID'#]],OrderTable[],5,FALSE)))</f>
        <v/>
      </c>
      <c r="E338" s="17" t="str">
        <f>IF(IF(Payment[[#This Row],[ID'#]]="","",VLOOKUP(Payment[[#This Row],[ID'#]],OrderTable[],6,FALSE))=0,"",IF(Payment[[#This Row],[ID'#]]="","",VLOOKUP(Payment[[#This Row],[ID'#]],OrderTable[],6,FALSE)))</f>
        <v>Controls #4 - Pure 20K (Overtime)</v>
      </c>
      <c r="F338" s="17">
        <f>IF(IF(Payment[[#This Row],[ID'#]]="","",VLOOKUP(Payment[[#This Row],[ID'#]],OrderTable[],7,FALSE))=0,0,IF(Payment[[#This Row],[ID'#]]="","",VLOOKUP(Payment[[#This Row],[ID'#]],OrderTable[],7,FALSE)))</f>
        <v>134</v>
      </c>
      <c r="G338" s="17" t="str">
        <f>IF(IF(Payment[[#This Row],[ID'#]]="","",VLOOKUP(Payment[[#This Row],[ID'#]],OrderTable[],8,FALSE))=0,"",IF(Payment[[#This Row],[ID'#]]="","",VLOOKUP(Payment[[#This Row],[ID'#]],OrderTable[],8,FALSE)))</f>
        <v>hr</v>
      </c>
      <c r="H338" s="23">
        <f>IF(IF(Payment[[#This Row],[ID'#]]="","",VLOOKUP(Payment[[#This Row],[ID'#]],OrderTable[],9,FALSE))=0,0,IF(Payment[[#This Row],[ID'#]]="","",VLOOKUP(Payment[[#This Row],[ID'#]],OrderTable[],9,FALSE)))</f>
        <v>90</v>
      </c>
      <c r="I338" s="23">
        <f>IF(IF(Payment[[#This Row],[ID'#]]="","",VLOOKUP(Payment[[#This Row],[ID'#]],OrderTable[],10,FALSE))=0,0,IF(Payment[[#This Row],[ID'#]]="","",VLOOKUP(Payment[[#This Row],[ID'#]],OrderTable[],10,FALSE)))</f>
        <v>12060</v>
      </c>
      <c r="J338" s="55">
        <v>1292</v>
      </c>
      <c r="K338" s="58">
        <v>0.47885572100000001</v>
      </c>
      <c r="L338" s="22">
        <f>IF(Payment[[#This Row],[Total ]]="","",Payment[[#This Row],[Total ]]*Payment[[#This Row],[Payment %]])</f>
        <v>5774.9999952600001</v>
      </c>
      <c r="M338" s="47">
        <v>44786</v>
      </c>
      <c r="N338" s="48"/>
      <c r="O338" s="52"/>
      <c r="P338" s="74" t="str">
        <f>IF(Payment[[#This Row],[Date of deposit]]="","",Payment[[#This Row],[Amount paid]])</f>
        <v/>
      </c>
    </row>
    <row r="339" spans="1:16" hidden="1">
      <c r="A339" s="54" t="s">
        <v>440</v>
      </c>
      <c r="B339" s="15">
        <f>IF(IF(Payment[[#This Row],[ID'#]]="","",VLOOKUP(Payment[[#This Row],[ID'#]],OrderTable[],2,FALSE))=0,"",IF(Payment[[#This Row],[ID'#]]="","",VLOOKUP(Payment[[#This Row],[ID'#]],OrderTable[],2,FALSE)))</f>
        <v>10</v>
      </c>
      <c r="C339" s="15">
        <f>IF(IF(Payment[[#This Row],[ID'#]]="","",VLOOKUP(Payment[[#This Row],[ID'#]],OrderTable[],3,FALSE))=0,"",IF(Payment[[#This Row],[ID'#]]="","",VLOOKUP(Payment[[#This Row],[ID'#]],OrderTable[],3,FALSE)))</f>
        <v>1147</v>
      </c>
      <c r="D339" s="16" t="str">
        <f>IF(IF(Payment[[#This Row],[ID'#]]="","",VLOOKUP(Payment[[#This Row],[ID'#]],OrderTable[],5,FALSE))=0,"",IF(Payment[[#This Row],[ID'#]]="","",VLOOKUP(Payment[[#This Row],[ID'#]],OrderTable[],5,FALSE)))</f>
        <v/>
      </c>
      <c r="E339" s="17" t="str">
        <f>IF(IF(Payment[[#This Row],[ID'#]]="","",VLOOKUP(Payment[[#This Row],[ID'#]],OrderTable[],6,FALSE))=0,"",IF(Payment[[#This Row],[ID'#]]="","",VLOOKUP(Payment[[#This Row],[ID'#]],OrderTable[],6,FALSE)))</f>
        <v>Controls #4 - Pure 20K (Expenses)</v>
      </c>
      <c r="F339" s="17">
        <f>IF(IF(Payment[[#This Row],[ID'#]]="","",VLOOKUP(Payment[[#This Row],[ID'#]],OrderTable[],7,FALSE))=0,0,IF(Payment[[#This Row],[ID'#]]="","",VLOOKUP(Payment[[#This Row],[ID'#]],OrderTable[],7,FALSE)))</f>
        <v>1</v>
      </c>
      <c r="G339" s="17" t="str">
        <f>IF(IF(Payment[[#This Row],[ID'#]]="","",VLOOKUP(Payment[[#This Row],[ID'#]],OrderTable[],8,FALSE))=0,"",IF(Payment[[#This Row],[ID'#]]="","",VLOOKUP(Payment[[#This Row],[ID'#]],OrderTable[],8,FALSE)))</f>
        <v>lot</v>
      </c>
      <c r="H339" s="23">
        <f>IF(IF(Payment[[#This Row],[ID'#]]="","",VLOOKUP(Payment[[#This Row],[ID'#]],OrderTable[],9,FALSE))=0,0,IF(Payment[[#This Row],[ID'#]]="","",VLOOKUP(Payment[[#This Row],[ID'#]],OrderTable[],9,FALSE)))</f>
        <v>8990</v>
      </c>
      <c r="I339" s="23">
        <f>IF(IF(Payment[[#This Row],[ID'#]]="","",VLOOKUP(Payment[[#This Row],[ID'#]],OrderTable[],10,FALSE))=0,0,IF(Payment[[#This Row],[ID'#]]="","",VLOOKUP(Payment[[#This Row],[ID'#]],OrderTable[],10,FALSE)))</f>
        <v>8990</v>
      </c>
      <c r="J339" s="55">
        <v>1292</v>
      </c>
      <c r="K339" s="58">
        <v>0.62291434899999998</v>
      </c>
      <c r="L339" s="22">
        <f>IF(Payment[[#This Row],[Total ]]="","",Payment[[#This Row],[Total ]]*Payment[[#This Row],[Payment %]])</f>
        <v>5599.99999751</v>
      </c>
      <c r="M339" s="47">
        <v>44786</v>
      </c>
      <c r="N339" s="48"/>
      <c r="O339" s="52"/>
      <c r="P339" s="74" t="str">
        <f>IF(Payment[[#This Row],[Date of deposit]]="","",Payment[[#This Row],[Amount paid]])</f>
        <v/>
      </c>
    </row>
    <row r="340" spans="1:16" hidden="1">
      <c r="A340" s="54" t="s">
        <v>444</v>
      </c>
      <c r="B340" s="15">
        <f>IF(IF(Payment[[#This Row],[ID'#]]="","",VLOOKUP(Payment[[#This Row],[ID'#]],OrderTable[],2,FALSE))=0,"",IF(Payment[[#This Row],[ID'#]]="","",VLOOKUP(Payment[[#This Row],[ID'#]],OrderTable[],2,FALSE)))</f>
        <v>10</v>
      </c>
      <c r="C340" s="15">
        <f>IF(IF(Payment[[#This Row],[ID'#]]="","",VLOOKUP(Payment[[#This Row],[ID'#]],OrderTable[],3,FALSE))=0,"",IF(Payment[[#This Row],[ID'#]]="","",VLOOKUP(Payment[[#This Row],[ID'#]],OrderTable[],3,FALSE)))</f>
        <v>1147</v>
      </c>
      <c r="D340" s="16" t="str">
        <f>IF(IF(Payment[[#This Row],[ID'#]]="","",VLOOKUP(Payment[[#This Row],[ID'#]],OrderTable[],5,FALSE))=0,"",IF(Payment[[#This Row],[ID'#]]="","",VLOOKUP(Payment[[#This Row],[ID'#]],OrderTable[],5,FALSE)))</f>
        <v/>
      </c>
      <c r="E340" s="17" t="str">
        <f>IF(IF(Payment[[#This Row],[ID'#]]="","",VLOOKUP(Payment[[#This Row],[ID'#]],OrderTable[],6,FALSE))=0,"",IF(Payment[[#This Row],[ID'#]]="","",VLOOKUP(Payment[[#This Row],[ID'#]],OrderTable[],6,FALSE)))</f>
        <v>Controls #5 - Pure 20K (Overtime)</v>
      </c>
      <c r="F340" s="17">
        <f>IF(IF(Payment[[#This Row],[ID'#]]="","",VLOOKUP(Payment[[#This Row],[ID'#]],OrderTable[],7,FALSE))=0,0,IF(Payment[[#This Row],[ID'#]]="","",VLOOKUP(Payment[[#This Row],[ID'#]],OrderTable[],7,FALSE)))</f>
        <v>37</v>
      </c>
      <c r="G340" s="17" t="str">
        <f>IF(IF(Payment[[#This Row],[ID'#]]="","",VLOOKUP(Payment[[#This Row],[ID'#]],OrderTable[],8,FALSE))=0,"",IF(Payment[[#This Row],[ID'#]]="","",VLOOKUP(Payment[[#This Row],[ID'#]],OrderTable[],8,FALSE)))</f>
        <v>hr</v>
      </c>
      <c r="H340" s="23">
        <f>IF(IF(Payment[[#This Row],[ID'#]]="","",VLOOKUP(Payment[[#This Row],[ID'#]],OrderTable[],9,FALSE))=0,0,IF(Payment[[#This Row],[ID'#]]="","",VLOOKUP(Payment[[#This Row],[ID'#]],OrderTable[],9,FALSE)))</f>
        <v>90</v>
      </c>
      <c r="I340" s="23">
        <f>IF(IF(Payment[[#This Row],[ID'#]]="","",VLOOKUP(Payment[[#This Row],[ID'#]],OrderTable[],10,FALSE))=0,0,IF(Payment[[#This Row],[ID'#]]="","",VLOOKUP(Payment[[#This Row],[ID'#]],OrderTable[],10,FALSE)))</f>
        <v>3330</v>
      </c>
      <c r="J340" s="55">
        <v>1292</v>
      </c>
      <c r="K340" s="58">
        <v>0.83783783700000003</v>
      </c>
      <c r="L340" s="22">
        <f>IF(Payment[[#This Row],[Total ]]="","",Payment[[#This Row],[Total ]]*Payment[[#This Row],[Payment %]])</f>
        <v>2789.9999972099999</v>
      </c>
      <c r="M340" s="47">
        <v>44786</v>
      </c>
      <c r="N340" s="48"/>
      <c r="O340" s="52"/>
      <c r="P340" s="74" t="str">
        <f>IF(Payment[[#This Row],[Date of deposit]]="","",Payment[[#This Row],[Amount paid]])</f>
        <v/>
      </c>
    </row>
    <row r="341" spans="1:16" hidden="1">
      <c r="A341" s="54" t="s">
        <v>446</v>
      </c>
      <c r="B341" s="15">
        <f>IF(IF(Payment[[#This Row],[ID'#]]="","",VLOOKUP(Payment[[#This Row],[ID'#]],OrderTable[],2,FALSE))=0,"",IF(Payment[[#This Row],[ID'#]]="","",VLOOKUP(Payment[[#This Row],[ID'#]],OrderTable[],2,FALSE)))</f>
        <v>10</v>
      </c>
      <c r="C341" s="15">
        <f>IF(IF(Payment[[#This Row],[ID'#]]="","",VLOOKUP(Payment[[#This Row],[ID'#]],OrderTable[],3,FALSE))=0,"",IF(Payment[[#This Row],[ID'#]]="","",VLOOKUP(Payment[[#This Row],[ID'#]],OrderTable[],3,FALSE)))</f>
        <v>1147</v>
      </c>
      <c r="D341" s="16" t="str">
        <f>IF(IF(Payment[[#This Row],[ID'#]]="","",VLOOKUP(Payment[[#This Row],[ID'#]],OrderTable[],5,FALSE))=0,"",IF(Payment[[#This Row],[ID'#]]="","",VLOOKUP(Payment[[#This Row],[ID'#]],OrderTable[],5,FALSE)))</f>
        <v/>
      </c>
      <c r="E341" s="17" t="str">
        <f>IF(IF(Payment[[#This Row],[ID'#]]="","",VLOOKUP(Payment[[#This Row],[ID'#]],OrderTable[],6,FALSE))=0,"",IF(Payment[[#This Row],[ID'#]]="","",VLOOKUP(Payment[[#This Row],[ID'#]],OrderTable[],6,FALSE)))</f>
        <v>Controls #5 - Pure 20K (Expenses)</v>
      </c>
      <c r="F341" s="17">
        <f>IF(IF(Payment[[#This Row],[ID'#]]="","",VLOOKUP(Payment[[#This Row],[ID'#]],OrderTable[],7,FALSE))=0,0,IF(Payment[[#This Row],[ID'#]]="","",VLOOKUP(Payment[[#This Row],[ID'#]],OrderTable[],7,FALSE)))</f>
        <v>1</v>
      </c>
      <c r="G341" s="17" t="str">
        <f>IF(IF(Payment[[#This Row],[ID'#]]="","",VLOOKUP(Payment[[#This Row],[ID'#]],OrderTable[],8,FALSE))=0,"",IF(Payment[[#This Row],[ID'#]]="","",VLOOKUP(Payment[[#This Row],[ID'#]],OrderTable[],8,FALSE)))</f>
        <v>lot</v>
      </c>
      <c r="H341" s="23">
        <f>IF(IF(Payment[[#This Row],[ID'#]]="","",VLOOKUP(Payment[[#This Row],[ID'#]],OrderTable[],9,FALSE))=0,0,IF(Payment[[#This Row],[ID'#]]="","",VLOOKUP(Payment[[#This Row],[ID'#]],OrderTable[],9,FALSE)))</f>
        <v>12730</v>
      </c>
      <c r="I341" s="23">
        <f>IF(IF(Payment[[#This Row],[ID'#]]="","",VLOOKUP(Payment[[#This Row],[ID'#]],OrderTable[],10,FALSE))=0,0,IF(Payment[[#This Row],[ID'#]]="","",VLOOKUP(Payment[[#This Row],[ID'#]],OrderTable[],10,FALSE)))</f>
        <v>12730</v>
      </c>
      <c r="J341" s="55">
        <v>1292</v>
      </c>
      <c r="K341" s="58">
        <v>0.45956402099999999</v>
      </c>
      <c r="L341" s="22">
        <f>IF(Payment[[#This Row],[Total ]]="","",Payment[[#This Row],[Total ]]*Payment[[#This Row],[Payment %]])</f>
        <v>5850.2499873300003</v>
      </c>
      <c r="M341" s="47">
        <v>44786</v>
      </c>
      <c r="N341" s="48"/>
      <c r="O341" s="52"/>
      <c r="P341" s="74" t="str">
        <f>IF(Payment[[#This Row],[Date of deposit]]="","",Payment[[#This Row],[Amount paid]])</f>
        <v/>
      </c>
    </row>
    <row r="342" spans="1:16" hidden="1">
      <c r="A342" s="54" t="s">
        <v>450</v>
      </c>
      <c r="B342" s="15">
        <f>IF(IF(Payment[[#This Row],[ID'#]]="","",VLOOKUP(Payment[[#This Row],[ID'#]],OrderTable[],2,FALSE))=0,"",IF(Payment[[#This Row],[ID'#]]="","",VLOOKUP(Payment[[#This Row],[ID'#]],OrderTable[],2,FALSE)))</f>
        <v>10</v>
      </c>
      <c r="C342" s="15">
        <f>IF(IF(Payment[[#This Row],[ID'#]]="","",VLOOKUP(Payment[[#This Row],[ID'#]],OrderTable[],3,FALSE))=0,"",IF(Payment[[#This Row],[ID'#]]="","",VLOOKUP(Payment[[#This Row],[ID'#]],OrderTable[],3,FALSE)))</f>
        <v>1147</v>
      </c>
      <c r="D342" s="16" t="str">
        <f>IF(IF(Payment[[#This Row],[ID'#]]="","",VLOOKUP(Payment[[#This Row],[ID'#]],OrderTable[],5,FALSE))=0,"",IF(Payment[[#This Row],[ID'#]]="","",VLOOKUP(Payment[[#This Row],[ID'#]],OrderTable[],5,FALSE)))</f>
        <v/>
      </c>
      <c r="E342" s="17" t="str">
        <f>IF(IF(Payment[[#This Row],[ID'#]]="","",VLOOKUP(Payment[[#This Row],[ID'#]],OrderTable[],6,FALSE))=0,"",IF(Payment[[#This Row],[ID'#]]="","",VLOOKUP(Payment[[#This Row],[ID'#]],OrderTable[],6,FALSE)))</f>
        <v>Controls #6 - Pure 20K (Overtime)</v>
      </c>
      <c r="F342" s="17">
        <f>IF(IF(Payment[[#This Row],[ID'#]]="","",VLOOKUP(Payment[[#This Row],[ID'#]],OrderTable[],7,FALSE))=0,0,IF(Payment[[#This Row],[ID'#]]="","",VLOOKUP(Payment[[#This Row],[ID'#]],OrderTable[],7,FALSE)))</f>
        <v>37</v>
      </c>
      <c r="G342" s="17" t="str">
        <f>IF(IF(Payment[[#This Row],[ID'#]]="","",VLOOKUP(Payment[[#This Row],[ID'#]],OrderTable[],8,FALSE))=0,"",IF(Payment[[#This Row],[ID'#]]="","",VLOOKUP(Payment[[#This Row],[ID'#]],OrderTable[],8,FALSE)))</f>
        <v>hr</v>
      </c>
      <c r="H342" s="23">
        <f>IF(IF(Payment[[#This Row],[ID'#]]="","",VLOOKUP(Payment[[#This Row],[ID'#]],OrderTable[],9,FALSE))=0,0,IF(Payment[[#This Row],[ID'#]]="","",VLOOKUP(Payment[[#This Row],[ID'#]],OrderTable[],9,FALSE)))</f>
        <v>90</v>
      </c>
      <c r="I342" s="23">
        <f>IF(IF(Payment[[#This Row],[ID'#]]="","",VLOOKUP(Payment[[#This Row],[ID'#]],OrderTable[],10,FALSE))=0,0,IF(Payment[[#This Row],[ID'#]]="","",VLOOKUP(Payment[[#This Row],[ID'#]],OrderTable[],10,FALSE)))</f>
        <v>3330</v>
      </c>
      <c r="J342" s="55">
        <v>1292</v>
      </c>
      <c r="K342" s="58">
        <v>0.64864864799999999</v>
      </c>
      <c r="L342" s="22">
        <f>IF(Payment[[#This Row],[Total ]]="","",Payment[[#This Row],[Total ]]*Payment[[#This Row],[Payment %]])</f>
        <v>2159.9999978400001</v>
      </c>
      <c r="M342" s="47">
        <v>44786</v>
      </c>
      <c r="N342" s="48"/>
      <c r="O342" s="52"/>
      <c r="P342" s="74" t="str">
        <f>IF(Payment[[#This Row],[Date of deposit]]="","",Payment[[#This Row],[Amount paid]])</f>
        <v/>
      </c>
    </row>
    <row r="343" spans="1:16" hidden="1">
      <c r="A343" s="54" t="s">
        <v>452</v>
      </c>
      <c r="B343" s="15">
        <f>IF(IF(Payment[[#This Row],[ID'#]]="","",VLOOKUP(Payment[[#This Row],[ID'#]],OrderTable[],2,FALSE))=0,"",IF(Payment[[#This Row],[ID'#]]="","",VLOOKUP(Payment[[#This Row],[ID'#]],OrderTable[],2,FALSE)))</f>
        <v>10</v>
      </c>
      <c r="C343" s="15">
        <f>IF(IF(Payment[[#This Row],[ID'#]]="","",VLOOKUP(Payment[[#This Row],[ID'#]],OrderTable[],3,FALSE))=0,"",IF(Payment[[#This Row],[ID'#]]="","",VLOOKUP(Payment[[#This Row],[ID'#]],OrderTable[],3,FALSE)))</f>
        <v>1147</v>
      </c>
      <c r="D343" s="16" t="str">
        <f>IF(IF(Payment[[#This Row],[ID'#]]="","",VLOOKUP(Payment[[#This Row],[ID'#]],OrderTable[],5,FALSE))=0,"",IF(Payment[[#This Row],[ID'#]]="","",VLOOKUP(Payment[[#This Row],[ID'#]],OrderTable[],5,FALSE)))</f>
        <v/>
      </c>
      <c r="E343" s="17" t="str">
        <f>IF(IF(Payment[[#This Row],[ID'#]]="","",VLOOKUP(Payment[[#This Row],[ID'#]],OrderTable[],6,FALSE))=0,"",IF(Payment[[#This Row],[ID'#]]="","",VLOOKUP(Payment[[#This Row],[ID'#]],OrderTable[],6,FALSE)))</f>
        <v>Controls #6 - Pure 20K (Expenses)</v>
      </c>
      <c r="F343" s="17">
        <f>IF(IF(Payment[[#This Row],[ID'#]]="","",VLOOKUP(Payment[[#This Row],[ID'#]],OrderTable[],7,FALSE))=0,0,IF(Payment[[#This Row],[ID'#]]="","",VLOOKUP(Payment[[#This Row],[ID'#]],OrderTable[],7,FALSE)))</f>
        <v>1</v>
      </c>
      <c r="G343" s="17" t="str">
        <f>IF(IF(Payment[[#This Row],[ID'#]]="","",VLOOKUP(Payment[[#This Row],[ID'#]],OrderTable[],8,FALSE))=0,"",IF(Payment[[#This Row],[ID'#]]="","",VLOOKUP(Payment[[#This Row],[ID'#]],OrderTable[],8,FALSE)))</f>
        <v>lot</v>
      </c>
      <c r="H343" s="23">
        <f>IF(IF(Payment[[#This Row],[ID'#]]="","",VLOOKUP(Payment[[#This Row],[ID'#]],OrderTable[],9,FALSE))=0,0,IF(Payment[[#This Row],[ID'#]]="","",VLOOKUP(Payment[[#This Row],[ID'#]],OrderTable[],9,FALSE)))</f>
        <v>10690</v>
      </c>
      <c r="I343" s="23">
        <f>IF(IF(Payment[[#This Row],[ID'#]]="","",VLOOKUP(Payment[[#This Row],[ID'#]],OrderTable[],10,FALSE))=0,0,IF(Payment[[#This Row],[ID'#]]="","",VLOOKUP(Payment[[#This Row],[ID'#]],OrderTable[],10,FALSE)))</f>
        <v>10690</v>
      </c>
      <c r="J343" s="55">
        <v>1292</v>
      </c>
      <c r="K343" s="58">
        <v>0.52385406899999998</v>
      </c>
      <c r="L343" s="22">
        <f>IF(Payment[[#This Row],[Total ]]="","",Payment[[#This Row],[Total ]]*Payment[[#This Row],[Payment %]])</f>
        <v>5599.9999976099998</v>
      </c>
      <c r="M343" s="47">
        <v>44786</v>
      </c>
      <c r="N343" s="48"/>
      <c r="O343" s="52"/>
      <c r="P343" s="74" t="str">
        <f>IF(Payment[[#This Row],[Date of deposit]]="","",Payment[[#This Row],[Amount paid]])</f>
        <v/>
      </c>
    </row>
    <row r="344" spans="1:16" hidden="1">
      <c r="A344" s="54"/>
      <c r="B344" s="15" t="str">
        <f>IF(IF(Payment[[#This Row],[ID'#]]="","",VLOOKUP(Payment[[#This Row],[ID'#]],OrderTable[],2,FALSE))=0,"",IF(Payment[[#This Row],[ID'#]]="","",VLOOKUP(Payment[[#This Row],[ID'#]],OrderTable[],2,FALSE)))</f>
        <v/>
      </c>
      <c r="C344" s="15" t="str">
        <f>IF(IF(Payment[[#This Row],[ID'#]]="","",VLOOKUP(Payment[[#This Row],[ID'#]],OrderTable[],3,FALSE))=0,"",IF(Payment[[#This Row],[ID'#]]="","",VLOOKUP(Payment[[#This Row],[ID'#]],OrderTable[],3,FALSE)))</f>
        <v/>
      </c>
      <c r="D344" s="16" t="str">
        <f>IF(IF(Payment[[#This Row],[ID'#]]="","",VLOOKUP(Payment[[#This Row],[ID'#]],OrderTable[],5,FALSE))=0,"",IF(Payment[[#This Row],[ID'#]]="","",VLOOKUP(Payment[[#This Row],[ID'#]],OrderTable[],5,FALSE)))</f>
        <v/>
      </c>
      <c r="E344" s="17" t="str">
        <f>IF(IF(Payment[[#This Row],[ID'#]]="","",VLOOKUP(Payment[[#This Row],[ID'#]],OrderTable[],6,FALSE))=0,"",IF(Payment[[#This Row],[ID'#]]="","",VLOOKUP(Payment[[#This Row],[ID'#]],OrderTable[],6,FALSE)))</f>
        <v/>
      </c>
      <c r="F344" s="17" t="str">
        <f>IF(IF(Payment[[#This Row],[ID'#]]="","",VLOOKUP(Payment[[#This Row],[ID'#]],OrderTable[],7,FALSE))=0,0,IF(Payment[[#This Row],[ID'#]]="","",VLOOKUP(Payment[[#This Row],[ID'#]],OrderTable[],7,FALSE)))</f>
        <v/>
      </c>
      <c r="G344" s="17" t="str">
        <f>IF(IF(Payment[[#This Row],[ID'#]]="","",VLOOKUP(Payment[[#This Row],[ID'#]],OrderTable[],8,FALSE))=0,"",IF(Payment[[#This Row],[ID'#]]="","",VLOOKUP(Payment[[#This Row],[ID'#]],OrderTable[],8,FALSE)))</f>
        <v/>
      </c>
      <c r="H344" s="23" t="str">
        <f>IF(IF(Payment[[#This Row],[ID'#]]="","",VLOOKUP(Payment[[#This Row],[ID'#]],OrderTable[],9,FALSE))=0,0,IF(Payment[[#This Row],[ID'#]]="","",VLOOKUP(Payment[[#This Row],[ID'#]],OrderTable[],9,FALSE)))</f>
        <v/>
      </c>
      <c r="I344" s="23" t="str">
        <f>IF(IF(Payment[[#This Row],[ID'#]]="","",VLOOKUP(Payment[[#This Row],[ID'#]],OrderTable[],10,FALSE))=0,0,IF(Payment[[#This Row],[ID'#]]="","",VLOOKUP(Payment[[#This Row],[ID'#]],OrderTable[],10,FALSE)))</f>
        <v/>
      </c>
      <c r="J344" s="55"/>
      <c r="K344" s="57"/>
      <c r="L344" s="22" t="str">
        <f>IF(Payment[[#This Row],[Total ]]="","",Payment[[#This Row],[Total ]]*Payment[[#This Row],[Payment %]])</f>
        <v/>
      </c>
      <c r="M344" s="47"/>
      <c r="N344" s="48"/>
      <c r="O344" s="52"/>
      <c r="P344" s="74" t="str">
        <f>IF(Payment[[#This Row],[Date of deposit]]="","",Payment[[#This Row],[Amount paid]])</f>
        <v/>
      </c>
    </row>
    <row r="345" spans="1:16" hidden="1">
      <c r="A345" s="54"/>
      <c r="B345" s="15" t="str">
        <f>IF(IF(Payment[[#This Row],[ID'#]]="","",VLOOKUP(Payment[[#This Row],[ID'#]],OrderTable[],2,FALSE))=0,"",IF(Payment[[#This Row],[ID'#]]="","",VLOOKUP(Payment[[#This Row],[ID'#]],OrderTable[],2,FALSE)))</f>
        <v/>
      </c>
      <c r="C345" s="15" t="str">
        <f>IF(IF(Payment[[#This Row],[ID'#]]="","",VLOOKUP(Payment[[#This Row],[ID'#]],OrderTable[],3,FALSE))=0,"",IF(Payment[[#This Row],[ID'#]]="","",VLOOKUP(Payment[[#This Row],[ID'#]],OrderTable[],3,FALSE)))</f>
        <v/>
      </c>
      <c r="D345" s="16" t="str">
        <f>IF(IF(Payment[[#This Row],[ID'#]]="","",VLOOKUP(Payment[[#This Row],[ID'#]],OrderTable[],5,FALSE))=0,"",IF(Payment[[#This Row],[ID'#]]="","",VLOOKUP(Payment[[#This Row],[ID'#]],OrderTable[],5,FALSE)))</f>
        <v/>
      </c>
      <c r="E345" s="17" t="str">
        <f>IF(IF(Payment[[#This Row],[ID'#]]="","",VLOOKUP(Payment[[#This Row],[ID'#]],OrderTable[],6,FALSE))=0,"",IF(Payment[[#This Row],[ID'#]]="","",VLOOKUP(Payment[[#This Row],[ID'#]],OrderTable[],6,FALSE)))</f>
        <v/>
      </c>
      <c r="F345" s="17" t="str">
        <f>IF(IF(Payment[[#This Row],[ID'#]]="","",VLOOKUP(Payment[[#This Row],[ID'#]],OrderTable[],7,FALSE))=0,0,IF(Payment[[#This Row],[ID'#]]="","",VLOOKUP(Payment[[#This Row],[ID'#]],OrderTable[],7,FALSE)))</f>
        <v/>
      </c>
      <c r="G345" s="17" t="str">
        <f>IF(IF(Payment[[#This Row],[ID'#]]="","",VLOOKUP(Payment[[#This Row],[ID'#]],OrderTable[],8,FALSE))=0,"",IF(Payment[[#This Row],[ID'#]]="","",VLOOKUP(Payment[[#This Row],[ID'#]],OrderTable[],8,FALSE)))</f>
        <v/>
      </c>
      <c r="H345" s="23" t="str">
        <f>IF(IF(Payment[[#This Row],[ID'#]]="","",VLOOKUP(Payment[[#This Row],[ID'#]],OrderTable[],9,FALSE))=0,0,IF(Payment[[#This Row],[ID'#]]="","",VLOOKUP(Payment[[#This Row],[ID'#]],OrderTable[],9,FALSE)))</f>
        <v/>
      </c>
      <c r="I345" s="23" t="str">
        <f>IF(IF(Payment[[#This Row],[ID'#]]="","",VLOOKUP(Payment[[#This Row],[ID'#]],OrderTable[],10,FALSE))=0,0,IF(Payment[[#This Row],[ID'#]]="","",VLOOKUP(Payment[[#This Row],[ID'#]],OrderTable[],10,FALSE)))</f>
        <v/>
      </c>
      <c r="J345" s="55"/>
      <c r="K345" s="57"/>
      <c r="L345" s="22" t="str">
        <f>IF(Payment[[#This Row],[Total ]]="","",Payment[[#This Row],[Total ]]*Payment[[#This Row],[Payment %]])</f>
        <v/>
      </c>
      <c r="M345" s="47"/>
      <c r="N345" s="48"/>
      <c r="O345" s="52"/>
      <c r="P345" s="74" t="str">
        <f>IF(Payment[[#This Row],[Date of deposit]]="","",Payment[[#This Row],[Amount paid]])</f>
        <v/>
      </c>
    </row>
    <row r="346" spans="1:16" hidden="1">
      <c r="A346" s="54"/>
      <c r="B346" s="15" t="str">
        <f>IF(IF(Payment[[#This Row],[ID'#]]="","",VLOOKUP(Payment[[#This Row],[ID'#]],OrderTable[],2,FALSE))=0,"",IF(Payment[[#This Row],[ID'#]]="","",VLOOKUP(Payment[[#This Row],[ID'#]],OrderTable[],2,FALSE)))</f>
        <v/>
      </c>
      <c r="C346" s="15" t="str">
        <f>IF(IF(Payment[[#This Row],[ID'#]]="","",VLOOKUP(Payment[[#This Row],[ID'#]],OrderTable[],3,FALSE))=0,"",IF(Payment[[#This Row],[ID'#]]="","",VLOOKUP(Payment[[#This Row],[ID'#]],OrderTable[],3,FALSE)))</f>
        <v/>
      </c>
      <c r="D346" s="16" t="str">
        <f>IF(IF(Payment[[#This Row],[ID'#]]="","",VLOOKUP(Payment[[#This Row],[ID'#]],OrderTable[],5,FALSE))=0,"",IF(Payment[[#This Row],[ID'#]]="","",VLOOKUP(Payment[[#This Row],[ID'#]],OrderTable[],5,FALSE)))</f>
        <v/>
      </c>
      <c r="E346" s="17" t="str">
        <f>IF(IF(Payment[[#This Row],[ID'#]]="","",VLOOKUP(Payment[[#This Row],[ID'#]],OrderTable[],6,FALSE))=0,"",IF(Payment[[#This Row],[ID'#]]="","",VLOOKUP(Payment[[#This Row],[ID'#]],OrderTable[],6,FALSE)))</f>
        <v/>
      </c>
      <c r="F346" s="17" t="str">
        <f>IF(IF(Payment[[#This Row],[ID'#]]="","",VLOOKUP(Payment[[#This Row],[ID'#]],OrderTable[],7,FALSE))=0,0,IF(Payment[[#This Row],[ID'#]]="","",VLOOKUP(Payment[[#This Row],[ID'#]],OrderTable[],7,FALSE)))</f>
        <v/>
      </c>
      <c r="G346" s="17" t="str">
        <f>IF(IF(Payment[[#This Row],[ID'#]]="","",VLOOKUP(Payment[[#This Row],[ID'#]],OrderTable[],8,FALSE))=0,"",IF(Payment[[#This Row],[ID'#]]="","",VLOOKUP(Payment[[#This Row],[ID'#]],OrderTable[],8,FALSE)))</f>
        <v/>
      </c>
      <c r="H346" s="23" t="str">
        <f>IF(IF(Payment[[#This Row],[ID'#]]="","",VLOOKUP(Payment[[#This Row],[ID'#]],OrderTable[],9,FALSE))=0,0,IF(Payment[[#This Row],[ID'#]]="","",VLOOKUP(Payment[[#This Row],[ID'#]],OrderTable[],9,FALSE)))</f>
        <v/>
      </c>
      <c r="I346" s="23" t="str">
        <f>IF(IF(Payment[[#This Row],[ID'#]]="","",VLOOKUP(Payment[[#This Row],[ID'#]],OrderTable[],10,FALSE))=0,0,IF(Payment[[#This Row],[ID'#]]="","",VLOOKUP(Payment[[#This Row],[ID'#]],OrderTable[],10,FALSE)))</f>
        <v/>
      </c>
      <c r="J346" s="55"/>
      <c r="K346" s="57"/>
      <c r="L346" s="22" t="str">
        <f>IF(Payment[[#This Row],[Total ]]="","",Payment[[#This Row],[Total ]]*Payment[[#This Row],[Payment %]])</f>
        <v/>
      </c>
      <c r="M346" s="47"/>
      <c r="N346" s="48"/>
      <c r="O346" s="52"/>
      <c r="P346" s="74" t="str">
        <f>IF(Payment[[#This Row],[Date of deposit]]="","",Payment[[#This Row],[Amount paid]])</f>
        <v/>
      </c>
    </row>
    <row r="347" spans="1:16" hidden="1">
      <c r="A347" s="54"/>
      <c r="B347" s="15" t="str">
        <f>IF(IF(Payment[[#This Row],[ID'#]]="","",VLOOKUP(Payment[[#This Row],[ID'#]],OrderTable[],2,FALSE))=0,"",IF(Payment[[#This Row],[ID'#]]="","",VLOOKUP(Payment[[#This Row],[ID'#]],OrderTable[],2,FALSE)))</f>
        <v/>
      </c>
      <c r="C347" s="15" t="str">
        <f>IF(IF(Payment[[#This Row],[ID'#]]="","",VLOOKUP(Payment[[#This Row],[ID'#]],OrderTable[],3,FALSE))=0,"",IF(Payment[[#This Row],[ID'#]]="","",VLOOKUP(Payment[[#This Row],[ID'#]],OrderTable[],3,FALSE)))</f>
        <v/>
      </c>
      <c r="D347" s="16" t="str">
        <f>IF(IF(Payment[[#This Row],[ID'#]]="","",VLOOKUP(Payment[[#This Row],[ID'#]],OrderTable[],5,FALSE))=0,"",IF(Payment[[#This Row],[ID'#]]="","",VLOOKUP(Payment[[#This Row],[ID'#]],OrderTable[],5,FALSE)))</f>
        <v/>
      </c>
      <c r="E347" s="17" t="str">
        <f>IF(IF(Payment[[#This Row],[ID'#]]="","",VLOOKUP(Payment[[#This Row],[ID'#]],OrderTable[],6,FALSE))=0,"",IF(Payment[[#This Row],[ID'#]]="","",VLOOKUP(Payment[[#This Row],[ID'#]],OrderTable[],6,FALSE)))</f>
        <v/>
      </c>
      <c r="F347" s="17" t="str">
        <f>IF(IF(Payment[[#This Row],[ID'#]]="","",VLOOKUP(Payment[[#This Row],[ID'#]],OrderTable[],7,FALSE))=0,0,IF(Payment[[#This Row],[ID'#]]="","",VLOOKUP(Payment[[#This Row],[ID'#]],OrderTable[],7,FALSE)))</f>
        <v/>
      </c>
      <c r="G347" s="17" t="str">
        <f>IF(IF(Payment[[#This Row],[ID'#]]="","",VLOOKUP(Payment[[#This Row],[ID'#]],OrderTable[],8,FALSE))=0,"",IF(Payment[[#This Row],[ID'#]]="","",VLOOKUP(Payment[[#This Row],[ID'#]],OrderTable[],8,FALSE)))</f>
        <v/>
      </c>
      <c r="H347" s="23" t="str">
        <f>IF(IF(Payment[[#This Row],[ID'#]]="","",VLOOKUP(Payment[[#This Row],[ID'#]],OrderTable[],9,FALSE))=0,0,IF(Payment[[#This Row],[ID'#]]="","",VLOOKUP(Payment[[#This Row],[ID'#]],OrderTable[],9,FALSE)))</f>
        <v/>
      </c>
      <c r="I347" s="23" t="str">
        <f>IF(IF(Payment[[#This Row],[ID'#]]="","",VLOOKUP(Payment[[#This Row],[ID'#]],OrderTable[],10,FALSE))=0,0,IF(Payment[[#This Row],[ID'#]]="","",VLOOKUP(Payment[[#This Row],[ID'#]],OrderTable[],10,FALSE)))</f>
        <v/>
      </c>
      <c r="J347" s="55"/>
      <c r="K347" s="57"/>
      <c r="L347" s="22" t="str">
        <f>IF(Payment[[#This Row],[Total ]]="","",Payment[[#This Row],[Total ]]*Payment[[#This Row],[Payment %]])</f>
        <v/>
      </c>
      <c r="M347" s="47"/>
      <c r="N347" s="48"/>
      <c r="O347" s="52"/>
      <c r="P347" s="74" t="str">
        <f>IF(Payment[[#This Row],[Date of deposit]]="","",Payment[[#This Row],[Amount paid]])</f>
        <v/>
      </c>
    </row>
    <row r="348" spans="1:16" hidden="1">
      <c r="A348" s="54"/>
      <c r="B348" s="15" t="str">
        <f>IF(IF(Payment[[#This Row],[ID'#]]="","",VLOOKUP(Payment[[#This Row],[ID'#]],OrderTable[],2,FALSE))=0,"",IF(Payment[[#This Row],[ID'#]]="","",VLOOKUP(Payment[[#This Row],[ID'#]],OrderTable[],2,FALSE)))</f>
        <v/>
      </c>
      <c r="C348" s="15" t="str">
        <f>IF(IF(Payment[[#This Row],[ID'#]]="","",VLOOKUP(Payment[[#This Row],[ID'#]],OrderTable[],3,FALSE))=0,"",IF(Payment[[#This Row],[ID'#]]="","",VLOOKUP(Payment[[#This Row],[ID'#]],OrderTable[],3,FALSE)))</f>
        <v/>
      </c>
      <c r="D348" s="16" t="str">
        <f>IF(IF(Payment[[#This Row],[ID'#]]="","",VLOOKUP(Payment[[#This Row],[ID'#]],OrderTable[],5,FALSE))=0,"",IF(Payment[[#This Row],[ID'#]]="","",VLOOKUP(Payment[[#This Row],[ID'#]],OrderTable[],5,FALSE)))</f>
        <v/>
      </c>
      <c r="E348" s="17" t="str">
        <f>IF(IF(Payment[[#This Row],[ID'#]]="","",VLOOKUP(Payment[[#This Row],[ID'#]],OrderTable[],6,FALSE))=0,"",IF(Payment[[#This Row],[ID'#]]="","",VLOOKUP(Payment[[#This Row],[ID'#]],OrderTable[],6,FALSE)))</f>
        <v/>
      </c>
      <c r="F348" s="17" t="str">
        <f>IF(IF(Payment[[#This Row],[ID'#]]="","",VLOOKUP(Payment[[#This Row],[ID'#]],OrderTable[],7,FALSE))=0,0,IF(Payment[[#This Row],[ID'#]]="","",VLOOKUP(Payment[[#This Row],[ID'#]],OrderTable[],7,FALSE)))</f>
        <v/>
      </c>
      <c r="G348" s="17" t="str">
        <f>IF(IF(Payment[[#This Row],[ID'#]]="","",VLOOKUP(Payment[[#This Row],[ID'#]],OrderTable[],8,FALSE))=0,"",IF(Payment[[#This Row],[ID'#]]="","",VLOOKUP(Payment[[#This Row],[ID'#]],OrderTable[],8,FALSE)))</f>
        <v/>
      </c>
      <c r="H348" s="23" t="str">
        <f>IF(IF(Payment[[#This Row],[ID'#]]="","",VLOOKUP(Payment[[#This Row],[ID'#]],OrderTable[],9,FALSE))=0,0,IF(Payment[[#This Row],[ID'#]]="","",VLOOKUP(Payment[[#This Row],[ID'#]],OrderTable[],9,FALSE)))</f>
        <v/>
      </c>
      <c r="I348" s="23" t="str">
        <f>IF(IF(Payment[[#This Row],[ID'#]]="","",VLOOKUP(Payment[[#This Row],[ID'#]],OrderTable[],10,FALSE))=0,0,IF(Payment[[#This Row],[ID'#]]="","",VLOOKUP(Payment[[#This Row],[ID'#]],OrderTable[],10,FALSE)))</f>
        <v/>
      </c>
      <c r="J348" s="55"/>
      <c r="K348" s="57"/>
      <c r="L348" s="22" t="str">
        <f>IF(Payment[[#This Row],[Total ]]="","",Payment[[#This Row],[Total ]]*Payment[[#This Row],[Payment %]])</f>
        <v/>
      </c>
      <c r="M348" s="47"/>
      <c r="N348" s="48"/>
      <c r="O348" s="52"/>
      <c r="P348" s="74" t="str">
        <f>IF(Payment[[#This Row],[Date of deposit]]="","",Payment[[#This Row],[Amount paid]])</f>
        <v/>
      </c>
    </row>
    <row r="349" spans="1:16" hidden="1">
      <c r="A349" s="54"/>
      <c r="B349" s="15" t="str">
        <f>IF(IF(Payment[[#This Row],[ID'#]]="","",VLOOKUP(Payment[[#This Row],[ID'#]],OrderTable[],2,FALSE))=0,"",IF(Payment[[#This Row],[ID'#]]="","",VLOOKUP(Payment[[#This Row],[ID'#]],OrderTable[],2,FALSE)))</f>
        <v/>
      </c>
      <c r="C349" s="15" t="str">
        <f>IF(IF(Payment[[#This Row],[ID'#]]="","",VLOOKUP(Payment[[#This Row],[ID'#]],OrderTable[],3,FALSE))=0,"",IF(Payment[[#This Row],[ID'#]]="","",VLOOKUP(Payment[[#This Row],[ID'#]],OrderTable[],3,FALSE)))</f>
        <v/>
      </c>
      <c r="D349" s="16" t="str">
        <f>IF(IF(Payment[[#This Row],[ID'#]]="","",VLOOKUP(Payment[[#This Row],[ID'#]],OrderTable[],5,FALSE))=0,"",IF(Payment[[#This Row],[ID'#]]="","",VLOOKUP(Payment[[#This Row],[ID'#]],OrderTable[],5,FALSE)))</f>
        <v/>
      </c>
      <c r="E349" s="17" t="str">
        <f>IF(IF(Payment[[#This Row],[ID'#]]="","",VLOOKUP(Payment[[#This Row],[ID'#]],OrderTable[],6,FALSE))=0,"",IF(Payment[[#This Row],[ID'#]]="","",VLOOKUP(Payment[[#This Row],[ID'#]],OrderTable[],6,FALSE)))</f>
        <v/>
      </c>
      <c r="F349" s="17" t="str">
        <f>IF(IF(Payment[[#This Row],[ID'#]]="","",VLOOKUP(Payment[[#This Row],[ID'#]],OrderTable[],7,FALSE))=0,0,IF(Payment[[#This Row],[ID'#]]="","",VLOOKUP(Payment[[#This Row],[ID'#]],OrderTable[],7,FALSE)))</f>
        <v/>
      </c>
      <c r="G349" s="17" t="str">
        <f>IF(IF(Payment[[#This Row],[ID'#]]="","",VLOOKUP(Payment[[#This Row],[ID'#]],OrderTable[],8,FALSE))=0,"",IF(Payment[[#This Row],[ID'#]]="","",VLOOKUP(Payment[[#This Row],[ID'#]],OrderTable[],8,FALSE)))</f>
        <v/>
      </c>
      <c r="H349" s="23" t="str">
        <f>IF(IF(Payment[[#This Row],[ID'#]]="","",VLOOKUP(Payment[[#This Row],[ID'#]],OrderTable[],9,FALSE))=0,0,IF(Payment[[#This Row],[ID'#]]="","",VLOOKUP(Payment[[#This Row],[ID'#]],OrderTable[],9,FALSE)))</f>
        <v/>
      </c>
      <c r="I349" s="23" t="str">
        <f>IF(IF(Payment[[#This Row],[ID'#]]="","",VLOOKUP(Payment[[#This Row],[ID'#]],OrderTable[],10,FALSE))=0,0,IF(Payment[[#This Row],[ID'#]]="","",VLOOKUP(Payment[[#This Row],[ID'#]],OrderTable[],10,FALSE)))</f>
        <v/>
      </c>
      <c r="J349" s="55"/>
      <c r="K349" s="57"/>
      <c r="L349" s="22" t="str">
        <f>IF(Payment[[#This Row],[Total ]]="","",Payment[[#This Row],[Total ]]*Payment[[#This Row],[Payment %]])</f>
        <v/>
      </c>
      <c r="M349" s="47"/>
      <c r="N349" s="48"/>
      <c r="O349" s="52"/>
      <c r="P349" s="74" t="str">
        <f>IF(Payment[[#This Row],[Date of deposit]]="","",Payment[[#This Row],[Amount paid]])</f>
        <v/>
      </c>
    </row>
    <row r="350" spans="1:16" hidden="1">
      <c r="A350" s="54"/>
      <c r="B350" s="15" t="str">
        <f>IF(IF(Payment[[#This Row],[ID'#]]="","",VLOOKUP(Payment[[#This Row],[ID'#]],OrderTable[],2,FALSE))=0,"",IF(Payment[[#This Row],[ID'#]]="","",VLOOKUP(Payment[[#This Row],[ID'#]],OrderTable[],2,FALSE)))</f>
        <v/>
      </c>
      <c r="C350" s="15" t="str">
        <f>IF(IF(Payment[[#This Row],[ID'#]]="","",VLOOKUP(Payment[[#This Row],[ID'#]],OrderTable[],3,FALSE))=0,"",IF(Payment[[#This Row],[ID'#]]="","",VLOOKUP(Payment[[#This Row],[ID'#]],OrderTable[],3,FALSE)))</f>
        <v/>
      </c>
      <c r="D350" s="16" t="str">
        <f>IF(IF(Payment[[#This Row],[ID'#]]="","",VLOOKUP(Payment[[#This Row],[ID'#]],OrderTable[],5,FALSE))=0,"",IF(Payment[[#This Row],[ID'#]]="","",VLOOKUP(Payment[[#This Row],[ID'#]],OrderTable[],5,FALSE)))</f>
        <v/>
      </c>
      <c r="E350" s="17" t="str">
        <f>IF(IF(Payment[[#This Row],[ID'#]]="","",VLOOKUP(Payment[[#This Row],[ID'#]],OrderTable[],6,FALSE))=0,"",IF(Payment[[#This Row],[ID'#]]="","",VLOOKUP(Payment[[#This Row],[ID'#]],OrderTable[],6,FALSE)))</f>
        <v/>
      </c>
      <c r="F350" s="17" t="str">
        <f>IF(IF(Payment[[#This Row],[ID'#]]="","",VLOOKUP(Payment[[#This Row],[ID'#]],OrderTable[],7,FALSE))=0,0,IF(Payment[[#This Row],[ID'#]]="","",VLOOKUP(Payment[[#This Row],[ID'#]],OrderTable[],7,FALSE)))</f>
        <v/>
      </c>
      <c r="G350" s="17" t="str">
        <f>IF(IF(Payment[[#This Row],[ID'#]]="","",VLOOKUP(Payment[[#This Row],[ID'#]],OrderTable[],8,FALSE))=0,"",IF(Payment[[#This Row],[ID'#]]="","",VLOOKUP(Payment[[#This Row],[ID'#]],OrderTable[],8,FALSE)))</f>
        <v/>
      </c>
      <c r="H350" s="23" t="str">
        <f>IF(IF(Payment[[#This Row],[ID'#]]="","",VLOOKUP(Payment[[#This Row],[ID'#]],OrderTable[],9,FALSE))=0,0,IF(Payment[[#This Row],[ID'#]]="","",VLOOKUP(Payment[[#This Row],[ID'#]],OrderTable[],9,FALSE)))</f>
        <v/>
      </c>
      <c r="I350" s="23" t="str">
        <f>IF(IF(Payment[[#This Row],[ID'#]]="","",VLOOKUP(Payment[[#This Row],[ID'#]],OrderTable[],10,FALSE))=0,0,IF(Payment[[#This Row],[ID'#]]="","",VLOOKUP(Payment[[#This Row],[ID'#]],OrderTable[],10,FALSE)))</f>
        <v/>
      </c>
      <c r="J350" s="55"/>
      <c r="K350" s="57"/>
      <c r="L350" s="22" t="str">
        <f>IF(Payment[[#This Row],[Total ]]="","",Payment[[#This Row],[Total ]]*Payment[[#This Row],[Payment %]])</f>
        <v/>
      </c>
      <c r="M350" s="47"/>
      <c r="N350" s="48"/>
      <c r="O350" s="52"/>
      <c r="P350" s="74" t="str">
        <f>IF(Payment[[#This Row],[Date of deposit]]="","",Payment[[#This Row],[Amount paid]])</f>
        <v/>
      </c>
    </row>
    <row r="351" spans="1:16" hidden="1">
      <c r="A351" s="54"/>
      <c r="B351" s="15" t="str">
        <f>IF(IF(Payment[[#This Row],[ID'#]]="","",VLOOKUP(Payment[[#This Row],[ID'#]],OrderTable[],2,FALSE))=0,"",IF(Payment[[#This Row],[ID'#]]="","",VLOOKUP(Payment[[#This Row],[ID'#]],OrderTable[],2,FALSE)))</f>
        <v/>
      </c>
      <c r="C351" s="15" t="str">
        <f>IF(IF(Payment[[#This Row],[ID'#]]="","",VLOOKUP(Payment[[#This Row],[ID'#]],OrderTable[],3,FALSE))=0,"",IF(Payment[[#This Row],[ID'#]]="","",VLOOKUP(Payment[[#This Row],[ID'#]],OrderTable[],3,FALSE)))</f>
        <v/>
      </c>
      <c r="D351" s="16" t="str">
        <f>IF(IF(Payment[[#This Row],[ID'#]]="","",VLOOKUP(Payment[[#This Row],[ID'#]],OrderTable[],5,FALSE))=0,"",IF(Payment[[#This Row],[ID'#]]="","",VLOOKUP(Payment[[#This Row],[ID'#]],OrderTable[],5,FALSE)))</f>
        <v/>
      </c>
      <c r="E351" s="17" t="str">
        <f>IF(IF(Payment[[#This Row],[ID'#]]="","",VLOOKUP(Payment[[#This Row],[ID'#]],OrderTable[],6,FALSE))=0,"",IF(Payment[[#This Row],[ID'#]]="","",VLOOKUP(Payment[[#This Row],[ID'#]],OrderTable[],6,FALSE)))</f>
        <v/>
      </c>
      <c r="F351" s="17" t="str">
        <f>IF(IF(Payment[[#This Row],[ID'#]]="","",VLOOKUP(Payment[[#This Row],[ID'#]],OrderTable[],7,FALSE))=0,0,IF(Payment[[#This Row],[ID'#]]="","",VLOOKUP(Payment[[#This Row],[ID'#]],OrderTable[],7,FALSE)))</f>
        <v/>
      </c>
      <c r="G351" s="17" t="str">
        <f>IF(IF(Payment[[#This Row],[ID'#]]="","",VLOOKUP(Payment[[#This Row],[ID'#]],OrderTable[],8,FALSE))=0,"",IF(Payment[[#This Row],[ID'#]]="","",VLOOKUP(Payment[[#This Row],[ID'#]],OrderTable[],8,FALSE)))</f>
        <v/>
      </c>
      <c r="H351" s="23" t="str">
        <f>IF(IF(Payment[[#This Row],[ID'#]]="","",VLOOKUP(Payment[[#This Row],[ID'#]],OrderTable[],9,FALSE))=0,0,IF(Payment[[#This Row],[ID'#]]="","",VLOOKUP(Payment[[#This Row],[ID'#]],OrderTable[],9,FALSE)))</f>
        <v/>
      </c>
      <c r="I351" s="23" t="str">
        <f>IF(IF(Payment[[#This Row],[ID'#]]="","",VLOOKUP(Payment[[#This Row],[ID'#]],OrderTable[],10,FALSE))=0,0,IF(Payment[[#This Row],[ID'#]]="","",VLOOKUP(Payment[[#This Row],[ID'#]],OrderTable[],10,FALSE)))</f>
        <v/>
      </c>
      <c r="J351" s="55"/>
      <c r="K351" s="57"/>
      <c r="L351" s="22" t="str">
        <f>IF(Payment[[#This Row],[Total ]]="","",Payment[[#This Row],[Total ]]*Payment[[#This Row],[Payment %]])</f>
        <v/>
      </c>
      <c r="M351" s="47"/>
      <c r="N351" s="48"/>
      <c r="O351" s="52"/>
      <c r="P351" s="74" t="str">
        <f>IF(Payment[[#This Row],[Date of deposit]]="","",Payment[[#This Row],[Amount paid]])</f>
        <v/>
      </c>
    </row>
    <row r="352" spans="1:16" hidden="1">
      <c r="A352" s="54"/>
      <c r="B352" s="15" t="str">
        <f>IF(IF(Payment[[#This Row],[ID'#]]="","",VLOOKUP(Payment[[#This Row],[ID'#]],OrderTable[],2,FALSE))=0,"",IF(Payment[[#This Row],[ID'#]]="","",VLOOKUP(Payment[[#This Row],[ID'#]],OrderTable[],2,FALSE)))</f>
        <v/>
      </c>
      <c r="C352" s="15" t="str">
        <f>IF(IF(Payment[[#This Row],[ID'#]]="","",VLOOKUP(Payment[[#This Row],[ID'#]],OrderTable[],3,FALSE))=0,"",IF(Payment[[#This Row],[ID'#]]="","",VLOOKUP(Payment[[#This Row],[ID'#]],OrderTable[],3,FALSE)))</f>
        <v/>
      </c>
      <c r="D352" s="16" t="str">
        <f>IF(IF(Payment[[#This Row],[ID'#]]="","",VLOOKUP(Payment[[#This Row],[ID'#]],OrderTable[],5,FALSE))=0,"",IF(Payment[[#This Row],[ID'#]]="","",VLOOKUP(Payment[[#This Row],[ID'#]],OrderTable[],5,FALSE)))</f>
        <v/>
      </c>
      <c r="E352" s="17" t="str">
        <f>IF(IF(Payment[[#This Row],[ID'#]]="","",VLOOKUP(Payment[[#This Row],[ID'#]],OrderTable[],6,FALSE))=0,"",IF(Payment[[#This Row],[ID'#]]="","",VLOOKUP(Payment[[#This Row],[ID'#]],OrderTable[],6,FALSE)))</f>
        <v/>
      </c>
      <c r="F352" s="17" t="str">
        <f>IF(IF(Payment[[#This Row],[ID'#]]="","",VLOOKUP(Payment[[#This Row],[ID'#]],OrderTable[],7,FALSE))=0,0,IF(Payment[[#This Row],[ID'#]]="","",VLOOKUP(Payment[[#This Row],[ID'#]],OrderTable[],7,FALSE)))</f>
        <v/>
      </c>
      <c r="G352" s="17" t="str">
        <f>IF(IF(Payment[[#This Row],[ID'#]]="","",VLOOKUP(Payment[[#This Row],[ID'#]],OrderTable[],8,FALSE))=0,"",IF(Payment[[#This Row],[ID'#]]="","",VLOOKUP(Payment[[#This Row],[ID'#]],OrderTable[],8,FALSE)))</f>
        <v/>
      </c>
      <c r="H352" s="23" t="str">
        <f>IF(IF(Payment[[#This Row],[ID'#]]="","",VLOOKUP(Payment[[#This Row],[ID'#]],OrderTable[],9,FALSE))=0,0,IF(Payment[[#This Row],[ID'#]]="","",VLOOKUP(Payment[[#This Row],[ID'#]],OrderTable[],9,FALSE)))</f>
        <v/>
      </c>
      <c r="I352" s="23" t="str">
        <f>IF(IF(Payment[[#This Row],[ID'#]]="","",VLOOKUP(Payment[[#This Row],[ID'#]],OrderTable[],10,FALSE))=0,0,IF(Payment[[#This Row],[ID'#]]="","",VLOOKUP(Payment[[#This Row],[ID'#]],OrderTable[],10,FALSE)))</f>
        <v/>
      </c>
      <c r="J352" s="55"/>
      <c r="K352" s="57"/>
      <c r="L352" s="22" t="str">
        <f>IF(Payment[[#This Row],[Total ]]="","",Payment[[#This Row],[Total ]]*Payment[[#This Row],[Payment %]])</f>
        <v/>
      </c>
      <c r="M352" s="47"/>
      <c r="N352" s="48"/>
      <c r="O352" s="52"/>
      <c r="P352" s="74" t="str">
        <f>IF(Payment[[#This Row],[Date of deposit]]="","",Payment[[#This Row],[Amount paid]])</f>
        <v/>
      </c>
    </row>
    <row r="353" spans="1:16" hidden="1">
      <c r="A353" s="54"/>
      <c r="B353" s="15" t="str">
        <f>IF(IF(Payment[[#This Row],[ID'#]]="","",VLOOKUP(Payment[[#This Row],[ID'#]],OrderTable[],2,FALSE))=0,"",IF(Payment[[#This Row],[ID'#]]="","",VLOOKUP(Payment[[#This Row],[ID'#]],OrderTable[],2,FALSE)))</f>
        <v/>
      </c>
      <c r="C353" s="15" t="str">
        <f>IF(IF(Payment[[#This Row],[ID'#]]="","",VLOOKUP(Payment[[#This Row],[ID'#]],OrderTable[],3,FALSE))=0,"",IF(Payment[[#This Row],[ID'#]]="","",VLOOKUP(Payment[[#This Row],[ID'#]],OrderTable[],3,FALSE)))</f>
        <v/>
      </c>
      <c r="D353" s="16" t="str">
        <f>IF(IF(Payment[[#This Row],[ID'#]]="","",VLOOKUP(Payment[[#This Row],[ID'#]],OrderTable[],5,FALSE))=0,"",IF(Payment[[#This Row],[ID'#]]="","",VLOOKUP(Payment[[#This Row],[ID'#]],OrderTable[],5,FALSE)))</f>
        <v/>
      </c>
      <c r="E353" s="17" t="str">
        <f>IF(IF(Payment[[#This Row],[ID'#]]="","",VLOOKUP(Payment[[#This Row],[ID'#]],OrderTable[],6,FALSE))=0,"",IF(Payment[[#This Row],[ID'#]]="","",VLOOKUP(Payment[[#This Row],[ID'#]],OrderTable[],6,FALSE)))</f>
        <v/>
      </c>
      <c r="F353" s="17" t="str">
        <f>IF(IF(Payment[[#This Row],[ID'#]]="","",VLOOKUP(Payment[[#This Row],[ID'#]],OrderTable[],7,FALSE))=0,0,IF(Payment[[#This Row],[ID'#]]="","",VLOOKUP(Payment[[#This Row],[ID'#]],OrderTable[],7,FALSE)))</f>
        <v/>
      </c>
      <c r="G353" s="17" t="str">
        <f>IF(IF(Payment[[#This Row],[ID'#]]="","",VLOOKUP(Payment[[#This Row],[ID'#]],OrderTable[],8,FALSE))=0,"",IF(Payment[[#This Row],[ID'#]]="","",VLOOKUP(Payment[[#This Row],[ID'#]],OrderTable[],8,FALSE)))</f>
        <v/>
      </c>
      <c r="H353" s="23" t="str">
        <f>IF(IF(Payment[[#This Row],[ID'#]]="","",VLOOKUP(Payment[[#This Row],[ID'#]],OrderTable[],9,FALSE))=0,0,IF(Payment[[#This Row],[ID'#]]="","",VLOOKUP(Payment[[#This Row],[ID'#]],OrderTable[],9,FALSE)))</f>
        <v/>
      </c>
      <c r="I353" s="23" t="str">
        <f>IF(IF(Payment[[#This Row],[ID'#]]="","",VLOOKUP(Payment[[#This Row],[ID'#]],OrderTable[],10,FALSE))=0,0,IF(Payment[[#This Row],[ID'#]]="","",VLOOKUP(Payment[[#This Row],[ID'#]],OrderTable[],10,FALSE)))</f>
        <v/>
      </c>
      <c r="J353" s="55"/>
      <c r="K353" s="57"/>
      <c r="L353" s="22" t="str">
        <f>IF(Payment[[#This Row],[Total ]]="","",Payment[[#This Row],[Total ]]*Payment[[#This Row],[Payment %]])</f>
        <v/>
      </c>
      <c r="M353" s="47"/>
      <c r="N353" s="48"/>
      <c r="O353" s="52"/>
      <c r="P353" s="74" t="str">
        <f>IF(Payment[[#This Row],[Date of deposit]]="","",Payment[[#This Row],[Amount paid]])</f>
        <v/>
      </c>
    </row>
    <row r="354" spans="1:16" hidden="1">
      <c r="A354" s="54"/>
      <c r="B354" s="15" t="str">
        <f>IF(IF(Payment[[#This Row],[ID'#]]="","",VLOOKUP(Payment[[#This Row],[ID'#]],OrderTable[],2,FALSE))=0,"",IF(Payment[[#This Row],[ID'#]]="","",VLOOKUP(Payment[[#This Row],[ID'#]],OrderTable[],2,FALSE)))</f>
        <v/>
      </c>
      <c r="C354" s="15" t="str">
        <f>IF(IF(Payment[[#This Row],[ID'#]]="","",VLOOKUP(Payment[[#This Row],[ID'#]],OrderTable[],3,FALSE))=0,"",IF(Payment[[#This Row],[ID'#]]="","",VLOOKUP(Payment[[#This Row],[ID'#]],OrderTable[],3,FALSE)))</f>
        <v/>
      </c>
      <c r="D354" s="16" t="str">
        <f>IF(IF(Payment[[#This Row],[ID'#]]="","",VLOOKUP(Payment[[#This Row],[ID'#]],OrderTable[],5,FALSE))=0,"",IF(Payment[[#This Row],[ID'#]]="","",VLOOKUP(Payment[[#This Row],[ID'#]],OrderTable[],5,FALSE)))</f>
        <v/>
      </c>
      <c r="E354" s="17" t="str">
        <f>IF(IF(Payment[[#This Row],[ID'#]]="","",VLOOKUP(Payment[[#This Row],[ID'#]],OrderTable[],6,FALSE))=0,"",IF(Payment[[#This Row],[ID'#]]="","",VLOOKUP(Payment[[#This Row],[ID'#]],OrderTable[],6,FALSE)))</f>
        <v/>
      </c>
      <c r="F354" s="17" t="str">
        <f>IF(IF(Payment[[#This Row],[ID'#]]="","",VLOOKUP(Payment[[#This Row],[ID'#]],OrderTable[],7,FALSE))=0,0,IF(Payment[[#This Row],[ID'#]]="","",VLOOKUP(Payment[[#This Row],[ID'#]],OrderTable[],7,FALSE)))</f>
        <v/>
      </c>
      <c r="G354" s="17" t="str">
        <f>IF(IF(Payment[[#This Row],[ID'#]]="","",VLOOKUP(Payment[[#This Row],[ID'#]],OrderTable[],8,FALSE))=0,"",IF(Payment[[#This Row],[ID'#]]="","",VLOOKUP(Payment[[#This Row],[ID'#]],OrderTable[],8,FALSE)))</f>
        <v/>
      </c>
      <c r="H354" s="23" t="str">
        <f>IF(IF(Payment[[#This Row],[ID'#]]="","",VLOOKUP(Payment[[#This Row],[ID'#]],OrderTable[],9,FALSE))=0,0,IF(Payment[[#This Row],[ID'#]]="","",VLOOKUP(Payment[[#This Row],[ID'#]],OrderTable[],9,FALSE)))</f>
        <v/>
      </c>
      <c r="I354" s="23" t="str">
        <f>IF(IF(Payment[[#This Row],[ID'#]]="","",VLOOKUP(Payment[[#This Row],[ID'#]],OrderTable[],10,FALSE))=0,0,IF(Payment[[#This Row],[ID'#]]="","",VLOOKUP(Payment[[#This Row],[ID'#]],OrderTable[],10,FALSE)))</f>
        <v/>
      </c>
      <c r="J354" s="55"/>
      <c r="K354" s="57"/>
      <c r="L354" s="22" t="str">
        <f>IF(Payment[[#This Row],[Total ]]="","",Payment[[#This Row],[Total ]]*Payment[[#This Row],[Payment %]])</f>
        <v/>
      </c>
      <c r="M354" s="47"/>
      <c r="N354" s="48"/>
      <c r="O354" s="52"/>
      <c r="P354" s="74" t="str">
        <f>IF(Payment[[#This Row],[Date of deposit]]="","",Payment[[#This Row],[Amount paid]])</f>
        <v/>
      </c>
    </row>
    <row r="355" spans="1:16" hidden="1">
      <c r="A355" s="54"/>
      <c r="B355" s="15" t="str">
        <f>IF(IF(Payment[[#This Row],[ID'#]]="","",VLOOKUP(Payment[[#This Row],[ID'#]],OrderTable[],2,FALSE))=0,"",IF(Payment[[#This Row],[ID'#]]="","",VLOOKUP(Payment[[#This Row],[ID'#]],OrderTable[],2,FALSE)))</f>
        <v/>
      </c>
      <c r="C355" s="15" t="str">
        <f>IF(IF(Payment[[#This Row],[ID'#]]="","",VLOOKUP(Payment[[#This Row],[ID'#]],OrderTable[],3,FALSE))=0,"",IF(Payment[[#This Row],[ID'#]]="","",VLOOKUP(Payment[[#This Row],[ID'#]],OrderTable[],3,FALSE)))</f>
        <v/>
      </c>
      <c r="D355" s="16" t="str">
        <f>IF(IF(Payment[[#This Row],[ID'#]]="","",VLOOKUP(Payment[[#This Row],[ID'#]],OrderTable[],5,FALSE))=0,"",IF(Payment[[#This Row],[ID'#]]="","",VLOOKUP(Payment[[#This Row],[ID'#]],OrderTable[],5,FALSE)))</f>
        <v/>
      </c>
      <c r="E355" s="17" t="str">
        <f>IF(IF(Payment[[#This Row],[ID'#]]="","",VLOOKUP(Payment[[#This Row],[ID'#]],OrderTable[],6,FALSE))=0,"",IF(Payment[[#This Row],[ID'#]]="","",VLOOKUP(Payment[[#This Row],[ID'#]],OrderTable[],6,FALSE)))</f>
        <v/>
      </c>
      <c r="F355" s="17" t="str">
        <f>IF(IF(Payment[[#This Row],[ID'#]]="","",VLOOKUP(Payment[[#This Row],[ID'#]],OrderTable[],7,FALSE))=0,0,IF(Payment[[#This Row],[ID'#]]="","",VLOOKUP(Payment[[#This Row],[ID'#]],OrderTable[],7,FALSE)))</f>
        <v/>
      </c>
      <c r="G355" s="17" t="str">
        <f>IF(IF(Payment[[#This Row],[ID'#]]="","",VLOOKUP(Payment[[#This Row],[ID'#]],OrderTable[],8,FALSE))=0,"",IF(Payment[[#This Row],[ID'#]]="","",VLOOKUP(Payment[[#This Row],[ID'#]],OrderTable[],8,FALSE)))</f>
        <v/>
      </c>
      <c r="H355" s="23" t="str">
        <f>IF(IF(Payment[[#This Row],[ID'#]]="","",VLOOKUP(Payment[[#This Row],[ID'#]],OrderTable[],9,FALSE))=0,0,IF(Payment[[#This Row],[ID'#]]="","",VLOOKUP(Payment[[#This Row],[ID'#]],OrderTable[],9,FALSE)))</f>
        <v/>
      </c>
      <c r="I355" s="23" t="str">
        <f>IF(IF(Payment[[#This Row],[ID'#]]="","",VLOOKUP(Payment[[#This Row],[ID'#]],OrderTable[],10,FALSE))=0,0,IF(Payment[[#This Row],[ID'#]]="","",VLOOKUP(Payment[[#This Row],[ID'#]],OrderTable[],10,FALSE)))</f>
        <v/>
      </c>
      <c r="J355" s="55"/>
      <c r="K355" s="57"/>
      <c r="L355" s="22" t="str">
        <f>IF(Payment[[#This Row],[Total ]]="","",Payment[[#This Row],[Total ]]*Payment[[#This Row],[Payment %]])</f>
        <v/>
      </c>
      <c r="M355" s="47"/>
      <c r="N355" s="48"/>
      <c r="O355" s="52"/>
      <c r="P355" s="74" t="str">
        <f>IF(Payment[[#This Row],[Date of deposit]]="","",Payment[[#This Row],[Amount paid]])</f>
        <v/>
      </c>
    </row>
    <row r="356" spans="1:16" hidden="1">
      <c r="A356" s="54"/>
      <c r="B356" s="15" t="str">
        <f>IF(IF(Payment[[#This Row],[ID'#]]="","",VLOOKUP(Payment[[#This Row],[ID'#]],OrderTable[],2,FALSE))=0,"",IF(Payment[[#This Row],[ID'#]]="","",VLOOKUP(Payment[[#This Row],[ID'#]],OrderTable[],2,FALSE)))</f>
        <v/>
      </c>
      <c r="C356" s="15" t="str">
        <f>IF(IF(Payment[[#This Row],[ID'#]]="","",VLOOKUP(Payment[[#This Row],[ID'#]],OrderTable[],3,FALSE))=0,"",IF(Payment[[#This Row],[ID'#]]="","",VLOOKUP(Payment[[#This Row],[ID'#]],OrderTable[],3,FALSE)))</f>
        <v/>
      </c>
      <c r="D356" s="16" t="str">
        <f>IF(IF(Payment[[#This Row],[ID'#]]="","",VLOOKUP(Payment[[#This Row],[ID'#]],OrderTable[],5,FALSE))=0,"",IF(Payment[[#This Row],[ID'#]]="","",VLOOKUP(Payment[[#This Row],[ID'#]],OrderTable[],5,FALSE)))</f>
        <v/>
      </c>
      <c r="E356" s="17" t="str">
        <f>IF(IF(Payment[[#This Row],[ID'#]]="","",VLOOKUP(Payment[[#This Row],[ID'#]],OrderTable[],6,FALSE))=0,"",IF(Payment[[#This Row],[ID'#]]="","",VLOOKUP(Payment[[#This Row],[ID'#]],OrderTable[],6,FALSE)))</f>
        <v/>
      </c>
      <c r="F356" s="17" t="str">
        <f>IF(IF(Payment[[#This Row],[ID'#]]="","",VLOOKUP(Payment[[#This Row],[ID'#]],OrderTable[],7,FALSE))=0,0,IF(Payment[[#This Row],[ID'#]]="","",VLOOKUP(Payment[[#This Row],[ID'#]],OrderTable[],7,FALSE)))</f>
        <v/>
      </c>
      <c r="G356" s="17" t="str">
        <f>IF(IF(Payment[[#This Row],[ID'#]]="","",VLOOKUP(Payment[[#This Row],[ID'#]],OrderTable[],8,FALSE))=0,"",IF(Payment[[#This Row],[ID'#]]="","",VLOOKUP(Payment[[#This Row],[ID'#]],OrderTable[],8,FALSE)))</f>
        <v/>
      </c>
      <c r="H356" s="23" t="str">
        <f>IF(IF(Payment[[#This Row],[ID'#]]="","",VLOOKUP(Payment[[#This Row],[ID'#]],OrderTable[],9,FALSE))=0,0,IF(Payment[[#This Row],[ID'#]]="","",VLOOKUP(Payment[[#This Row],[ID'#]],OrderTable[],9,FALSE)))</f>
        <v/>
      </c>
      <c r="I356" s="23" t="str">
        <f>IF(IF(Payment[[#This Row],[ID'#]]="","",VLOOKUP(Payment[[#This Row],[ID'#]],OrderTable[],10,FALSE))=0,0,IF(Payment[[#This Row],[ID'#]]="","",VLOOKUP(Payment[[#This Row],[ID'#]],OrderTable[],10,FALSE)))</f>
        <v/>
      </c>
      <c r="J356" s="55"/>
      <c r="K356" s="57"/>
      <c r="L356" s="22" t="str">
        <f>IF(Payment[[#This Row],[Total ]]="","",Payment[[#This Row],[Total ]]*Payment[[#This Row],[Payment %]])</f>
        <v/>
      </c>
      <c r="M356" s="47"/>
      <c r="N356" s="48"/>
      <c r="O356" s="52"/>
      <c r="P356" s="74" t="str">
        <f>IF(Payment[[#This Row],[Date of deposit]]="","",Payment[[#This Row],[Amount paid]])</f>
        <v/>
      </c>
    </row>
    <row r="357" spans="1:16" hidden="1">
      <c r="A357" s="54"/>
      <c r="B357" s="15" t="str">
        <f>IF(IF(Payment[[#This Row],[ID'#]]="","",VLOOKUP(Payment[[#This Row],[ID'#]],OrderTable[],2,FALSE))=0,"",IF(Payment[[#This Row],[ID'#]]="","",VLOOKUP(Payment[[#This Row],[ID'#]],OrderTable[],2,FALSE)))</f>
        <v/>
      </c>
      <c r="C357" s="15" t="str">
        <f>IF(IF(Payment[[#This Row],[ID'#]]="","",VLOOKUP(Payment[[#This Row],[ID'#]],OrderTable[],3,FALSE))=0,"",IF(Payment[[#This Row],[ID'#]]="","",VLOOKUP(Payment[[#This Row],[ID'#]],OrderTable[],3,FALSE)))</f>
        <v/>
      </c>
      <c r="D357" s="16" t="str">
        <f>IF(IF(Payment[[#This Row],[ID'#]]="","",VLOOKUP(Payment[[#This Row],[ID'#]],OrderTable[],5,FALSE))=0,"",IF(Payment[[#This Row],[ID'#]]="","",VLOOKUP(Payment[[#This Row],[ID'#]],OrderTable[],5,FALSE)))</f>
        <v/>
      </c>
      <c r="E357" s="17" t="str">
        <f>IF(IF(Payment[[#This Row],[ID'#]]="","",VLOOKUP(Payment[[#This Row],[ID'#]],OrderTable[],6,FALSE))=0,"",IF(Payment[[#This Row],[ID'#]]="","",VLOOKUP(Payment[[#This Row],[ID'#]],OrderTable[],6,FALSE)))</f>
        <v/>
      </c>
      <c r="F357" s="17" t="str">
        <f>IF(IF(Payment[[#This Row],[ID'#]]="","",VLOOKUP(Payment[[#This Row],[ID'#]],OrderTable[],7,FALSE))=0,0,IF(Payment[[#This Row],[ID'#]]="","",VLOOKUP(Payment[[#This Row],[ID'#]],OrderTable[],7,FALSE)))</f>
        <v/>
      </c>
      <c r="G357" s="17" t="str">
        <f>IF(IF(Payment[[#This Row],[ID'#]]="","",VLOOKUP(Payment[[#This Row],[ID'#]],OrderTable[],8,FALSE))=0,"",IF(Payment[[#This Row],[ID'#]]="","",VLOOKUP(Payment[[#This Row],[ID'#]],OrderTable[],8,FALSE)))</f>
        <v/>
      </c>
      <c r="H357" s="23" t="str">
        <f>IF(IF(Payment[[#This Row],[ID'#]]="","",VLOOKUP(Payment[[#This Row],[ID'#]],OrderTable[],9,FALSE))=0,0,IF(Payment[[#This Row],[ID'#]]="","",VLOOKUP(Payment[[#This Row],[ID'#]],OrderTable[],9,FALSE)))</f>
        <v/>
      </c>
      <c r="I357" s="23" t="str">
        <f>IF(IF(Payment[[#This Row],[ID'#]]="","",VLOOKUP(Payment[[#This Row],[ID'#]],OrderTable[],10,FALSE))=0,0,IF(Payment[[#This Row],[ID'#]]="","",VLOOKUP(Payment[[#This Row],[ID'#]],OrderTable[],10,FALSE)))</f>
        <v/>
      </c>
      <c r="J357" s="55"/>
      <c r="K357" s="57"/>
      <c r="L357" s="22" t="str">
        <f>IF(Payment[[#This Row],[Total ]]="","",Payment[[#This Row],[Total ]]*Payment[[#This Row],[Payment %]])</f>
        <v/>
      </c>
      <c r="M357" s="47"/>
      <c r="N357" s="48"/>
      <c r="O357" s="52"/>
      <c r="P357" s="74" t="str">
        <f>IF(Payment[[#This Row],[Date of deposit]]="","",Payment[[#This Row],[Amount paid]])</f>
        <v/>
      </c>
    </row>
    <row r="358" spans="1:16" hidden="1">
      <c r="A358" s="54"/>
      <c r="B358" s="15" t="str">
        <f>IF(IF(Payment[[#This Row],[ID'#]]="","",VLOOKUP(Payment[[#This Row],[ID'#]],OrderTable[],2,FALSE))=0,"",IF(Payment[[#This Row],[ID'#]]="","",VLOOKUP(Payment[[#This Row],[ID'#]],OrderTable[],2,FALSE)))</f>
        <v/>
      </c>
      <c r="C358" s="15" t="str">
        <f>IF(IF(Payment[[#This Row],[ID'#]]="","",VLOOKUP(Payment[[#This Row],[ID'#]],OrderTable[],3,FALSE))=0,"",IF(Payment[[#This Row],[ID'#]]="","",VLOOKUP(Payment[[#This Row],[ID'#]],OrderTable[],3,FALSE)))</f>
        <v/>
      </c>
      <c r="D358" s="16" t="str">
        <f>IF(IF(Payment[[#This Row],[ID'#]]="","",VLOOKUP(Payment[[#This Row],[ID'#]],OrderTable[],5,FALSE))=0,"",IF(Payment[[#This Row],[ID'#]]="","",VLOOKUP(Payment[[#This Row],[ID'#]],OrderTable[],5,FALSE)))</f>
        <v/>
      </c>
      <c r="E358" s="17" t="str">
        <f>IF(IF(Payment[[#This Row],[ID'#]]="","",VLOOKUP(Payment[[#This Row],[ID'#]],OrderTable[],6,FALSE))=0,"",IF(Payment[[#This Row],[ID'#]]="","",VLOOKUP(Payment[[#This Row],[ID'#]],OrderTable[],6,FALSE)))</f>
        <v/>
      </c>
      <c r="F358" s="17" t="str">
        <f>IF(IF(Payment[[#This Row],[ID'#]]="","",VLOOKUP(Payment[[#This Row],[ID'#]],OrderTable[],7,FALSE))=0,0,IF(Payment[[#This Row],[ID'#]]="","",VLOOKUP(Payment[[#This Row],[ID'#]],OrderTable[],7,FALSE)))</f>
        <v/>
      </c>
      <c r="G358" s="17" t="str">
        <f>IF(IF(Payment[[#This Row],[ID'#]]="","",VLOOKUP(Payment[[#This Row],[ID'#]],OrderTable[],8,FALSE))=0,"",IF(Payment[[#This Row],[ID'#]]="","",VLOOKUP(Payment[[#This Row],[ID'#]],OrderTable[],8,FALSE)))</f>
        <v/>
      </c>
      <c r="H358" s="23" t="str">
        <f>IF(IF(Payment[[#This Row],[ID'#]]="","",VLOOKUP(Payment[[#This Row],[ID'#]],OrderTable[],9,FALSE))=0,0,IF(Payment[[#This Row],[ID'#]]="","",VLOOKUP(Payment[[#This Row],[ID'#]],OrderTable[],9,FALSE)))</f>
        <v/>
      </c>
      <c r="I358" s="23" t="str">
        <f>IF(IF(Payment[[#This Row],[ID'#]]="","",VLOOKUP(Payment[[#This Row],[ID'#]],OrderTable[],10,FALSE))=0,0,IF(Payment[[#This Row],[ID'#]]="","",VLOOKUP(Payment[[#This Row],[ID'#]],OrderTable[],10,FALSE)))</f>
        <v/>
      </c>
      <c r="J358" s="55"/>
      <c r="K358" s="57"/>
      <c r="L358" s="22" t="str">
        <f>IF(Payment[[#This Row],[Total ]]="","",Payment[[#This Row],[Total ]]*Payment[[#This Row],[Payment %]])</f>
        <v/>
      </c>
      <c r="M358" s="47"/>
      <c r="N358" s="48"/>
      <c r="O358" s="52"/>
      <c r="P358" s="74" t="str">
        <f>IF(Payment[[#This Row],[Date of deposit]]="","",Payment[[#This Row],[Amount paid]])</f>
        <v/>
      </c>
    </row>
    <row r="359" spans="1:16" hidden="1">
      <c r="A359" s="54"/>
      <c r="B359" s="15" t="str">
        <f>IF(IF(Payment[[#This Row],[ID'#]]="","",VLOOKUP(Payment[[#This Row],[ID'#]],OrderTable[],2,FALSE))=0,"",IF(Payment[[#This Row],[ID'#]]="","",VLOOKUP(Payment[[#This Row],[ID'#]],OrderTable[],2,FALSE)))</f>
        <v/>
      </c>
      <c r="C359" s="15" t="str">
        <f>IF(IF(Payment[[#This Row],[ID'#]]="","",VLOOKUP(Payment[[#This Row],[ID'#]],OrderTable[],3,FALSE))=0,"",IF(Payment[[#This Row],[ID'#]]="","",VLOOKUP(Payment[[#This Row],[ID'#]],OrderTable[],3,FALSE)))</f>
        <v/>
      </c>
      <c r="D359" s="16" t="str">
        <f>IF(IF(Payment[[#This Row],[ID'#]]="","",VLOOKUP(Payment[[#This Row],[ID'#]],OrderTable[],5,FALSE))=0,"",IF(Payment[[#This Row],[ID'#]]="","",VLOOKUP(Payment[[#This Row],[ID'#]],OrderTable[],5,FALSE)))</f>
        <v/>
      </c>
      <c r="E359" s="17" t="str">
        <f>IF(IF(Payment[[#This Row],[ID'#]]="","",VLOOKUP(Payment[[#This Row],[ID'#]],OrderTable[],6,FALSE))=0,"",IF(Payment[[#This Row],[ID'#]]="","",VLOOKUP(Payment[[#This Row],[ID'#]],OrderTable[],6,FALSE)))</f>
        <v/>
      </c>
      <c r="F359" s="17" t="str">
        <f>IF(IF(Payment[[#This Row],[ID'#]]="","",VLOOKUP(Payment[[#This Row],[ID'#]],OrderTable[],7,FALSE))=0,0,IF(Payment[[#This Row],[ID'#]]="","",VLOOKUP(Payment[[#This Row],[ID'#]],OrderTable[],7,FALSE)))</f>
        <v/>
      </c>
      <c r="G359" s="17" t="str">
        <f>IF(IF(Payment[[#This Row],[ID'#]]="","",VLOOKUP(Payment[[#This Row],[ID'#]],OrderTable[],8,FALSE))=0,"",IF(Payment[[#This Row],[ID'#]]="","",VLOOKUP(Payment[[#This Row],[ID'#]],OrderTable[],8,FALSE)))</f>
        <v/>
      </c>
      <c r="H359" s="23" t="str">
        <f>IF(IF(Payment[[#This Row],[ID'#]]="","",VLOOKUP(Payment[[#This Row],[ID'#]],OrderTable[],9,FALSE))=0,0,IF(Payment[[#This Row],[ID'#]]="","",VLOOKUP(Payment[[#This Row],[ID'#]],OrderTable[],9,FALSE)))</f>
        <v/>
      </c>
      <c r="I359" s="23" t="str">
        <f>IF(IF(Payment[[#This Row],[ID'#]]="","",VLOOKUP(Payment[[#This Row],[ID'#]],OrderTable[],10,FALSE))=0,0,IF(Payment[[#This Row],[ID'#]]="","",VLOOKUP(Payment[[#This Row],[ID'#]],OrderTable[],10,FALSE)))</f>
        <v/>
      </c>
      <c r="J359" s="55"/>
      <c r="K359" s="57"/>
      <c r="L359" s="22" t="str">
        <f>IF(Payment[[#This Row],[Total ]]="","",Payment[[#This Row],[Total ]]*Payment[[#This Row],[Payment %]])</f>
        <v/>
      </c>
      <c r="M359" s="47"/>
      <c r="N359" s="48"/>
      <c r="O359" s="52"/>
      <c r="P359" s="74" t="str">
        <f>IF(Payment[[#This Row],[Date of deposit]]="","",Payment[[#This Row],[Amount paid]])</f>
        <v/>
      </c>
    </row>
    <row r="360" spans="1:16" hidden="1">
      <c r="A360" s="54"/>
      <c r="B360" s="15" t="str">
        <f>IF(IF(Payment[[#This Row],[ID'#]]="","",VLOOKUP(Payment[[#This Row],[ID'#]],OrderTable[],2,FALSE))=0,"",IF(Payment[[#This Row],[ID'#]]="","",VLOOKUP(Payment[[#This Row],[ID'#]],OrderTable[],2,FALSE)))</f>
        <v/>
      </c>
      <c r="C360" s="15" t="str">
        <f>IF(IF(Payment[[#This Row],[ID'#]]="","",VLOOKUP(Payment[[#This Row],[ID'#]],OrderTable[],3,FALSE))=0,"",IF(Payment[[#This Row],[ID'#]]="","",VLOOKUP(Payment[[#This Row],[ID'#]],OrderTable[],3,FALSE)))</f>
        <v/>
      </c>
      <c r="D360" s="16" t="str">
        <f>IF(IF(Payment[[#This Row],[ID'#]]="","",VLOOKUP(Payment[[#This Row],[ID'#]],OrderTable[],5,FALSE))=0,"",IF(Payment[[#This Row],[ID'#]]="","",VLOOKUP(Payment[[#This Row],[ID'#]],OrderTable[],5,FALSE)))</f>
        <v/>
      </c>
      <c r="E360" s="17" t="str">
        <f>IF(IF(Payment[[#This Row],[ID'#]]="","",VLOOKUP(Payment[[#This Row],[ID'#]],OrderTable[],6,FALSE))=0,"",IF(Payment[[#This Row],[ID'#]]="","",VLOOKUP(Payment[[#This Row],[ID'#]],OrderTable[],6,FALSE)))</f>
        <v/>
      </c>
      <c r="F360" s="17" t="str">
        <f>IF(IF(Payment[[#This Row],[ID'#]]="","",VLOOKUP(Payment[[#This Row],[ID'#]],OrderTable[],7,FALSE))=0,0,IF(Payment[[#This Row],[ID'#]]="","",VLOOKUP(Payment[[#This Row],[ID'#]],OrderTable[],7,FALSE)))</f>
        <v/>
      </c>
      <c r="G360" s="17" t="str">
        <f>IF(IF(Payment[[#This Row],[ID'#]]="","",VLOOKUP(Payment[[#This Row],[ID'#]],OrderTable[],8,FALSE))=0,"",IF(Payment[[#This Row],[ID'#]]="","",VLOOKUP(Payment[[#This Row],[ID'#]],OrderTable[],8,FALSE)))</f>
        <v/>
      </c>
      <c r="H360" s="23" t="str">
        <f>IF(IF(Payment[[#This Row],[ID'#]]="","",VLOOKUP(Payment[[#This Row],[ID'#]],OrderTable[],9,FALSE))=0,0,IF(Payment[[#This Row],[ID'#]]="","",VLOOKUP(Payment[[#This Row],[ID'#]],OrderTable[],9,FALSE)))</f>
        <v/>
      </c>
      <c r="I360" s="23" t="str">
        <f>IF(IF(Payment[[#This Row],[ID'#]]="","",VLOOKUP(Payment[[#This Row],[ID'#]],OrderTable[],10,FALSE))=0,0,IF(Payment[[#This Row],[ID'#]]="","",VLOOKUP(Payment[[#This Row],[ID'#]],OrderTable[],10,FALSE)))</f>
        <v/>
      </c>
      <c r="J360" s="55"/>
      <c r="K360" s="57"/>
      <c r="L360" s="22" t="str">
        <f>IF(Payment[[#This Row],[Total ]]="","",Payment[[#This Row],[Total ]]*Payment[[#This Row],[Payment %]])</f>
        <v/>
      </c>
      <c r="M360" s="47"/>
      <c r="N360" s="48"/>
      <c r="O360" s="52"/>
      <c r="P360" s="74" t="str">
        <f>IF(Payment[[#This Row],[Date of deposit]]="","",Payment[[#This Row],[Amount paid]])</f>
        <v/>
      </c>
    </row>
    <row r="361" spans="1:16" hidden="1">
      <c r="A361" s="54"/>
      <c r="B361" s="15" t="str">
        <f>IF(IF(Payment[[#This Row],[ID'#]]="","",VLOOKUP(Payment[[#This Row],[ID'#]],OrderTable[],2,FALSE))=0,"",IF(Payment[[#This Row],[ID'#]]="","",VLOOKUP(Payment[[#This Row],[ID'#]],OrderTable[],2,FALSE)))</f>
        <v/>
      </c>
      <c r="C361" s="15" t="str">
        <f>IF(IF(Payment[[#This Row],[ID'#]]="","",VLOOKUP(Payment[[#This Row],[ID'#]],OrderTable[],3,FALSE))=0,"",IF(Payment[[#This Row],[ID'#]]="","",VLOOKUP(Payment[[#This Row],[ID'#]],OrderTable[],3,FALSE)))</f>
        <v/>
      </c>
      <c r="D361" s="16" t="str">
        <f>IF(IF(Payment[[#This Row],[ID'#]]="","",VLOOKUP(Payment[[#This Row],[ID'#]],OrderTable[],5,FALSE))=0,"",IF(Payment[[#This Row],[ID'#]]="","",VLOOKUP(Payment[[#This Row],[ID'#]],OrderTable[],5,FALSE)))</f>
        <v/>
      </c>
      <c r="E361" s="17" t="str">
        <f>IF(IF(Payment[[#This Row],[ID'#]]="","",VLOOKUP(Payment[[#This Row],[ID'#]],OrderTable[],6,FALSE))=0,"",IF(Payment[[#This Row],[ID'#]]="","",VLOOKUP(Payment[[#This Row],[ID'#]],OrderTable[],6,FALSE)))</f>
        <v/>
      </c>
      <c r="F361" s="17" t="str">
        <f>IF(IF(Payment[[#This Row],[ID'#]]="","",VLOOKUP(Payment[[#This Row],[ID'#]],OrderTable[],7,FALSE))=0,0,IF(Payment[[#This Row],[ID'#]]="","",VLOOKUP(Payment[[#This Row],[ID'#]],OrderTable[],7,FALSE)))</f>
        <v/>
      </c>
      <c r="G361" s="17" t="str">
        <f>IF(IF(Payment[[#This Row],[ID'#]]="","",VLOOKUP(Payment[[#This Row],[ID'#]],OrderTable[],8,FALSE))=0,"",IF(Payment[[#This Row],[ID'#]]="","",VLOOKUP(Payment[[#This Row],[ID'#]],OrderTable[],8,FALSE)))</f>
        <v/>
      </c>
      <c r="H361" s="23" t="str">
        <f>IF(IF(Payment[[#This Row],[ID'#]]="","",VLOOKUP(Payment[[#This Row],[ID'#]],OrderTable[],9,FALSE))=0,0,IF(Payment[[#This Row],[ID'#]]="","",VLOOKUP(Payment[[#This Row],[ID'#]],OrderTable[],9,FALSE)))</f>
        <v/>
      </c>
      <c r="I361" s="23" t="str">
        <f>IF(IF(Payment[[#This Row],[ID'#]]="","",VLOOKUP(Payment[[#This Row],[ID'#]],OrderTable[],10,FALSE))=0,0,IF(Payment[[#This Row],[ID'#]]="","",VLOOKUP(Payment[[#This Row],[ID'#]],OrderTable[],10,FALSE)))</f>
        <v/>
      </c>
      <c r="J361" s="55"/>
      <c r="K361" s="57"/>
      <c r="L361" s="22" t="str">
        <f>IF(Payment[[#This Row],[Total ]]="","",Payment[[#This Row],[Total ]]*Payment[[#This Row],[Payment %]])</f>
        <v/>
      </c>
      <c r="M361" s="47"/>
      <c r="N361" s="48"/>
      <c r="O361" s="52"/>
      <c r="P361" s="74" t="str">
        <f>IF(Payment[[#This Row],[Date of deposit]]="","",Payment[[#This Row],[Amount paid]])</f>
        <v/>
      </c>
    </row>
    <row r="362" spans="1:16" hidden="1">
      <c r="A362" s="54"/>
      <c r="B362" s="15" t="str">
        <f>IF(IF(Payment[[#This Row],[ID'#]]="","",VLOOKUP(Payment[[#This Row],[ID'#]],OrderTable[],2,FALSE))=0,"",IF(Payment[[#This Row],[ID'#]]="","",VLOOKUP(Payment[[#This Row],[ID'#]],OrderTable[],2,FALSE)))</f>
        <v/>
      </c>
      <c r="C362" s="15" t="str">
        <f>IF(IF(Payment[[#This Row],[ID'#]]="","",VLOOKUP(Payment[[#This Row],[ID'#]],OrderTable[],3,FALSE))=0,"",IF(Payment[[#This Row],[ID'#]]="","",VLOOKUP(Payment[[#This Row],[ID'#]],OrderTable[],3,FALSE)))</f>
        <v/>
      </c>
      <c r="D362" s="16" t="str">
        <f>IF(IF(Payment[[#This Row],[ID'#]]="","",VLOOKUP(Payment[[#This Row],[ID'#]],OrderTable[],5,FALSE))=0,"",IF(Payment[[#This Row],[ID'#]]="","",VLOOKUP(Payment[[#This Row],[ID'#]],OrderTable[],5,FALSE)))</f>
        <v/>
      </c>
      <c r="E362" s="17" t="str">
        <f>IF(IF(Payment[[#This Row],[ID'#]]="","",VLOOKUP(Payment[[#This Row],[ID'#]],OrderTable[],6,FALSE))=0,"",IF(Payment[[#This Row],[ID'#]]="","",VLOOKUP(Payment[[#This Row],[ID'#]],OrderTable[],6,FALSE)))</f>
        <v/>
      </c>
      <c r="F362" s="17" t="str">
        <f>IF(IF(Payment[[#This Row],[ID'#]]="","",VLOOKUP(Payment[[#This Row],[ID'#]],OrderTable[],7,FALSE))=0,0,IF(Payment[[#This Row],[ID'#]]="","",VLOOKUP(Payment[[#This Row],[ID'#]],OrderTable[],7,FALSE)))</f>
        <v/>
      </c>
      <c r="G362" s="17" t="str">
        <f>IF(IF(Payment[[#This Row],[ID'#]]="","",VLOOKUP(Payment[[#This Row],[ID'#]],OrderTable[],8,FALSE))=0,"",IF(Payment[[#This Row],[ID'#]]="","",VLOOKUP(Payment[[#This Row],[ID'#]],OrderTable[],8,FALSE)))</f>
        <v/>
      </c>
      <c r="H362" s="23" t="str">
        <f>IF(IF(Payment[[#This Row],[ID'#]]="","",VLOOKUP(Payment[[#This Row],[ID'#]],OrderTable[],9,FALSE))=0,0,IF(Payment[[#This Row],[ID'#]]="","",VLOOKUP(Payment[[#This Row],[ID'#]],OrderTable[],9,FALSE)))</f>
        <v/>
      </c>
      <c r="I362" s="23" t="str">
        <f>IF(IF(Payment[[#This Row],[ID'#]]="","",VLOOKUP(Payment[[#This Row],[ID'#]],OrderTable[],10,FALSE))=0,0,IF(Payment[[#This Row],[ID'#]]="","",VLOOKUP(Payment[[#This Row],[ID'#]],OrderTable[],10,FALSE)))</f>
        <v/>
      </c>
      <c r="J362" s="55"/>
      <c r="K362" s="57"/>
      <c r="L362" s="22" t="str">
        <f>IF(Payment[[#This Row],[Total ]]="","",Payment[[#This Row],[Total ]]*Payment[[#This Row],[Payment %]])</f>
        <v/>
      </c>
      <c r="M362" s="47"/>
      <c r="N362" s="48"/>
      <c r="O362" s="52"/>
      <c r="P362" s="74" t="str">
        <f>IF(Payment[[#This Row],[Date of deposit]]="","",Payment[[#This Row],[Amount paid]])</f>
        <v/>
      </c>
    </row>
    <row r="363" spans="1:16" hidden="1">
      <c r="A363" s="54"/>
      <c r="B363" s="15" t="str">
        <f>IF(IF(Payment[[#This Row],[ID'#]]="","",VLOOKUP(Payment[[#This Row],[ID'#]],OrderTable[],2,FALSE))=0,"",IF(Payment[[#This Row],[ID'#]]="","",VLOOKUP(Payment[[#This Row],[ID'#]],OrderTable[],2,FALSE)))</f>
        <v/>
      </c>
      <c r="C363" s="15" t="str">
        <f>IF(IF(Payment[[#This Row],[ID'#]]="","",VLOOKUP(Payment[[#This Row],[ID'#]],OrderTable[],3,FALSE))=0,"",IF(Payment[[#This Row],[ID'#]]="","",VLOOKUP(Payment[[#This Row],[ID'#]],OrderTable[],3,FALSE)))</f>
        <v/>
      </c>
      <c r="D363" s="16" t="str">
        <f>IF(IF(Payment[[#This Row],[ID'#]]="","",VLOOKUP(Payment[[#This Row],[ID'#]],OrderTable[],5,FALSE))=0,"",IF(Payment[[#This Row],[ID'#]]="","",VLOOKUP(Payment[[#This Row],[ID'#]],OrderTable[],5,FALSE)))</f>
        <v/>
      </c>
      <c r="E363" s="17" t="str">
        <f>IF(IF(Payment[[#This Row],[ID'#]]="","",VLOOKUP(Payment[[#This Row],[ID'#]],OrderTable[],6,FALSE))=0,"",IF(Payment[[#This Row],[ID'#]]="","",VLOOKUP(Payment[[#This Row],[ID'#]],OrderTable[],6,FALSE)))</f>
        <v/>
      </c>
      <c r="F363" s="17" t="str">
        <f>IF(IF(Payment[[#This Row],[ID'#]]="","",VLOOKUP(Payment[[#This Row],[ID'#]],OrderTable[],7,FALSE))=0,0,IF(Payment[[#This Row],[ID'#]]="","",VLOOKUP(Payment[[#This Row],[ID'#]],OrderTable[],7,FALSE)))</f>
        <v/>
      </c>
      <c r="G363" s="17" t="str">
        <f>IF(IF(Payment[[#This Row],[ID'#]]="","",VLOOKUP(Payment[[#This Row],[ID'#]],OrderTable[],8,FALSE))=0,"",IF(Payment[[#This Row],[ID'#]]="","",VLOOKUP(Payment[[#This Row],[ID'#]],OrderTable[],8,FALSE)))</f>
        <v/>
      </c>
      <c r="H363" s="23" t="str">
        <f>IF(IF(Payment[[#This Row],[ID'#]]="","",VLOOKUP(Payment[[#This Row],[ID'#]],OrderTable[],9,FALSE))=0,0,IF(Payment[[#This Row],[ID'#]]="","",VLOOKUP(Payment[[#This Row],[ID'#]],OrderTable[],9,FALSE)))</f>
        <v/>
      </c>
      <c r="I363" s="23" t="str">
        <f>IF(IF(Payment[[#This Row],[ID'#]]="","",VLOOKUP(Payment[[#This Row],[ID'#]],OrderTable[],10,FALSE))=0,0,IF(Payment[[#This Row],[ID'#]]="","",VLOOKUP(Payment[[#This Row],[ID'#]],OrderTable[],10,FALSE)))</f>
        <v/>
      </c>
      <c r="J363" s="55"/>
      <c r="K363" s="57"/>
      <c r="L363" s="22" t="str">
        <f>IF(Payment[[#This Row],[Total ]]="","",Payment[[#This Row],[Total ]]*Payment[[#This Row],[Payment %]])</f>
        <v/>
      </c>
      <c r="M363" s="47"/>
      <c r="N363" s="48"/>
      <c r="O363" s="52"/>
      <c r="P363" s="74" t="str">
        <f>IF(Payment[[#This Row],[Date of deposit]]="","",Payment[[#This Row],[Amount paid]])</f>
        <v/>
      </c>
    </row>
    <row r="364" spans="1:16" hidden="1">
      <c r="A364" s="54"/>
      <c r="B364" s="15" t="str">
        <f>IF(IF(Payment[[#This Row],[ID'#]]="","",VLOOKUP(Payment[[#This Row],[ID'#]],OrderTable[],2,FALSE))=0,"",IF(Payment[[#This Row],[ID'#]]="","",VLOOKUP(Payment[[#This Row],[ID'#]],OrderTable[],2,FALSE)))</f>
        <v/>
      </c>
      <c r="C364" s="15" t="str">
        <f>IF(IF(Payment[[#This Row],[ID'#]]="","",VLOOKUP(Payment[[#This Row],[ID'#]],OrderTable[],3,FALSE))=0,"",IF(Payment[[#This Row],[ID'#]]="","",VLOOKUP(Payment[[#This Row],[ID'#]],OrderTable[],3,FALSE)))</f>
        <v/>
      </c>
      <c r="D364" s="16" t="str">
        <f>IF(IF(Payment[[#This Row],[ID'#]]="","",VLOOKUP(Payment[[#This Row],[ID'#]],OrderTable[],5,FALSE))=0,"",IF(Payment[[#This Row],[ID'#]]="","",VLOOKUP(Payment[[#This Row],[ID'#]],OrderTable[],5,FALSE)))</f>
        <v/>
      </c>
      <c r="E364" s="17" t="str">
        <f>IF(IF(Payment[[#This Row],[ID'#]]="","",VLOOKUP(Payment[[#This Row],[ID'#]],OrderTable[],6,FALSE))=0,"",IF(Payment[[#This Row],[ID'#]]="","",VLOOKUP(Payment[[#This Row],[ID'#]],OrderTable[],6,FALSE)))</f>
        <v/>
      </c>
      <c r="F364" s="17" t="str">
        <f>IF(IF(Payment[[#This Row],[ID'#]]="","",VLOOKUP(Payment[[#This Row],[ID'#]],OrderTable[],7,FALSE))=0,0,IF(Payment[[#This Row],[ID'#]]="","",VLOOKUP(Payment[[#This Row],[ID'#]],OrderTable[],7,FALSE)))</f>
        <v/>
      </c>
      <c r="G364" s="17" t="str">
        <f>IF(IF(Payment[[#This Row],[ID'#]]="","",VLOOKUP(Payment[[#This Row],[ID'#]],OrderTable[],8,FALSE))=0,"",IF(Payment[[#This Row],[ID'#]]="","",VLOOKUP(Payment[[#This Row],[ID'#]],OrderTable[],8,FALSE)))</f>
        <v/>
      </c>
      <c r="H364" s="23" t="str">
        <f>IF(IF(Payment[[#This Row],[ID'#]]="","",VLOOKUP(Payment[[#This Row],[ID'#]],OrderTable[],9,FALSE))=0,0,IF(Payment[[#This Row],[ID'#]]="","",VLOOKUP(Payment[[#This Row],[ID'#]],OrderTable[],9,FALSE)))</f>
        <v/>
      </c>
      <c r="I364" s="23" t="str">
        <f>IF(IF(Payment[[#This Row],[ID'#]]="","",VLOOKUP(Payment[[#This Row],[ID'#]],OrderTable[],10,FALSE))=0,0,IF(Payment[[#This Row],[ID'#]]="","",VLOOKUP(Payment[[#This Row],[ID'#]],OrderTable[],10,FALSE)))</f>
        <v/>
      </c>
      <c r="J364" s="55"/>
      <c r="K364" s="57"/>
      <c r="L364" s="22" t="str">
        <f>IF(Payment[[#This Row],[Total ]]="","",Payment[[#This Row],[Total ]]*Payment[[#This Row],[Payment %]])</f>
        <v/>
      </c>
      <c r="M364" s="47"/>
      <c r="N364" s="48"/>
      <c r="O364" s="52"/>
      <c r="P364" s="74" t="str">
        <f>IF(Payment[[#This Row],[Date of deposit]]="","",Payment[[#This Row],[Amount paid]])</f>
        <v/>
      </c>
    </row>
    <row r="365" spans="1:16" hidden="1">
      <c r="A365" s="54"/>
      <c r="B365" s="15" t="str">
        <f>IF(IF(Payment[[#This Row],[ID'#]]="","",VLOOKUP(Payment[[#This Row],[ID'#]],OrderTable[],2,FALSE))=0,"",IF(Payment[[#This Row],[ID'#]]="","",VLOOKUP(Payment[[#This Row],[ID'#]],OrderTable[],2,FALSE)))</f>
        <v/>
      </c>
      <c r="C365" s="15" t="str">
        <f>IF(IF(Payment[[#This Row],[ID'#]]="","",VLOOKUP(Payment[[#This Row],[ID'#]],OrderTable[],3,FALSE))=0,"",IF(Payment[[#This Row],[ID'#]]="","",VLOOKUP(Payment[[#This Row],[ID'#]],OrderTable[],3,FALSE)))</f>
        <v/>
      </c>
      <c r="D365" s="16" t="str">
        <f>IF(IF(Payment[[#This Row],[ID'#]]="","",VLOOKUP(Payment[[#This Row],[ID'#]],OrderTable[],5,FALSE))=0,"",IF(Payment[[#This Row],[ID'#]]="","",VLOOKUP(Payment[[#This Row],[ID'#]],OrderTable[],5,FALSE)))</f>
        <v/>
      </c>
      <c r="E365" s="17" t="str">
        <f>IF(IF(Payment[[#This Row],[ID'#]]="","",VLOOKUP(Payment[[#This Row],[ID'#]],OrderTable[],6,FALSE))=0,"",IF(Payment[[#This Row],[ID'#]]="","",VLOOKUP(Payment[[#This Row],[ID'#]],OrderTable[],6,FALSE)))</f>
        <v/>
      </c>
      <c r="F365" s="17" t="str">
        <f>IF(IF(Payment[[#This Row],[ID'#]]="","",VLOOKUP(Payment[[#This Row],[ID'#]],OrderTable[],7,FALSE))=0,0,IF(Payment[[#This Row],[ID'#]]="","",VLOOKUP(Payment[[#This Row],[ID'#]],OrderTable[],7,FALSE)))</f>
        <v/>
      </c>
      <c r="G365" s="17" t="str">
        <f>IF(IF(Payment[[#This Row],[ID'#]]="","",VLOOKUP(Payment[[#This Row],[ID'#]],OrderTable[],8,FALSE))=0,"",IF(Payment[[#This Row],[ID'#]]="","",VLOOKUP(Payment[[#This Row],[ID'#]],OrderTable[],8,FALSE)))</f>
        <v/>
      </c>
      <c r="H365" s="23" t="str">
        <f>IF(IF(Payment[[#This Row],[ID'#]]="","",VLOOKUP(Payment[[#This Row],[ID'#]],OrderTable[],9,FALSE))=0,0,IF(Payment[[#This Row],[ID'#]]="","",VLOOKUP(Payment[[#This Row],[ID'#]],OrderTable[],9,FALSE)))</f>
        <v/>
      </c>
      <c r="I365" s="23" t="str">
        <f>IF(IF(Payment[[#This Row],[ID'#]]="","",VLOOKUP(Payment[[#This Row],[ID'#]],OrderTable[],10,FALSE))=0,0,IF(Payment[[#This Row],[ID'#]]="","",VLOOKUP(Payment[[#This Row],[ID'#]],OrderTable[],10,FALSE)))</f>
        <v/>
      </c>
      <c r="J365" s="55"/>
      <c r="K365" s="57"/>
      <c r="L365" s="22" t="str">
        <f>IF(Payment[[#This Row],[Total ]]="","",Payment[[#This Row],[Total ]]*Payment[[#This Row],[Payment %]])</f>
        <v/>
      </c>
      <c r="M365" s="47"/>
      <c r="N365" s="48"/>
      <c r="O365" s="52"/>
      <c r="P365" s="74" t="str">
        <f>IF(Payment[[#This Row],[Date of deposit]]="","",Payment[[#This Row],[Amount paid]])</f>
        <v/>
      </c>
    </row>
    <row r="366" spans="1:16" hidden="1">
      <c r="A366" s="54"/>
      <c r="B366" s="15" t="str">
        <f>IF(IF(Payment[[#This Row],[ID'#]]="","",VLOOKUP(Payment[[#This Row],[ID'#]],OrderTable[],2,FALSE))=0,"",IF(Payment[[#This Row],[ID'#]]="","",VLOOKUP(Payment[[#This Row],[ID'#]],OrderTable[],2,FALSE)))</f>
        <v/>
      </c>
      <c r="C366" s="15" t="str">
        <f>IF(IF(Payment[[#This Row],[ID'#]]="","",VLOOKUP(Payment[[#This Row],[ID'#]],OrderTable[],3,FALSE))=0,"",IF(Payment[[#This Row],[ID'#]]="","",VLOOKUP(Payment[[#This Row],[ID'#]],OrderTable[],3,FALSE)))</f>
        <v/>
      </c>
      <c r="D366" s="16" t="str">
        <f>IF(IF(Payment[[#This Row],[ID'#]]="","",VLOOKUP(Payment[[#This Row],[ID'#]],OrderTable[],5,FALSE))=0,"",IF(Payment[[#This Row],[ID'#]]="","",VLOOKUP(Payment[[#This Row],[ID'#]],OrderTable[],5,FALSE)))</f>
        <v/>
      </c>
      <c r="E366" s="17" t="str">
        <f>IF(IF(Payment[[#This Row],[ID'#]]="","",VLOOKUP(Payment[[#This Row],[ID'#]],OrderTable[],6,FALSE))=0,"",IF(Payment[[#This Row],[ID'#]]="","",VLOOKUP(Payment[[#This Row],[ID'#]],OrderTable[],6,FALSE)))</f>
        <v/>
      </c>
      <c r="F366" s="17" t="str">
        <f>IF(IF(Payment[[#This Row],[ID'#]]="","",VLOOKUP(Payment[[#This Row],[ID'#]],OrderTable[],7,FALSE))=0,0,IF(Payment[[#This Row],[ID'#]]="","",VLOOKUP(Payment[[#This Row],[ID'#]],OrderTable[],7,FALSE)))</f>
        <v/>
      </c>
      <c r="G366" s="17" t="str">
        <f>IF(IF(Payment[[#This Row],[ID'#]]="","",VLOOKUP(Payment[[#This Row],[ID'#]],OrderTable[],8,FALSE))=0,"",IF(Payment[[#This Row],[ID'#]]="","",VLOOKUP(Payment[[#This Row],[ID'#]],OrderTable[],8,FALSE)))</f>
        <v/>
      </c>
      <c r="H366" s="23" t="str">
        <f>IF(IF(Payment[[#This Row],[ID'#]]="","",VLOOKUP(Payment[[#This Row],[ID'#]],OrderTable[],9,FALSE))=0,0,IF(Payment[[#This Row],[ID'#]]="","",VLOOKUP(Payment[[#This Row],[ID'#]],OrderTable[],9,FALSE)))</f>
        <v/>
      </c>
      <c r="I366" s="23" t="str">
        <f>IF(IF(Payment[[#This Row],[ID'#]]="","",VLOOKUP(Payment[[#This Row],[ID'#]],OrderTable[],10,FALSE))=0,0,IF(Payment[[#This Row],[ID'#]]="","",VLOOKUP(Payment[[#This Row],[ID'#]],OrderTable[],10,FALSE)))</f>
        <v/>
      </c>
      <c r="J366" s="55"/>
      <c r="K366" s="57"/>
      <c r="L366" s="22" t="str">
        <f>IF(Payment[[#This Row],[Total ]]="","",Payment[[#This Row],[Total ]]*Payment[[#This Row],[Payment %]])</f>
        <v/>
      </c>
      <c r="M366" s="47"/>
      <c r="N366" s="48"/>
      <c r="O366" s="52"/>
      <c r="P366" s="74" t="str">
        <f>IF(Payment[[#This Row],[Date of deposit]]="","",Payment[[#This Row],[Amount paid]])</f>
        <v/>
      </c>
    </row>
    <row r="367" spans="1:16" hidden="1">
      <c r="A367" s="54"/>
      <c r="B367" s="15" t="str">
        <f>IF(IF(Payment[[#This Row],[ID'#]]="","",VLOOKUP(Payment[[#This Row],[ID'#]],OrderTable[],2,FALSE))=0,"",IF(Payment[[#This Row],[ID'#]]="","",VLOOKUP(Payment[[#This Row],[ID'#]],OrderTable[],2,FALSE)))</f>
        <v/>
      </c>
      <c r="C367" s="15" t="str">
        <f>IF(IF(Payment[[#This Row],[ID'#]]="","",VLOOKUP(Payment[[#This Row],[ID'#]],OrderTable[],3,FALSE))=0,"",IF(Payment[[#This Row],[ID'#]]="","",VLOOKUP(Payment[[#This Row],[ID'#]],OrderTable[],3,FALSE)))</f>
        <v/>
      </c>
      <c r="D367" s="16" t="str">
        <f>IF(IF(Payment[[#This Row],[ID'#]]="","",VLOOKUP(Payment[[#This Row],[ID'#]],OrderTable[],5,FALSE))=0,"",IF(Payment[[#This Row],[ID'#]]="","",VLOOKUP(Payment[[#This Row],[ID'#]],OrderTable[],5,FALSE)))</f>
        <v/>
      </c>
      <c r="E367" s="17" t="str">
        <f>IF(IF(Payment[[#This Row],[ID'#]]="","",VLOOKUP(Payment[[#This Row],[ID'#]],OrderTable[],6,FALSE))=0,"",IF(Payment[[#This Row],[ID'#]]="","",VLOOKUP(Payment[[#This Row],[ID'#]],OrderTable[],6,FALSE)))</f>
        <v/>
      </c>
      <c r="F367" s="17" t="str">
        <f>IF(IF(Payment[[#This Row],[ID'#]]="","",VLOOKUP(Payment[[#This Row],[ID'#]],OrderTable[],7,FALSE))=0,0,IF(Payment[[#This Row],[ID'#]]="","",VLOOKUP(Payment[[#This Row],[ID'#]],OrderTable[],7,FALSE)))</f>
        <v/>
      </c>
      <c r="G367" s="17" t="str">
        <f>IF(IF(Payment[[#This Row],[ID'#]]="","",VLOOKUP(Payment[[#This Row],[ID'#]],OrderTable[],8,FALSE))=0,"",IF(Payment[[#This Row],[ID'#]]="","",VLOOKUP(Payment[[#This Row],[ID'#]],OrderTable[],8,FALSE)))</f>
        <v/>
      </c>
      <c r="H367" s="23" t="str">
        <f>IF(IF(Payment[[#This Row],[ID'#]]="","",VLOOKUP(Payment[[#This Row],[ID'#]],OrderTable[],9,FALSE))=0,0,IF(Payment[[#This Row],[ID'#]]="","",VLOOKUP(Payment[[#This Row],[ID'#]],OrderTable[],9,FALSE)))</f>
        <v/>
      </c>
      <c r="I367" s="23" t="str">
        <f>IF(IF(Payment[[#This Row],[ID'#]]="","",VLOOKUP(Payment[[#This Row],[ID'#]],OrderTable[],10,FALSE))=0,0,IF(Payment[[#This Row],[ID'#]]="","",VLOOKUP(Payment[[#This Row],[ID'#]],OrderTable[],10,FALSE)))</f>
        <v/>
      </c>
      <c r="J367" s="55"/>
      <c r="K367" s="57"/>
      <c r="L367" s="22" t="str">
        <f>IF(Payment[[#This Row],[Total ]]="","",Payment[[#This Row],[Total ]]*Payment[[#This Row],[Payment %]])</f>
        <v/>
      </c>
      <c r="M367" s="47"/>
      <c r="N367" s="48"/>
      <c r="O367" s="52"/>
      <c r="P367" s="74" t="str">
        <f>IF(Payment[[#This Row],[Date of deposit]]="","",Payment[[#This Row],[Amount paid]])</f>
        <v/>
      </c>
    </row>
    <row r="368" spans="1:16" hidden="1">
      <c r="A368" s="54"/>
      <c r="B368" s="15" t="str">
        <f>IF(IF(Payment[[#This Row],[ID'#]]="","",VLOOKUP(Payment[[#This Row],[ID'#]],OrderTable[],2,FALSE))=0,"",IF(Payment[[#This Row],[ID'#]]="","",VLOOKUP(Payment[[#This Row],[ID'#]],OrderTable[],2,FALSE)))</f>
        <v/>
      </c>
      <c r="C368" s="15" t="str">
        <f>IF(IF(Payment[[#This Row],[ID'#]]="","",VLOOKUP(Payment[[#This Row],[ID'#]],OrderTable[],3,FALSE))=0,"",IF(Payment[[#This Row],[ID'#]]="","",VLOOKUP(Payment[[#This Row],[ID'#]],OrderTable[],3,FALSE)))</f>
        <v/>
      </c>
      <c r="D368" s="16" t="str">
        <f>IF(IF(Payment[[#This Row],[ID'#]]="","",VLOOKUP(Payment[[#This Row],[ID'#]],OrderTable[],5,FALSE))=0,"",IF(Payment[[#This Row],[ID'#]]="","",VLOOKUP(Payment[[#This Row],[ID'#]],OrderTable[],5,FALSE)))</f>
        <v/>
      </c>
      <c r="E368" s="17" t="str">
        <f>IF(IF(Payment[[#This Row],[ID'#]]="","",VLOOKUP(Payment[[#This Row],[ID'#]],OrderTable[],6,FALSE))=0,"",IF(Payment[[#This Row],[ID'#]]="","",VLOOKUP(Payment[[#This Row],[ID'#]],OrderTable[],6,FALSE)))</f>
        <v/>
      </c>
      <c r="F368" s="17" t="str">
        <f>IF(IF(Payment[[#This Row],[ID'#]]="","",VLOOKUP(Payment[[#This Row],[ID'#]],OrderTable[],7,FALSE))=0,0,IF(Payment[[#This Row],[ID'#]]="","",VLOOKUP(Payment[[#This Row],[ID'#]],OrderTable[],7,FALSE)))</f>
        <v/>
      </c>
      <c r="G368" s="17" t="str">
        <f>IF(IF(Payment[[#This Row],[ID'#]]="","",VLOOKUP(Payment[[#This Row],[ID'#]],OrderTable[],8,FALSE))=0,"",IF(Payment[[#This Row],[ID'#]]="","",VLOOKUP(Payment[[#This Row],[ID'#]],OrderTable[],8,FALSE)))</f>
        <v/>
      </c>
      <c r="H368" s="23" t="str">
        <f>IF(IF(Payment[[#This Row],[ID'#]]="","",VLOOKUP(Payment[[#This Row],[ID'#]],OrderTable[],9,FALSE))=0,0,IF(Payment[[#This Row],[ID'#]]="","",VLOOKUP(Payment[[#This Row],[ID'#]],OrderTable[],9,FALSE)))</f>
        <v/>
      </c>
      <c r="I368" s="23" t="str">
        <f>IF(IF(Payment[[#This Row],[ID'#]]="","",VLOOKUP(Payment[[#This Row],[ID'#]],OrderTable[],10,FALSE))=0,0,IF(Payment[[#This Row],[ID'#]]="","",VLOOKUP(Payment[[#This Row],[ID'#]],OrderTable[],10,FALSE)))</f>
        <v/>
      </c>
      <c r="J368" s="55"/>
      <c r="K368" s="57"/>
      <c r="L368" s="22" t="str">
        <f>IF(Payment[[#This Row],[Total ]]="","",Payment[[#This Row],[Total ]]*Payment[[#This Row],[Payment %]])</f>
        <v/>
      </c>
      <c r="M368" s="47"/>
      <c r="N368" s="48"/>
      <c r="O368" s="52"/>
      <c r="P368" s="74" t="str">
        <f>IF(Payment[[#This Row],[Date of deposit]]="","",Payment[[#This Row],[Amount paid]])</f>
        <v/>
      </c>
    </row>
    <row r="369" spans="1:16" hidden="1">
      <c r="A369" s="54"/>
      <c r="B369" s="15" t="str">
        <f>IF(IF(Payment[[#This Row],[ID'#]]="","",VLOOKUP(Payment[[#This Row],[ID'#]],OrderTable[],2,FALSE))=0,"",IF(Payment[[#This Row],[ID'#]]="","",VLOOKUP(Payment[[#This Row],[ID'#]],OrderTable[],2,FALSE)))</f>
        <v/>
      </c>
      <c r="C369" s="15" t="str">
        <f>IF(IF(Payment[[#This Row],[ID'#]]="","",VLOOKUP(Payment[[#This Row],[ID'#]],OrderTable[],3,FALSE))=0,"",IF(Payment[[#This Row],[ID'#]]="","",VLOOKUP(Payment[[#This Row],[ID'#]],OrderTable[],3,FALSE)))</f>
        <v/>
      </c>
      <c r="D369" s="16" t="str">
        <f>IF(IF(Payment[[#This Row],[ID'#]]="","",VLOOKUP(Payment[[#This Row],[ID'#]],OrderTable[],5,FALSE))=0,"",IF(Payment[[#This Row],[ID'#]]="","",VLOOKUP(Payment[[#This Row],[ID'#]],OrderTable[],5,FALSE)))</f>
        <v/>
      </c>
      <c r="E369" s="17" t="str">
        <f>IF(IF(Payment[[#This Row],[ID'#]]="","",VLOOKUP(Payment[[#This Row],[ID'#]],OrderTable[],6,FALSE))=0,"",IF(Payment[[#This Row],[ID'#]]="","",VLOOKUP(Payment[[#This Row],[ID'#]],OrderTable[],6,FALSE)))</f>
        <v/>
      </c>
      <c r="F369" s="17" t="str">
        <f>IF(IF(Payment[[#This Row],[ID'#]]="","",VLOOKUP(Payment[[#This Row],[ID'#]],OrderTable[],7,FALSE))=0,0,IF(Payment[[#This Row],[ID'#]]="","",VLOOKUP(Payment[[#This Row],[ID'#]],OrderTable[],7,FALSE)))</f>
        <v/>
      </c>
      <c r="G369" s="17" t="str">
        <f>IF(IF(Payment[[#This Row],[ID'#]]="","",VLOOKUP(Payment[[#This Row],[ID'#]],OrderTable[],8,FALSE))=0,"",IF(Payment[[#This Row],[ID'#]]="","",VLOOKUP(Payment[[#This Row],[ID'#]],OrderTable[],8,FALSE)))</f>
        <v/>
      </c>
      <c r="H369" s="23" t="str">
        <f>IF(IF(Payment[[#This Row],[ID'#]]="","",VLOOKUP(Payment[[#This Row],[ID'#]],OrderTable[],9,FALSE))=0,0,IF(Payment[[#This Row],[ID'#]]="","",VLOOKUP(Payment[[#This Row],[ID'#]],OrderTable[],9,FALSE)))</f>
        <v/>
      </c>
      <c r="I369" s="23" t="str">
        <f>IF(IF(Payment[[#This Row],[ID'#]]="","",VLOOKUP(Payment[[#This Row],[ID'#]],OrderTable[],10,FALSE))=0,0,IF(Payment[[#This Row],[ID'#]]="","",VLOOKUP(Payment[[#This Row],[ID'#]],OrderTable[],10,FALSE)))</f>
        <v/>
      </c>
      <c r="J369" s="55"/>
      <c r="K369" s="57"/>
      <c r="L369" s="22" t="str">
        <f>IF(Payment[[#This Row],[Total ]]="","",Payment[[#This Row],[Total ]]*Payment[[#This Row],[Payment %]])</f>
        <v/>
      </c>
      <c r="M369" s="47"/>
      <c r="N369" s="48"/>
      <c r="O369" s="52"/>
      <c r="P369" s="74" t="str">
        <f>IF(Payment[[#This Row],[Date of deposit]]="","",Payment[[#This Row],[Amount paid]])</f>
        <v/>
      </c>
    </row>
    <row r="370" spans="1:16" hidden="1">
      <c r="A370" s="54"/>
      <c r="B370" s="15" t="str">
        <f>IF(IF(Payment[[#This Row],[ID'#]]="","",VLOOKUP(Payment[[#This Row],[ID'#]],OrderTable[],2,FALSE))=0,"",IF(Payment[[#This Row],[ID'#]]="","",VLOOKUP(Payment[[#This Row],[ID'#]],OrderTable[],2,FALSE)))</f>
        <v/>
      </c>
      <c r="C370" s="15" t="str">
        <f>IF(IF(Payment[[#This Row],[ID'#]]="","",VLOOKUP(Payment[[#This Row],[ID'#]],OrderTable[],3,FALSE))=0,"",IF(Payment[[#This Row],[ID'#]]="","",VLOOKUP(Payment[[#This Row],[ID'#]],OrderTable[],3,FALSE)))</f>
        <v/>
      </c>
      <c r="D370" s="16" t="str">
        <f>IF(IF(Payment[[#This Row],[ID'#]]="","",VLOOKUP(Payment[[#This Row],[ID'#]],OrderTable[],5,FALSE))=0,"",IF(Payment[[#This Row],[ID'#]]="","",VLOOKUP(Payment[[#This Row],[ID'#]],OrderTable[],5,FALSE)))</f>
        <v/>
      </c>
      <c r="E370" s="17" t="str">
        <f>IF(IF(Payment[[#This Row],[ID'#]]="","",VLOOKUP(Payment[[#This Row],[ID'#]],OrderTable[],6,FALSE))=0,"",IF(Payment[[#This Row],[ID'#]]="","",VLOOKUP(Payment[[#This Row],[ID'#]],OrderTable[],6,FALSE)))</f>
        <v/>
      </c>
      <c r="F370" s="17" t="str">
        <f>IF(IF(Payment[[#This Row],[ID'#]]="","",VLOOKUP(Payment[[#This Row],[ID'#]],OrderTable[],7,FALSE))=0,0,IF(Payment[[#This Row],[ID'#]]="","",VLOOKUP(Payment[[#This Row],[ID'#]],OrderTable[],7,FALSE)))</f>
        <v/>
      </c>
      <c r="G370" s="17" t="str">
        <f>IF(IF(Payment[[#This Row],[ID'#]]="","",VLOOKUP(Payment[[#This Row],[ID'#]],OrderTable[],8,FALSE))=0,"",IF(Payment[[#This Row],[ID'#]]="","",VLOOKUP(Payment[[#This Row],[ID'#]],OrderTable[],8,FALSE)))</f>
        <v/>
      </c>
      <c r="H370" s="23" t="str">
        <f>IF(IF(Payment[[#This Row],[ID'#]]="","",VLOOKUP(Payment[[#This Row],[ID'#]],OrderTable[],9,FALSE))=0,0,IF(Payment[[#This Row],[ID'#]]="","",VLOOKUP(Payment[[#This Row],[ID'#]],OrderTable[],9,FALSE)))</f>
        <v/>
      </c>
      <c r="I370" s="23" t="str">
        <f>IF(IF(Payment[[#This Row],[ID'#]]="","",VLOOKUP(Payment[[#This Row],[ID'#]],OrderTable[],10,FALSE))=0,0,IF(Payment[[#This Row],[ID'#]]="","",VLOOKUP(Payment[[#This Row],[ID'#]],OrderTable[],10,FALSE)))</f>
        <v/>
      </c>
      <c r="J370" s="55"/>
      <c r="K370" s="57"/>
      <c r="L370" s="22" t="str">
        <f>IF(Payment[[#This Row],[Total ]]="","",Payment[[#This Row],[Total ]]*Payment[[#This Row],[Payment %]])</f>
        <v/>
      </c>
      <c r="M370" s="47"/>
      <c r="N370" s="48"/>
      <c r="O370" s="52"/>
      <c r="P370" s="74" t="str">
        <f>IF(Payment[[#This Row],[Date of deposit]]="","",Payment[[#This Row],[Amount paid]])</f>
        <v/>
      </c>
    </row>
    <row r="371" spans="1:16" hidden="1">
      <c r="A371" s="54"/>
      <c r="B371" s="15" t="str">
        <f>IF(IF(Payment[[#This Row],[ID'#]]="","",VLOOKUP(Payment[[#This Row],[ID'#]],OrderTable[],2,FALSE))=0,"",IF(Payment[[#This Row],[ID'#]]="","",VLOOKUP(Payment[[#This Row],[ID'#]],OrderTable[],2,FALSE)))</f>
        <v/>
      </c>
      <c r="C371" s="15" t="str">
        <f>IF(IF(Payment[[#This Row],[ID'#]]="","",VLOOKUP(Payment[[#This Row],[ID'#]],OrderTable[],3,FALSE))=0,"",IF(Payment[[#This Row],[ID'#]]="","",VLOOKUP(Payment[[#This Row],[ID'#]],OrderTable[],3,FALSE)))</f>
        <v/>
      </c>
      <c r="D371" s="16" t="str">
        <f>IF(IF(Payment[[#This Row],[ID'#]]="","",VLOOKUP(Payment[[#This Row],[ID'#]],OrderTable[],5,FALSE))=0,"",IF(Payment[[#This Row],[ID'#]]="","",VLOOKUP(Payment[[#This Row],[ID'#]],OrderTable[],5,FALSE)))</f>
        <v/>
      </c>
      <c r="E371" s="17" t="str">
        <f>IF(IF(Payment[[#This Row],[ID'#]]="","",VLOOKUP(Payment[[#This Row],[ID'#]],OrderTable[],6,FALSE))=0,"",IF(Payment[[#This Row],[ID'#]]="","",VLOOKUP(Payment[[#This Row],[ID'#]],OrderTable[],6,FALSE)))</f>
        <v/>
      </c>
      <c r="F371" s="17" t="str">
        <f>IF(IF(Payment[[#This Row],[ID'#]]="","",VLOOKUP(Payment[[#This Row],[ID'#]],OrderTable[],7,FALSE))=0,0,IF(Payment[[#This Row],[ID'#]]="","",VLOOKUP(Payment[[#This Row],[ID'#]],OrderTable[],7,FALSE)))</f>
        <v/>
      </c>
      <c r="G371" s="17" t="str">
        <f>IF(IF(Payment[[#This Row],[ID'#]]="","",VLOOKUP(Payment[[#This Row],[ID'#]],OrderTable[],8,FALSE))=0,"",IF(Payment[[#This Row],[ID'#]]="","",VLOOKUP(Payment[[#This Row],[ID'#]],OrderTable[],8,FALSE)))</f>
        <v/>
      </c>
      <c r="H371" s="23" t="str">
        <f>IF(IF(Payment[[#This Row],[ID'#]]="","",VLOOKUP(Payment[[#This Row],[ID'#]],OrderTable[],9,FALSE))=0,0,IF(Payment[[#This Row],[ID'#]]="","",VLOOKUP(Payment[[#This Row],[ID'#]],OrderTable[],9,FALSE)))</f>
        <v/>
      </c>
      <c r="I371" s="23" t="str">
        <f>IF(IF(Payment[[#This Row],[ID'#]]="","",VLOOKUP(Payment[[#This Row],[ID'#]],OrderTable[],10,FALSE))=0,0,IF(Payment[[#This Row],[ID'#]]="","",VLOOKUP(Payment[[#This Row],[ID'#]],OrderTable[],10,FALSE)))</f>
        <v/>
      </c>
      <c r="J371" s="55"/>
      <c r="K371" s="57"/>
      <c r="L371" s="22" t="str">
        <f>IF(Payment[[#This Row],[Total ]]="","",Payment[[#This Row],[Total ]]*Payment[[#This Row],[Payment %]])</f>
        <v/>
      </c>
      <c r="M371" s="47"/>
      <c r="N371" s="48"/>
      <c r="O371" s="52"/>
      <c r="P371" s="74" t="str">
        <f>IF(Payment[[#This Row],[Date of deposit]]="","",Payment[[#This Row],[Amount paid]])</f>
        <v/>
      </c>
    </row>
    <row r="372" spans="1:16" hidden="1">
      <c r="A372" s="54"/>
      <c r="B372" s="15" t="str">
        <f>IF(IF(Payment[[#This Row],[ID'#]]="","",VLOOKUP(Payment[[#This Row],[ID'#]],OrderTable[],2,FALSE))=0,"",IF(Payment[[#This Row],[ID'#]]="","",VLOOKUP(Payment[[#This Row],[ID'#]],OrderTable[],2,FALSE)))</f>
        <v/>
      </c>
      <c r="C372" s="15" t="str">
        <f>IF(IF(Payment[[#This Row],[ID'#]]="","",VLOOKUP(Payment[[#This Row],[ID'#]],OrderTable[],3,FALSE))=0,"",IF(Payment[[#This Row],[ID'#]]="","",VLOOKUP(Payment[[#This Row],[ID'#]],OrderTable[],3,FALSE)))</f>
        <v/>
      </c>
      <c r="D372" s="16" t="str">
        <f>IF(IF(Payment[[#This Row],[ID'#]]="","",VLOOKUP(Payment[[#This Row],[ID'#]],OrderTable[],5,FALSE))=0,"",IF(Payment[[#This Row],[ID'#]]="","",VLOOKUP(Payment[[#This Row],[ID'#]],OrderTable[],5,FALSE)))</f>
        <v/>
      </c>
      <c r="E372" s="17" t="str">
        <f>IF(IF(Payment[[#This Row],[ID'#]]="","",VLOOKUP(Payment[[#This Row],[ID'#]],OrderTable[],6,FALSE))=0,"",IF(Payment[[#This Row],[ID'#]]="","",VLOOKUP(Payment[[#This Row],[ID'#]],OrderTable[],6,FALSE)))</f>
        <v/>
      </c>
      <c r="F372" s="17" t="str">
        <f>IF(IF(Payment[[#This Row],[ID'#]]="","",VLOOKUP(Payment[[#This Row],[ID'#]],OrderTable[],7,FALSE))=0,0,IF(Payment[[#This Row],[ID'#]]="","",VLOOKUP(Payment[[#This Row],[ID'#]],OrderTable[],7,FALSE)))</f>
        <v/>
      </c>
      <c r="G372" s="17" t="str">
        <f>IF(IF(Payment[[#This Row],[ID'#]]="","",VLOOKUP(Payment[[#This Row],[ID'#]],OrderTable[],8,FALSE))=0,"",IF(Payment[[#This Row],[ID'#]]="","",VLOOKUP(Payment[[#This Row],[ID'#]],OrderTable[],8,FALSE)))</f>
        <v/>
      </c>
      <c r="H372" s="23" t="str">
        <f>IF(IF(Payment[[#This Row],[ID'#]]="","",VLOOKUP(Payment[[#This Row],[ID'#]],OrderTable[],9,FALSE))=0,0,IF(Payment[[#This Row],[ID'#]]="","",VLOOKUP(Payment[[#This Row],[ID'#]],OrderTable[],9,FALSE)))</f>
        <v/>
      </c>
      <c r="I372" s="23" t="str">
        <f>IF(IF(Payment[[#This Row],[ID'#]]="","",VLOOKUP(Payment[[#This Row],[ID'#]],OrderTable[],10,FALSE))=0,0,IF(Payment[[#This Row],[ID'#]]="","",VLOOKUP(Payment[[#This Row],[ID'#]],OrderTable[],10,FALSE)))</f>
        <v/>
      </c>
      <c r="J372" s="55"/>
      <c r="K372" s="57"/>
      <c r="L372" s="22" t="str">
        <f>IF(Payment[[#This Row],[Total ]]="","",Payment[[#This Row],[Total ]]*Payment[[#This Row],[Payment %]])</f>
        <v/>
      </c>
      <c r="M372" s="47"/>
      <c r="N372" s="48"/>
      <c r="O372" s="52"/>
      <c r="P372" s="74" t="str">
        <f>IF(Payment[[#This Row],[Date of deposit]]="","",Payment[[#This Row],[Amount paid]])</f>
        <v/>
      </c>
    </row>
    <row r="373" spans="1:16" hidden="1">
      <c r="A373" s="54"/>
      <c r="B373" s="15" t="str">
        <f>IF(IF(Payment[[#This Row],[ID'#]]="","",VLOOKUP(Payment[[#This Row],[ID'#]],OrderTable[],2,FALSE))=0,"",IF(Payment[[#This Row],[ID'#]]="","",VLOOKUP(Payment[[#This Row],[ID'#]],OrderTable[],2,FALSE)))</f>
        <v/>
      </c>
      <c r="C373" s="15" t="str">
        <f>IF(IF(Payment[[#This Row],[ID'#]]="","",VLOOKUP(Payment[[#This Row],[ID'#]],OrderTable[],3,FALSE))=0,"",IF(Payment[[#This Row],[ID'#]]="","",VLOOKUP(Payment[[#This Row],[ID'#]],OrderTable[],3,FALSE)))</f>
        <v/>
      </c>
      <c r="D373" s="16" t="str">
        <f>IF(IF(Payment[[#This Row],[ID'#]]="","",VLOOKUP(Payment[[#This Row],[ID'#]],OrderTable[],5,FALSE))=0,"",IF(Payment[[#This Row],[ID'#]]="","",VLOOKUP(Payment[[#This Row],[ID'#]],OrderTable[],5,FALSE)))</f>
        <v/>
      </c>
      <c r="E373" s="17" t="str">
        <f>IF(IF(Payment[[#This Row],[ID'#]]="","",VLOOKUP(Payment[[#This Row],[ID'#]],OrderTable[],6,FALSE))=0,"",IF(Payment[[#This Row],[ID'#]]="","",VLOOKUP(Payment[[#This Row],[ID'#]],OrderTable[],6,FALSE)))</f>
        <v/>
      </c>
      <c r="F373" s="17" t="str">
        <f>IF(IF(Payment[[#This Row],[ID'#]]="","",VLOOKUP(Payment[[#This Row],[ID'#]],OrderTable[],7,FALSE))=0,0,IF(Payment[[#This Row],[ID'#]]="","",VLOOKUP(Payment[[#This Row],[ID'#]],OrderTable[],7,FALSE)))</f>
        <v/>
      </c>
      <c r="G373" s="17" t="str">
        <f>IF(IF(Payment[[#This Row],[ID'#]]="","",VLOOKUP(Payment[[#This Row],[ID'#]],OrderTable[],8,FALSE))=0,"",IF(Payment[[#This Row],[ID'#]]="","",VLOOKUP(Payment[[#This Row],[ID'#]],OrderTable[],8,FALSE)))</f>
        <v/>
      </c>
      <c r="H373" s="23" t="str">
        <f>IF(IF(Payment[[#This Row],[ID'#]]="","",VLOOKUP(Payment[[#This Row],[ID'#]],OrderTable[],9,FALSE))=0,0,IF(Payment[[#This Row],[ID'#]]="","",VLOOKUP(Payment[[#This Row],[ID'#]],OrderTable[],9,FALSE)))</f>
        <v/>
      </c>
      <c r="I373" s="23" t="str">
        <f>IF(IF(Payment[[#This Row],[ID'#]]="","",VLOOKUP(Payment[[#This Row],[ID'#]],OrderTable[],10,FALSE))=0,0,IF(Payment[[#This Row],[ID'#]]="","",VLOOKUP(Payment[[#This Row],[ID'#]],OrderTable[],10,FALSE)))</f>
        <v/>
      </c>
      <c r="J373" s="55"/>
      <c r="K373" s="57"/>
      <c r="L373" s="22" t="str">
        <f>IF(Payment[[#This Row],[Total ]]="","",Payment[[#This Row],[Total ]]*Payment[[#This Row],[Payment %]])</f>
        <v/>
      </c>
      <c r="M373" s="47"/>
      <c r="N373" s="48"/>
      <c r="O373" s="52"/>
      <c r="P373" s="74" t="str">
        <f>IF(Payment[[#This Row],[Date of deposit]]="","",Payment[[#This Row],[Amount paid]])</f>
        <v/>
      </c>
    </row>
    <row r="374" spans="1:16" hidden="1">
      <c r="A374" s="54"/>
      <c r="B374" s="15" t="str">
        <f>IF(IF(Payment[[#This Row],[ID'#]]="","",VLOOKUP(Payment[[#This Row],[ID'#]],OrderTable[],2,FALSE))=0,"",IF(Payment[[#This Row],[ID'#]]="","",VLOOKUP(Payment[[#This Row],[ID'#]],OrderTable[],2,FALSE)))</f>
        <v/>
      </c>
      <c r="C374" s="15" t="str">
        <f>IF(IF(Payment[[#This Row],[ID'#]]="","",VLOOKUP(Payment[[#This Row],[ID'#]],OrderTable[],3,FALSE))=0,"",IF(Payment[[#This Row],[ID'#]]="","",VLOOKUP(Payment[[#This Row],[ID'#]],OrderTable[],3,FALSE)))</f>
        <v/>
      </c>
      <c r="D374" s="16" t="str">
        <f>IF(IF(Payment[[#This Row],[ID'#]]="","",VLOOKUP(Payment[[#This Row],[ID'#]],OrderTable[],5,FALSE))=0,"",IF(Payment[[#This Row],[ID'#]]="","",VLOOKUP(Payment[[#This Row],[ID'#]],OrderTable[],5,FALSE)))</f>
        <v/>
      </c>
      <c r="E374" s="17" t="str">
        <f>IF(IF(Payment[[#This Row],[ID'#]]="","",VLOOKUP(Payment[[#This Row],[ID'#]],OrderTable[],6,FALSE))=0,"",IF(Payment[[#This Row],[ID'#]]="","",VLOOKUP(Payment[[#This Row],[ID'#]],OrderTable[],6,FALSE)))</f>
        <v/>
      </c>
      <c r="F374" s="17" t="str">
        <f>IF(IF(Payment[[#This Row],[ID'#]]="","",VLOOKUP(Payment[[#This Row],[ID'#]],OrderTable[],7,FALSE))=0,0,IF(Payment[[#This Row],[ID'#]]="","",VLOOKUP(Payment[[#This Row],[ID'#]],OrderTable[],7,FALSE)))</f>
        <v/>
      </c>
      <c r="G374" s="17" t="str">
        <f>IF(IF(Payment[[#This Row],[ID'#]]="","",VLOOKUP(Payment[[#This Row],[ID'#]],OrderTable[],8,FALSE))=0,"",IF(Payment[[#This Row],[ID'#]]="","",VLOOKUP(Payment[[#This Row],[ID'#]],OrderTable[],8,FALSE)))</f>
        <v/>
      </c>
      <c r="H374" s="23" t="str">
        <f>IF(IF(Payment[[#This Row],[ID'#]]="","",VLOOKUP(Payment[[#This Row],[ID'#]],OrderTable[],9,FALSE))=0,0,IF(Payment[[#This Row],[ID'#]]="","",VLOOKUP(Payment[[#This Row],[ID'#]],OrderTable[],9,FALSE)))</f>
        <v/>
      </c>
      <c r="I374" s="23" t="str">
        <f>IF(IF(Payment[[#This Row],[ID'#]]="","",VLOOKUP(Payment[[#This Row],[ID'#]],OrderTable[],10,FALSE))=0,0,IF(Payment[[#This Row],[ID'#]]="","",VLOOKUP(Payment[[#This Row],[ID'#]],OrderTable[],10,FALSE)))</f>
        <v/>
      </c>
      <c r="J374" s="55"/>
      <c r="K374" s="57"/>
      <c r="L374" s="22" t="str">
        <f>IF(Payment[[#This Row],[Total ]]="","",Payment[[#This Row],[Total ]]*Payment[[#This Row],[Payment %]])</f>
        <v/>
      </c>
      <c r="M374" s="47"/>
      <c r="N374" s="48"/>
      <c r="O374" s="52"/>
      <c r="P374" s="74" t="str">
        <f>IF(Payment[[#This Row],[Date of deposit]]="","",Payment[[#This Row],[Amount paid]])</f>
        <v/>
      </c>
    </row>
    <row r="375" spans="1:16" hidden="1">
      <c r="A375" s="54"/>
      <c r="B375" s="15" t="str">
        <f>IF(IF(Payment[[#This Row],[ID'#]]="","",VLOOKUP(Payment[[#This Row],[ID'#]],OrderTable[],2,FALSE))=0,"",IF(Payment[[#This Row],[ID'#]]="","",VLOOKUP(Payment[[#This Row],[ID'#]],OrderTable[],2,FALSE)))</f>
        <v/>
      </c>
      <c r="C375" s="15" t="str">
        <f>IF(IF(Payment[[#This Row],[ID'#]]="","",VLOOKUP(Payment[[#This Row],[ID'#]],OrderTable[],3,FALSE))=0,"",IF(Payment[[#This Row],[ID'#]]="","",VLOOKUP(Payment[[#This Row],[ID'#]],OrderTable[],3,FALSE)))</f>
        <v/>
      </c>
      <c r="D375" s="16" t="str">
        <f>IF(IF(Payment[[#This Row],[ID'#]]="","",VLOOKUP(Payment[[#This Row],[ID'#]],OrderTable[],5,FALSE))=0,"",IF(Payment[[#This Row],[ID'#]]="","",VLOOKUP(Payment[[#This Row],[ID'#]],OrderTable[],5,FALSE)))</f>
        <v/>
      </c>
      <c r="E375" s="17" t="str">
        <f>IF(IF(Payment[[#This Row],[ID'#]]="","",VLOOKUP(Payment[[#This Row],[ID'#]],OrderTable[],6,FALSE))=0,"",IF(Payment[[#This Row],[ID'#]]="","",VLOOKUP(Payment[[#This Row],[ID'#]],OrderTable[],6,FALSE)))</f>
        <v/>
      </c>
      <c r="F375" s="17" t="str">
        <f>IF(IF(Payment[[#This Row],[ID'#]]="","",VLOOKUP(Payment[[#This Row],[ID'#]],OrderTable[],7,FALSE))=0,0,IF(Payment[[#This Row],[ID'#]]="","",VLOOKUP(Payment[[#This Row],[ID'#]],OrderTable[],7,FALSE)))</f>
        <v/>
      </c>
      <c r="G375" s="17" t="str">
        <f>IF(IF(Payment[[#This Row],[ID'#]]="","",VLOOKUP(Payment[[#This Row],[ID'#]],OrderTable[],8,FALSE))=0,"",IF(Payment[[#This Row],[ID'#]]="","",VLOOKUP(Payment[[#This Row],[ID'#]],OrderTable[],8,FALSE)))</f>
        <v/>
      </c>
      <c r="H375" s="23" t="str">
        <f>IF(IF(Payment[[#This Row],[ID'#]]="","",VLOOKUP(Payment[[#This Row],[ID'#]],OrderTable[],9,FALSE))=0,0,IF(Payment[[#This Row],[ID'#]]="","",VLOOKUP(Payment[[#This Row],[ID'#]],OrderTable[],9,FALSE)))</f>
        <v/>
      </c>
      <c r="I375" s="23" t="str">
        <f>IF(IF(Payment[[#This Row],[ID'#]]="","",VLOOKUP(Payment[[#This Row],[ID'#]],OrderTable[],10,FALSE))=0,0,IF(Payment[[#This Row],[ID'#]]="","",VLOOKUP(Payment[[#This Row],[ID'#]],OrderTable[],10,FALSE)))</f>
        <v/>
      </c>
      <c r="J375" s="55"/>
      <c r="K375" s="57"/>
      <c r="L375" s="22" t="str">
        <f>IF(Payment[[#This Row],[Total ]]="","",Payment[[#This Row],[Total ]]*Payment[[#This Row],[Payment %]])</f>
        <v/>
      </c>
      <c r="M375" s="47"/>
      <c r="N375" s="48"/>
      <c r="O375" s="52"/>
      <c r="P375" s="74" t="str">
        <f>IF(Payment[[#This Row],[Date of deposit]]="","",Payment[[#This Row],[Amount paid]])</f>
        <v/>
      </c>
    </row>
    <row r="376" spans="1:16" hidden="1">
      <c r="A376" s="54"/>
      <c r="B376" s="15" t="str">
        <f>IF(IF(Payment[[#This Row],[ID'#]]="","",VLOOKUP(Payment[[#This Row],[ID'#]],OrderTable[],2,FALSE))=0,"",IF(Payment[[#This Row],[ID'#]]="","",VLOOKUP(Payment[[#This Row],[ID'#]],OrderTable[],2,FALSE)))</f>
        <v/>
      </c>
      <c r="C376" s="15" t="str">
        <f>IF(IF(Payment[[#This Row],[ID'#]]="","",VLOOKUP(Payment[[#This Row],[ID'#]],OrderTable[],3,FALSE))=0,"",IF(Payment[[#This Row],[ID'#]]="","",VLOOKUP(Payment[[#This Row],[ID'#]],OrderTable[],3,FALSE)))</f>
        <v/>
      </c>
      <c r="D376" s="16" t="str">
        <f>IF(IF(Payment[[#This Row],[ID'#]]="","",VLOOKUP(Payment[[#This Row],[ID'#]],OrderTable[],5,FALSE))=0,"",IF(Payment[[#This Row],[ID'#]]="","",VLOOKUP(Payment[[#This Row],[ID'#]],OrderTable[],5,FALSE)))</f>
        <v/>
      </c>
      <c r="E376" s="17" t="str">
        <f>IF(IF(Payment[[#This Row],[ID'#]]="","",VLOOKUP(Payment[[#This Row],[ID'#]],OrderTable[],6,FALSE))=0,"",IF(Payment[[#This Row],[ID'#]]="","",VLOOKUP(Payment[[#This Row],[ID'#]],OrderTable[],6,FALSE)))</f>
        <v/>
      </c>
      <c r="F376" s="17" t="str">
        <f>IF(IF(Payment[[#This Row],[ID'#]]="","",VLOOKUP(Payment[[#This Row],[ID'#]],OrderTable[],7,FALSE))=0,0,IF(Payment[[#This Row],[ID'#]]="","",VLOOKUP(Payment[[#This Row],[ID'#]],OrderTable[],7,FALSE)))</f>
        <v/>
      </c>
      <c r="G376" s="17" t="str">
        <f>IF(IF(Payment[[#This Row],[ID'#]]="","",VLOOKUP(Payment[[#This Row],[ID'#]],OrderTable[],8,FALSE))=0,"",IF(Payment[[#This Row],[ID'#]]="","",VLOOKUP(Payment[[#This Row],[ID'#]],OrderTable[],8,FALSE)))</f>
        <v/>
      </c>
      <c r="H376" s="23" t="str">
        <f>IF(IF(Payment[[#This Row],[ID'#]]="","",VLOOKUP(Payment[[#This Row],[ID'#]],OrderTable[],9,FALSE))=0,0,IF(Payment[[#This Row],[ID'#]]="","",VLOOKUP(Payment[[#This Row],[ID'#]],OrderTable[],9,FALSE)))</f>
        <v/>
      </c>
      <c r="I376" s="23" t="str">
        <f>IF(IF(Payment[[#This Row],[ID'#]]="","",VLOOKUP(Payment[[#This Row],[ID'#]],OrderTable[],10,FALSE))=0,0,IF(Payment[[#This Row],[ID'#]]="","",VLOOKUP(Payment[[#This Row],[ID'#]],OrderTable[],10,FALSE)))</f>
        <v/>
      </c>
      <c r="J376" s="55"/>
      <c r="K376" s="57"/>
      <c r="L376" s="22" t="str">
        <f>IF(Payment[[#This Row],[Total ]]="","",Payment[[#This Row],[Total ]]*Payment[[#This Row],[Payment %]])</f>
        <v/>
      </c>
      <c r="M376" s="47"/>
      <c r="N376" s="48"/>
      <c r="O376" s="52"/>
      <c r="P376" s="74" t="str">
        <f>IF(Payment[[#This Row],[Date of deposit]]="","",Payment[[#This Row],[Amount paid]])</f>
        <v/>
      </c>
    </row>
    <row r="377" spans="1:16" hidden="1">
      <c r="A377" s="54"/>
      <c r="B377" s="15" t="str">
        <f>IF(IF(Payment[[#This Row],[ID'#]]="","",VLOOKUP(Payment[[#This Row],[ID'#]],OrderTable[],2,FALSE))=0,"",IF(Payment[[#This Row],[ID'#]]="","",VLOOKUP(Payment[[#This Row],[ID'#]],OrderTable[],2,FALSE)))</f>
        <v/>
      </c>
      <c r="C377" s="15" t="str">
        <f>IF(IF(Payment[[#This Row],[ID'#]]="","",VLOOKUP(Payment[[#This Row],[ID'#]],OrderTable[],3,FALSE))=0,"",IF(Payment[[#This Row],[ID'#]]="","",VLOOKUP(Payment[[#This Row],[ID'#]],OrderTable[],3,FALSE)))</f>
        <v/>
      </c>
      <c r="D377" s="16" t="str">
        <f>IF(IF(Payment[[#This Row],[ID'#]]="","",VLOOKUP(Payment[[#This Row],[ID'#]],OrderTable[],5,FALSE))=0,"",IF(Payment[[#This Row],[ID'#]]="","",VLOOKUP(Payment[[#This Row],[ID'#]],OrderTable[],5,FALSE)))</f>
        <v/>
      </c>
      <c r="E377" s="17" t="str">
        <f>IF(IF(Payment[[#This Row],[ID'#]]="","",VLOOKUP(Payment[[#This Row],[ID'#]],OrderTable[],6,FALSE))=0,"",IF(Payment[[#This Row],[ID'#]]="","",VLOOKUP(Payment[[#This Row],[ID'#]],OrderTable[],6,FALSE)))</f>
        <v/>
      </c>
      <c r="F377" s="17" t="str">
        <f>IF(IF(Payment[[#This Row],[ID'#]]="","",VLOOKUP(Payment[[#This Row],[ID'#]],OrderTable[],7,FALSE))=0,0,IF(Payment[[#This Row],[ID'#]]="","",VLOOKUP(Payment[[#This Row],[ID'#]],OrderTable[],7,FALSE)))</f>
        <v/>
      </c>
      <c r="G377" s="17" t="str">
        <f>IF(IF(Payment[[#This Row],[ID'#]]="","",VLOOKUP(Payment[[#This Row],[ID'#]],OrderTable[],8,FALSE))=0,"",IF(Payment[[#This Row],[ID'#]]="","",VLOOKUP(Payment[[#This Row],[ID'#]],OrderTable[],8,FALSE)))</f>
        <v/>
      </c>
      <c r="H377" s="23" t="str">
        <f>IF(IF(Payment[[#This Row],[ID'#]]="","",VLOOKUP(Payment[[#This Row],[ID'#]],OrderTable[],9,FALSE))=0,0,IF(Payment[[#This Row],[ID'#]]="","",VLOOKUP(Payment[[#This Row],[ID'#]],OrderTable[],9,FALSE)))</f>
        <v/>
      </c>
      <c r="I377" s="23" t="str">
        <f>IF(IF(Payment[[#This Row],[ID'#]]="","",VLOOKUP(Payment[[#This Row],[ID'#]],OrderTable[],10,FALSE))=0,0,IF(Payment[[#This Row],[ID'#]]="","",VLOOKUP(Payment[[#This Row],[ID'#]],OrderTable[],10,FALSE)))</f>
        <v/>
      </c>
      <c r="J377" s="55"/>
      <c r="K377" s="57"/>
      <c r="L377" s="22" t="str">
        <f>IF(Payment[[#This Row],[Total ]]="","",Payment[[#This Row],[Total ]]*Payment[[#This Row],[Payment %]])</f>
        <v/>
      </c>
      <c r="M377" s="47"/>
      <c r="N377" s="48"/>
      <c r="O377" s="52"/>
      <c r="P377" s="74" t="str">
        <f>IF(Payment[[#This Row],[Date of deposit]]="","",Payment[[#This Row],[Amount paid]])</f>
        <v/>
      </c>
    </row>
    <row r="378" spans="1:16" hidden="1">
      <c r="A378" s="54"/>
      <c r="B378" s="15" t="str">
        <f>IF(IF(Payment[[#This Row],[ID'#]]="","",VLOOKUP(Payment[[#This Row],[ID'#]],OrderTable[],2,FALSE))=0,"",IF(Payment[[#This Row],[ID'#]]="","",VLOOKUP(Payment[[#This Row],[ID'#]],OrderTable[],2,FALSE)))</f>
        <v/>
      </c>
      <c r="C378" s="15" t="str">
        <f>IF(IF(Payment[[#This Row],[ID'#]]="","",VLOOKUP(Payment[[#This Row],[ID'#]],OrderTable[],3,FALSE))=0,"",IF(Payment[[#This Row],[ID'#]]="","",VLOOKUP(Payment[[#This Row],[ID'#]],OrderTable[],3,FALSE)))</f>
        <v/>
      </c>
      <c r="D378" s="16" t="str">
        <f>IF(IF(Payment[[#This Row],[ID'#]]="","",VLOOKUP(Payment[[#This Row],[ID'#]],OrderTable[],5,FALSE))=0,"",IF(Payment[[#This Row],[ID'#]]="","",VLOOKUP(Payment[[#This Row],[ID'#]],OrderTable[],5,FALSE)))</f>
        <v/>
      </c>
      <c r="E378" s="17" t="str">
        <f>IF(IF(Payment[[#This Row],[ID'#]]="","",VLOOKUP(Payment[[#This Row],[ID'#]],OrderTable[],6,FALSE))=0,"",IF(Payment[[#This Row],[ID'#]]="","",VLOOKUP(Payment[[#This Row],[ID'#]],OrderTable[],6,FALSE)))</f>
        <v/>
      </c>
      <c r="F378" s="17" t="str">
        <f>IF(IF(Payment[[#This Row],[ID'#]]="","",VLOOKUP(Payment[[#This Row],[ID'#]],OrderTable[],7,FALSE))=0,0,IF(Payment[[#This Row],[ID'#]]="","",VLOOKUP(Payment[[#This Row],[ID'#]],OrderTable[],7,FALSE)))</f>
        <v/>
      </c>
      <c r="G378" s="17" t="str">
        <f>IF(IF(Payment[[#This Row],[ID'#]]="","",VLOOKUP(Payment[[#This Row],[ID'#]],OrderTable[],8,FALSE))=0,"",IF(Payment[[#This Row],[ID'#]]="","",VLOOKUP(Payment[[#This Row],[ID'#]],OrderTable[],8,FALSE)))</f>
        <v/>
      </c>
      <c r="H378" s="23" t="str">
        <f>IF(IF(Payment[[#This Row],[ID'#]]="","",VLOOKUP(Payment[[#This Row],[ID'#]],OrderTable[],9,FALSE))=0,0,IF(Payment[[#This Row],[ID'#]]="","",VLOOKUP(Payment[[#This Row],[ID'#]],OrderTable[],9,FALSE)))</f>
        <v/>
      </c>
      <c r="I378" s="23" t="str">
        <f>IF(IF(Payment[[#This Row],[ID'#]]="","",VLOOKUP(Payment[[#This Row],[ID'#]],OrderTable[],10,FALSE))=0,0,IF(Payment[[#This Row],[ID'#]]="","",VLOOKUP(Payment[[#This Row],[ID'#]],OrderTable[],10,FALSE)))</f>
        <v/>
      </c>
      <c r="J378" s="55"/>
      <c r="K378" s="57"/>
      <c r="L378" s="22" t="str">
        <f>IF(Payment[[#This Row],[Total ]]="","",Payment[[#This Row],[Total ]]*Payment[[#This Row],[Payment %]])</f>
        <v/>
      </c>
      <c r="M378" s="47"/>
      <c r="N378" s="48"/>
      <c r="O378" s="52"/>
      <c r="P378" s="74" t="str">
        <f>IF(Payment[[#This Row],[Date of deposit]]="","",Payment[[#This Row],[Amount paid]])</f>
        <v/>
      </c>
    </row>
    <row r="379" spans="1:16" hidden="1">
      <c r="A379" s="54"/>
      <c r="B379" s="15" t="str">
        <f>IF(IF(Payment[[#This Row],[ID'#]]="","",VLOOKUP(Payment[[#This Row],[ID'#]],OrderTable[],2,FALSE))=0,"",IF(Payment[[#This Row],[ID'#]]="","",VLOOKUP(Payment[[#This Row],[ID'#]],OrderTable[],2,FALSE)))</f>
        <v/>
      </c>
      <c r="C379" s="15" t="str">
        <f>IF(IF(Payment[[#This Row],[ID'#]]="","",VLOOKUP(Payment[[#This Row],[ID'#]],OrderTable[],3,FALSE))=0,"",IF(Payment[[#This Row],[ID'#]]="","",VLOOKUP(Payment[[#This Row],[ID'#]],OrderTable[],3,FALSE)))</f>
        <v/>
      </c>
      <c r="D379" s="16" t="str">
        <f>IF(IF(Payment[[#This Row],[ID'#]]="","",VLOOKUP(Payment[[#This Row],[ID'#]],OrderTable[],5,FALSE))=0,"",IF(Payment[[#This Row],[ID'#]]="","",VLOOKUP(Payment[[#This Row],[ID'#]],OrderTable[],5,FALSE)))</f>
        <v/>
      </c>
      <c r="E379" s="17" t="str">
        <f>IF(IF(Payment[[#This Row],[ID'#]]="","",VLOOKUP(Payment[[#This Row],[ID'#]],OrderTable[],6,FALSE))=0,"",IF(Payment[[#This Row],[ID'#]]="","",VLOOKUP(Payment[[#This Row],[ID'#]],OrderTable[],6,FALSE)))</f>
        <v/>
      </c>
      <c r="F379" s="17" t="str">
        <f>IF(IF(Payment[[#This Row],[ID'#]]="","",VLOOKUP(Payment[[#This Row],[ID'#]],OrderTable[],7,FALSE))=0,0,IF(Payment[[#This Row],[ID'#]]="","",VLOOKUP(Payment[[#This Row],[ID'#]],OrderTable[],7,FALSE)))</f>
        <v/>
      </c>
      <c r="G379" s="17" t="str">
        <f>IF(IF(Payment[[#This Row],[ID'#]]="","",VLOOKUP(Payment[[#This Row],[ID'#]],OrderTable[],8,FALSE))=0,"",IF(Payment[[#This Row],[ID'#]]="","",VLOOKUP(Payment[[#This Row],[ID'#]],OrderTable[],8,FALSE)))</f>
        <v/>
      </c>
      <c r="H379" s="23" t="str">
        <f>IF(IF(Payment[[#This Row],[ID'#]]="","",VLOOKUP(Payment[[#This Row],[ID'#]],OrderTable[],9,FALSE))=0,0,IF(Payment[[#This Row],[ID'#]]="","",VLOOKUP(Payment[[#This Row],[ID'#]],OrderTable[],9,FALSE)))</f>
        <v/>
      </c>
      <c r="I379" s="23" t="str">
        <f>IF(IF(Payment[[#This Row],[ID'#]]="","",VLOOKUP(Payment[[#This Row],[ID'#]],OrderTable[],10,FALSE))=0,0,IF(Payment[[#This Row],[ID'#]]="","",VLOOKUP(Payment[[#This Row],[ID'#]],OrderTable[],10,FALSE)))</f>
        <v/>
      </c>
      <c r="J379" s="55"/>
      <c r="K379" s="57"/>
      <c r="L379" s="22" t="str">
        <f>IF(Payment[[#This Row],[Total ]]="","",Payment[[#This Row],[Total ]]*Payment[[#This Row],[Payment %]])</f>
        <v/>
      </c>
      <c r="M379" s="47"/>
      <c r="N379" s="48"/>
      <c r="O379" s="52"/>
      <c r="P379" s="74" t="str">
        <f>IF(Payment[[#This Row],[Date of deposit]]="","",Payment[[#This Row],[Amount paid]])</f>
        <v/>
      </c>
    </row>
    <row r="380" spans="1:16" hidden="1">
      <c r="A380" s="54"/>
      <c r="B380" s="15" t="str">
        <f>IF(IF(Payment[[#This Row],[ID'#]]="","",VLOOKUP(Payment[[#This Row],[ID'#]],OrderTable[],2,FALSE))=0,"",IF(Payment[[#This Row],[ID'#]]="","",VLOOKUP(Payment[[#This Row],[ID'#]],OrderTable[],2,FALSE)))</f>
        <v/>
      </c>
      <c r="C380" s="15" t="str">
        <f>IF(IF(Payment[[#This Row],[ID'#]]="","",VLOOKUP(Payment[[#This Row],[ID'#]],OrderTable[],3,FALSE))=0,"",IF(Payment[[#This Row],[ID'#]]="","",VLOOKUP(Payment[[#This Row],[ID'#]],OrderTable[],3,FALSE)))</f>
        <v/>
      </c>
      <c r="D380" s="16" t="str">
        <f>IF(IF(Payment[[#This Row],[ID'#]]="","",VLOOKUP(Payment[[#This Row],[ID'#]],OrderTable[],5,FALSE))=0,"",IF(Payment[[#This Row],[ID'#]]="","",VLOOKUP(Payment[[#This Row],[ID'#]],OrderTable[],5,FALSE)))</f>
        <v/>
      </c>
      <c r="E380" s="17" t="str">
        <f>IF(IF(Payment[[#This Row],[ID'#]]="","",VLOOKUP(Payment[[#This Row],[ID'#]],OrderTable[],6,FALSE))=0,"",IF(Payment[[#This Row],[ID'#]]="","",VLOOKUP(Payment[[#This Row],[ID'#]],OrderTable[],6,FALSE)))</f>
        <v/>
      </c>
      <c r="F380" s="17" t="str">
        <f>IF(IF(Payment[[#This Row],[ID'#]]="","",VLOOKUP(Payment[[#This Row],[ID'#]],OrderTable[],7,FALSE))=0,0,IF(Payment[[#This Row],[ID'#]]="","",VLOOKUP(Payment[[#This Row],[ID'#]],OrderTable[],7,FALSE)))</f>
        <v/>
      </c>
      <c r="G380" s="17" t="str">
        <f>IF(IF(Payment[[#This Row],[ID'#]]="","",VLOOKUP(Payment[[#This Row],[ID'#]],OrderTable[],8,FALSE))=0,"",IF(Payment[[#This Row],[ID'#]]="","",VLOOKUP(Payment[[#This Row],[ID'#]],OrderTable[],8,FALSE)))</f>
        <v/>
      </c>
      <c r="H380" s="23" t="str">
        <f>IF(IF(Payment[[#This Row],[ID'#]]="","",VLOOKUP(Payment[[#This Row],[ID'#]],OrderTable[],9,FALSE))=0,0,IF(Payment[[#This Row],[ID'#]]="","",VLOOKUP(Payment[[#This Row],[ID'#]],OrderTable[],9,FALSE)))</f>
        <v/>
      </c>
      <c r="I380" s="23" t="str">
        <f>IF(IF(Payment[[#This Row],[ID'#]]="","",VLOOKUP(Payment[[#This Row],[ID'#]],OrderTable[],10,FALSE))=0,0,IF(Payment[[#This Row],[ID'#]]="","",VLOOKUP(Payment[[#This Row],[ID'#]],OrderTable[],10,FALSE)))</f>
        <v/>
      </c>
      <c r="J380" s="55"/>
      <c r="K380" s="57"/>
      <c r="L380" s="22" t="str">
        <f>IF(Payment[[#This Row],[Total ]]="","",Payment[[#This Row],[Total ]]*Payment[[#This Row],[Payment %]])</f>
        <v/>
      </c>
      <c r="M380" s="47"/>
      <c r="N380" s="48"/>
      <c r="O380" s="52"/>
      <c r="P380" s="74" t="str">
        <f>IF(Payment[[#This Row],[Date of deposit]]="","",Payment[[#This Row],[Amount paid]])</f>
        <v/>
      </c>
    </row>
    <row r="381" spans="1:16" hidden="1">
      <c r="A381" s="54"/>
      <c r="B381" s="15" t="str">
        <f>IF(IF(Payment[[#This Row],[ID'#]]="","",VLOOKUP(Payment[[#This Row],[ID'#]],OrderTable[],2,FALSE))=0,"",IF(Payment[[#This Row],[ID'#]]="","",VLOOKUP(Payment[[#This Row],[ID'#]],OrderTable[],2,FALSE)))</f>
        <v/>
      </c>
      <c r="C381" s="15" t="str">
        <f>IF(IF(Payment[[#This Row],[ID'#]]="","",VLOOKUP(Payment[[#This Row],[ID'#]],OrderTable[],3,FALSE))=0,"",IF(Payment[[#This Row],[ID'#]]="","",VLOOKUP(Payment[[#This Row],[ID'#]],OrderTable[],3,FALSE)))</f>
        <v/>
      </c>
      <c r="D381" s="16" t="str">
        <f>IF(IF(Payment[[#This Row],[ID'#]]="","",VLOOKUP(Payment[[#This Row],[ID'#]],OrderTable[],5,FALSE))=0,"",IF(Payment[[#This Row],[ID'#]]="","",VLOOKUP(Payment[[#This Row],[ID'#]],OrderTable[],5,FALSE)))</f>
        <v/>
      </c>
      <c r="E381" s="17" t="str">
        <f>IF(IF(Payment[[#This Row],[ID'#]]="","",VLOOKUP(Payment[[#This Row],[ID'#]],OrderTable[],6,FALSE))=0,"",IF(Payment[[#This Row],[ID'#]]="","",VLOOKUP(Payment[[#This Row],[ID'#]],OrderTable[],6,FALSE)))</f>
        <v/>
      </c>
      <c r="F381" s="17" t="str">
        <f>IF(IF(Payment[[#This Row],[ID'#]]="","",VLOOKUP(Payment[[#This Row],[ID'#]],OrderTable[],7,FALSE))=0,0,IF(Payment[[#This Row],[ID'#]]="","",VLOOKUP(Payment[[#This Row],[ID'#]],OrderTable[],7,FALSE)))</f>
        <v/>
      </c>
      <c r="G381" s="17" t="str">
        <f>IF(IF(Payment[[#This Row],[ID'#]]="","",VLOOKUP(Payment[[#This Row],[ID'#]],OrderTable[],8,FALSE))=0,"",IF(Payment[[#This Row],[ID'#]]="","",VLOOKUP(Payment[[#This Row],[ID'#]],OrderTable[],8,FALSE)))</f>
        <v/>
      </c>
      <c r="H381" s="23" t="str">
        <f>IF(IF(Payment[[#This Row],[ID'#]]="","",VLOOKUP(Payment[[#This Row],[ID'#]],OrderTable[],9,FALSE))=0,0,IF(Payment[[#This Row],[ID'#]]="","",VLOOKUP(Payment[[#This Row],[ID'#]],OrderTable[],9,FALSE)))</f>
        <v/>
      </c>
      <c r="I381" s="23" t="str">
        <f>IF(IF(Payment[[#This Row],[ID'#]]="","",VLOOKUP(Payment[[#This Row],[ID'#]],OrderTable[],10,FALSE))=0,0,IF(Payment[[#This Row],[ID'#]]="","",VLOOKUP(Payment[[#This Row],[ID'#]],OrderTable[],10,FALSE)))</f>
        <v/>
      </c>
      <c r="J381" s="55"/>
      <c r="K381" s="57"/>
      <c r="L381" s="22" t="str">
        <f>IF(Payment[[#This Row],[Total ]]="","",Payment[[#This Row],[Total ]]*Payment[[#This Row],[Payment %]])</f>
        <v/>
      </c>
      <c r="M381" s="47"/>
      <c r="N381" s="48"/>
      <c r="O381" s="52"/>
      <c r="P381" s="74" t="str">
        <f>IF(Payment[[#This Row],[Date of deposit]]="","",Payment[[#This Row],[Amount paid]])</f>
        <v/>
      </c>
    </row>
    <row r="382" spans="1:16" hidden="1">
      <c r="A382" s="54"/>
      <c r="B382" s="15" t="str">
        <f>IF(IF(Payment[[#This Row],[ID'#]]="","",VLOOKUP(Payment[[#This Row],[ID'#]],OrderTable[],2,FALSE))=0,"",IF(Payment[[#This Row],[ID'#]]="","",VLOOKUP(Payment[[#This Row],[ID'#]],OrderTable[],2,FALSE)))</f>
        <v/>
      </c>
      <c r="C382" s="15" t="str">
        <f>IF(IF(Payment[[#This Row],[ID'#]]="","",VLOOKUP(Payment[[#This Row],[ID'#]],OrderTable[],3,FALSE))=0,"",IF(Payment[[#This Row],[ID'#]]="","",VLOOKUP(Payment[[#This Row],[ID'#]],OrderTable[],3,FALSE)))</f>
        <v/>
      </c>
      <c r="D382" s="16" t="str">
        <f>IF(IF(Payment[[#This Row],[ID'#]]="","",VLOOKUP(Payment[[#This Row],[ID'#]],OrderTable[],5,FALSE))=0,"",IF(Payment[[#This Row],[ID'#]]="","",VLOOKUP(Payment[[#This Row],[ID'#]],OrderTable[],5,FALSE)))</f>
        <v/>
      </c>
      <c r="E382" s="17" t="str">
        <f>IF(IF(Payment[[#This Row],[ID'#]]="","",VLOOKUP(Payment[[#This Row],[ID'#]],OrderTable[],6,FALSE))=0,"",IF(Payment[[#This Row],[ID'#]]="","",VLOOKUP(Payment[[#This Row],[ID'#]],OrderTable[],6,FALSE)))</f>
        <v/>
      </c>
      <c r="F382" s="17" t="str">
        <f>IF(IF(Payment[[#This Row],[ID'#]]="","",VLOOKUP(Payment[[#This Row],[ID'#]],OrderTable[],7,FALSE))=0,0,IF(Payment[[#This Row],[ID'#]]="","",VLOOKUP(Payment[[#This Row],[ID'#]],OrderTable[],7,FALSE)))</f>
        <v/>
      </c>
      <c r="G382" s="17" t="str">
        <f>IF(IF(Payment[[#This Row],[ID'#]]="","",VLOOKUP(Payment[[#This Row],[ID'#]],OrderTable[],8,FALSE))=0,"",IF(Payment[[#This Row],[ID'#]]="","",VLOOKUP(Payment[[#This Row],[ID'#]],OrderTable[],8,FALSE)))</f>
        <v/>
      </c>
      <c r="H382" s="23" t="str">
        <f>IF(IF(Payment[[#This Row],[ID'#]]="","",VLOOKUP(Payment[[#This Row],[ID'#]],OrderTable[],9,FALSE))=0,0,IF(Payment[[#This Row],[ID'#]]="","",VLOOKUP(Payment[[#This Row],[ID'#]],OrderTable[],9,FALSE)))</f>
        <v/>
      </c>
      <c r="I382" s="23" t="str">
        <f>IF(IF(Payment[[#This Row],[ID'#]]="","",VLOOKUP(Payment[[#This Row],[ID'#]],OrderTable[],10,FALSE))=0,0,IF(Payment[[#This Row],[ID'#]]="","",VLOOKUP(Payment[[#This Row],[ID'#]],OrderTable[],10,FALSE)))</f>
        <v/>
      </c>
      <c r="J382" s="55"/>
      <c r="K382" s="57"/>
      <c r="L382" s="22" t="str">
        <f>IF(Payment[[#This Row],[Total ]]="","",Payment[[#This Row],[Total ]]*Payment[[#This Row],[Payment %]])</f>
        <v/>
      </c>
      <c r="M382" s="47"/>
      <c r="N382" s="48"/>
      <c r="O382" s="52"/>
      <c r="P382" s="74" t="str">
        <f>IF(Payment[[#This Row],[Date of deposit]]="","",Payment[[#This Row],[Amount paid]])</f>
        <v/>
      </c>
    </row>
    <row r="383" spans="1:16" hidden="1">
      <c r="A383" s="54"/>
      <c r="B383" s="15" t="str">
        <f>IF(IF(Payment[[#This Row],[ID'#]]="","",VLOOKUP(Payment[[#This Row],[ID'#]],OrderTable[],2,FALSE))=0,"",IF(Payment[[#This Row],[ID'#]]="","",VLOOKUP(Payment[[#This Row],[ID'#]],OrderTable[],2,FALSE)))</f>
        <v/>
      </c>
      <c r="C383" s="15" t="str">
        <f>IF(IF(Payment[[#This Row],[ID'#]]="","",VLOOKUP(Payment[[#This Row],[ID'#]],OrderTable[],3,FALSE))=0,"",IF(Payment[[#This Row],[ID'#]]="","",VLOOKUP(Payment[[#This Row],[ID'#]],OrderTable[],3,FALSE)))</f>
        <v/>
      </c>
      <c r="D383" s="16" t="str">
        <f>IF(IF(Payment[[#This Row],[ID'#]]="","",VLOOKUP(Payment[[#This Row],[ID'#]],OrderTable[],5,FALSE))=0,"",IF(Payment[[#This Row],[ID'#]]="","",VLOOKUP(Payment[[#This Row],[ID'#]],OrderTable[],5,FALSE)))</f>
        <v/>
      </c>
      <c r="E383" s="17" t="str">
        <f>IF(IF(Payment[[#This Row],[ID'#]]="","",VLOOKUP(Payment[[#This Row],[ID'#]],OrderTable[],6,FALSE))=0,"",IF(Payment[[#This Row],[ID'#]]="","",VLOOKUP(Payment[[#This Row],[ID'#]],OrderTable[],6,FALSE)))</f>
        <v/>
      </c>
      <c r="F383" s="17" t="str">
        <f>IF(IF(Payment[[#This Row],[ID'#]]="","",VLOOKUP(Payment[[#This Row],[ID'#]],OrderTable[],7,FALSE))=0,0,IF(Payment[[#This Row],[ID'#]]="","",VLOOKUP(Payment[[#This Row],[ID'#]],OrderTable[],7,FALSE)))</f>
        <v/>
      </c>
      <c r="G383" s="17" t="str">
        <f>IF(IF(Payment[[#This Row],[ID'#]]="","",VLOOKUP(Payment[[#This Row],[ID'#]],OrderTable[],8,FALSE))=0,"",IF(Payment[[#This Row],[ID'#]]="","",VLOOKUP(Payment[[#This Row],[ID'#]],OrderTable[],8,FALSE)))</f>
        <v/>
      </c>
      <c r="H383" s="23" t="str">
        <f>IF(IF(Payment[[#This Row],[ID'#]]="","",VLOOKUP(Payment[[#This Row],[ID'#]],OrderTable[],9,FALSE))=0,0,IF(Payment[[#This Row],[ID'#]]="","",VLOOKUP(Payment[[#This Row],[ID'#]],OrderTable[],9,FALSE)))</f>
        <v/>
      </c>
      <c r="I383" s="23" t="str">
        <f>IF(IF(Payment[[#This Row],[ID'#]]="","",VLOOKUP(Payment[[#This Row],[ID'#]],OrderTable[],10,FALSE))=0,0,IF(Payment[[#This Row],[ID'#]]="","",VLOOKUP(Payment[[#This Row],[ID'#]],OrderTable[],10,FALSE)))</f>
        <v/>
      </c>
      <c r="J383" s="55"/>
      <c r="K383" s="57"/>
      <c r="L383" s="22" t="str">
        <f>IF(Payment[[#This Row],[Total ]]="","",Payment[[#This Row],[Total ]]*Payment[[#This Row],[Payment %]])</f>
        <v/>
      </c>
      <c r="M383" s="47"/>
      <c r="N383" s="48"/>
      <c r="O383" s="52"/>
      <c r="P383" s="74" t="str">
        <f>IF(Payment[[#This Row],[Date of deposit]]="","",Payment[[#This Row],[Amount paid]])</f>
        <v/>
      </c>
    </row>
    <row r="384" spans="1:16" hidden="1">
      <c r="A384" s="54"/>
      <c r="B384" s="15" t="str">
        <f>IF(IF(Payment[[#This Row],[ID'#]]="","",VLOOKUP(Payment[[#This Row],[ID'#]],OrderTable[],2,FALSE))=0,"",IF(Payment[[#This Row],[ID'#]]="","",VLOOKUP(Payment[[#This Row],[ID'#]],OrderTable[],2,FALSE)))</f>
        <v/>
      </c>
      <c r="C384" s="15" t="str">
        <f>IF(IF(Payment[[#This Row],[ID'#]]="","",VLOOKUP(Payment[[#This Row],[ID'#]],OrderTable[],3,FALSE))=0,"",IF(Payment[[#This Row],[ID'#]]="","",VLOOKUP(Payment[[#This Row],[ID'#]],OrderTable[],3,FALSE)))</f>
        <v/>
      </c>
      <c r="D384" s="16" t="str">
        <f>IF(IF(Payment[[#This Row],[ID'#]]="","",VLOOKUP(Payment[[#This Row],[ID'#]],OrderTable[],5,FALSE))=0,"",IF(Payment[[#This Row],[ID'#]]="","",VLOOKUP(Payment[[#This Row],[ID'#]],OrderTable[],5,FALSE)))</f>
        <v/>
      </c>
      <c r="E384" s="17" t="str">
        <f>IF(IF(Payment[[#This Row],[ID'#]]="","",VLOOKUP(Payment[[#This Row],[ID'#]],OrderTable[],6,FALSE))=0,"",IF(Payment[[#This Row],[ID'#]]="","",VLOOKUP(Payment[[#This Row],[ID'#]],OrderTable[],6,FALSE)))</f>
        <v/>
      </c>
      <c r="F384" s="17" t="str">
        <f>IF(IF(Payment[[#This Row],[ID'#]]="","",VLOOKUP(Payment[[#This Row],[ID'#]],OrderTable[],7,FALSE))=0,0,IF(Payment[[#This Row],[ID'#]]="","",VLOOKUP(Payment[[#This Row],[ID'#]],OrderTable[],7,FALSE)))</f>
        <v/>
      </c>
      <c r="G384" s="17" t="str">
        <f>IF(IF(Payment[[#This Row],[ID'#]]="","",VLOOKUP(Payment[[#This Row],[ID'#]],OrderTable[],8,FALSE))=0,"",IF(Payment[[#This Row],[ID'#]]="","",VLOOKUP(Payment[[#This Row],[ID'#]],OrderTable[],8,FALSE)))</f>
        <v/>
      </c>
      <c r="H384" s="23" t="str">
        <f>IF(IF(Payment[[#This Row],[ID'#]]="","",VLOOKUP(Payment[[#This Row],[ID'#]],OrderTable[],9,FALSE))=0,0,IF(Payment[[#This Row],[ID'#]]="","",VLOOKUP(Payment[[#This Row],[ID'#]],OrderTable[],9,FALSE)))</f>
        <v/>
      </c>
      <c r="I384" s="23" t="str">
        <f>IF(IF(Payment[[#This Row],[ID'#]]="","",VLOOKUP(Payment[[#This Row],[ID'#]],OrderTable[],10,FALSE))=0,0,IF(Payment[[#This Row],[ID'#]]="","",VLOOKUP(Payment[[#This Row],[ID'#]],OrderTable[],10,FALSE)))</f>
        <v/>
      </c>
      <c r="J384" s="55"/>
      <c r="K384" s="57"/>
      <c r="L384" s="22" t="str">
        <f>IF(Payment[[#This Row],[Total ]]="","",Payment[[#This Row],[Total ]]*Payment[[#This Row],[Payment %]])</f>
        <v/>
      </c>
      <c r="M384" s="47"/>
      <c r="N384" s="48"/>
      <c r="O384" s="52"/>
      <c r="P384" s="74" t="str">
        <f>IF(Payment[[#This Row],[Date of deposit]]="","",Payment[[#This Row],[Amount paid]])</f>
        <v/>
      </c>
    </row>
    <row r="385" spans="1:16" hidden="1">
      <c r="A385" s="54"/>
      <c r="B385" s="15" t="str">
        <f>IF(IF(Payment[[#This Row],[ID'#]]="","",VLOOKUP(Payment[[#This Row],[ID'#]],OrderTable[],2,FALSE))=0,"",IF(Payment[[#This Row],[ID'#]]="","",VLOOKUP(Payment[[#This Row],[ID'#]],OrderTable[],2,FALSE)))</f>
        <v/>
      </c>
      <c r="C385" s="15" t="str">
        <f>IF(IF(Payment[[#This Row],[ID'#]]="","",VLOOKUP(Payment[[#This Row],[ID'#]],OrderTable[],3,FALSE))=0,"",IF(Payment[[#This Row],[ID'#]]="","",VLOOKUP(Payment[[#This Row],[ID'#]],OrderTable[],3,FALSE)))</f>
        <v/>
      </c>
      <c r="D385" s="16" t="str">
        <f>IF(IF(Payment[[#This Row],[ID'#]]="","",VLOOKUP(Payment[[#This Row],[ID'#]],OrderTable[],5,FALSE))=0,"",IF(Payment[[#This Row],[ID'#]]="","",VLOOKUP(Payment[[#This Row],[ID'#]],OrderTable[],5,FALSE)))</f>
        <v/>
      </c>
      <c r="E385" s="17" t="str">
        <f>IF(IF(Payment[[#This Row],[ID'#]]="","",VLOOKUP(Payment[[#This Row],[ID'#]],OrderTable[],6,FALSE))=0,"",IF(Payment[[#This Row],[ID'#]]="","",VLOOKUP(Payment[[#This Row],[ID'#]],OrderTable[],6,FALSE)))</f>
        <v/>
      </c>
      <c r="F385" s="17" t="str">
        <f>IF(IF(Payment[[#This Row],[ID'#]]="","",VLOOKUP(Payment[[#This Row],[ID'#]],OrderTable[],7,FALSE))=0,0,IF(Payment[[#This Row],[ID'#]]="","",VLOOKUP(Payment[[#This Row],[ID'#]],OrderTable[],7,FALSE)))</f>
        <v/>
      </c>
      <c r="G385" s="17" t="str">
        <f>IF(IF(Payment[[#This Row],[ID'#]]="","",VLOOKUP(Payment[[#This Row],[ID'#]],OrderTable[],8,FALSE))=0,"",IF(Payment[[#This Row],[ID'#]]="","",VLOOKUP(Payment[[#This Row],[ID'#]],OrderTable[],8,FALSE)))</f>
        <v/>
      </c>
      <c r="H385" s="23" t="str">
        <f>IF(IF(Payment[[#This Row],[ID'#]]="","",VLOOKUP(Payment[[#This Row],[ID'#]],OrderTable[],9,FALSE))=0,0,IF(Payment[[#This Row],[ID'#]]="","",VLOOKUP(Payment[[#This Row],[ID'#]],OrderTable[],9,FALSE)))</f>
        <v/>
      </c>
      <c r="I385" s="23" t="str">
        <f>IF(IF(Payment[[#This Row],[ID'#]]="","",VLOOKUP(Payment[[#This Row],[ID'#]],OrderTable[],10,FALSE))=0,0,IF(Payment[[#This Row],[ID'#]]="","",VLOOKUP(Payment[[#This Row],[ID'#]],OrderTable[],10,FALSE)))</f>
        <v/>
      </c>
      <c r="J385" s="55"/>
      <c r="K385" s="57"/>
      <c r="L385" s="22" t="str">
        <f>IF(Payment[[#This Row],[Total ]]="","",Payment[[#This Row],[Total ]]*Payment[[#This Row],[Payment %]])</f>
        <v/>
      </c>
      <c r="M385" s="47"/>
      <c r="N385" s="48"/>
      <c r="O385" s="52"/>
      <c r="P385" s="74" t="str">
        <f>IF(Payment[[#This Row],[Date of deposit]]="","",Payment[[#This Row],[Amount paid]])</f>
        <v/>
      </c>
    </row>
    <row r="386" spans="1:16" hidden="1">
      <c r="A386" s="54"/>
      <c r="B386" s="15" t="str">
        <f>IF(IF(Payment[[#This Row],[ID'#]]="","",VLOOKUP(Payment[[#This Row],[ID'#]],OrderTable[],2,FALSE))=0,"",IF(Payment[[#This Row],[ID'#]]="","",VLOOKUP(Payment[[#This Row],[ID'#]],OrderTable[],2,FALSE)))</f>
        <v/>
      </c>
      <c r="C386" s="15" t="str">
        <f>IF(IF(Payment[[#This Row],[ID'#]]="","",VLOOKUP(Payment[[#This Row],[ID'#]],OrderTable[],3,FALSE))=0,"",IF(Payment[[#This Row],[ID'#]]="","",VLOOKUP(Payment[[#This Row],[ID'#]],OrderTable[],3,FALSE)))</f>
        <v/>
      </c>
      <c r="D386" s="16" t="str">
        <f>IF(IF(Payment[[#This Row],[ID'#]]="","",VLOOKUP(Payment[[#This Row],[ID'#]],OrderTable[],5,FALSE))=0,"",IF(Payment[[#This Row],[ID'#]]="","",VLOOKUP(Payment[[#This Row],[ID'#]],OrderTable[],5,FALSE)))</f>
        <v/>
      </c>
      <c r="E386" s="17" t="str">
        <f>IF(IF(Payment[[#This Row],[ID'#]]="","",VLOOKUP(Payment[[#This Row],[ID'#]],OrderTable[],6,FALSE))=0,"",IF(Payment[[#This Row],[ID'#]]="","",VLOOKUP(Payment[[#This Row],[ID'#]],OrderTable[],6,FALSE)))</f>
        <v/>
      </c>
      <c r="F386" s="17" t="str">
        <f>IF(IF(Payment[[#This Row],[ID'#]]="","",VLOOKUP(Payment[[#This Row],[ID'#]],OrderTable[],7,FALSE))=0,0,IF(Payment[[#This Row],[ID'#]]="","",VLOOKUP(Payment[[#This Row],[ID'#]],OrderTable[],7,FALSE)))</f>
        <v/>
      </c>
      <c r="G386" s="17" t="str">
        <f>IF(IF(Payment[[#This Row],[ID'#]]="","",VLOOKUP(Payment[[#This Row],[ID'#]],OrderTable[],8,FALSE))=0,"",IF(Payment[[#This Row],[ID'#]]="","",VLOOKUP(Payment[[#This Row],[ID'#]],OrderTable[],8,FALSE)))</f>
        <v/>
      </c>
      <c r="H386" s="23" t="str">
        <f>IF(IF(Payment[[#This Row],[ID'#]]="","",VLOOKUP(Payment[[#This Row],[ID'#]],OrderTable[],9,FALSE))=0,0,IF(Payment[[#This Row],[ID'#]]="","",VLOOKUP(Payment[[#This Row],[ID'#]],OrderTable[],9,FALSE)))</f>
        <v/>
      </c>
      <c r="I386" s="23" t="str">
        <f>IF(IF(Payment[[#This Row],[ID'#]]="","",VLOOKUP(Payment[[#This Row],[ID'#]],OrderTable[],10,FALSE))=0,0,IF(Payment[[#This Row],[ID'#]]="","",VLOOKUP(Payment[[#This Row],[ID'#]],OrderTable[],10,FALSE)))</f>
        <v/>
      </c>
      <c r="J386" s="55"/>
      <c r="K386" s="57"/>
      <c r="L386" s="22" t="str">
        <f>IF(Payment[[#This Row],[Total ]]="","",Payment[[#This Row],[Total ]]*Payment[[#This Row],[Payment %]])</f>
        <v/>
      </c>
      <c r="M386" s="47"/>
      <c r="N386" s="48"/>
      <c r="O386" s="52"/>
      <c r="P386" s="74" t="str">
        <f>IF(Payment[[#This Row],[Date of deposit]]="","",Payment[[#This Row],[Amount paid]])</f>
        <v/>
      </c>
    </row>
    <row r="387" spans="1:16" hidden="1">
      <c r="A387" s="54"/>
      <c r="B387" s="15" t="str">
        <f>IF(IF(Payment[[#This Row],[ID'#]]="","",VLOOKUP(Payment[[#This Row],[ID'#]],OrderTable[],2,FALSE))=0,"",IF(Payment[[#This Row],[ID'#]]="","",VLOOKUP(Payment[[#This Row],[ID'#]],OrderTable[],2,FALSE)))</f>
        <v/>
      </c>
      <c r="C387" s="15" t="str">
        <f>IF(IF(Payment[[#This Row],[ID'#]]="","",VLOOKUP(Payment[[#This Row],[ID'#]],OrderTable[],3,FALSE))=0,"",IF(Payment[[#This Row],[ID'#]]="","",VLOOKUP(Payment[[#This Row],[ID'#]],OrderTable[],3,FALSE)))</f>
        <v/>
      </c>
      <c r="D387" s="16" t="str">
        <f>IF(IF(Payment[[#This Row],[ID'#]]="","",VLOOKUP(Payment[[#This Row],[ID'#]],OrderTable[],5,FALSE))=0,"",IF(Payment[[#This Row],[ID'#]]="","",VLOOKUP(Payment[[#This Row],[ID'#]],OrderTable[],5,FALSE)))</f>
        <v/>
      </c>
      <c r="E387" s="17" t="str">
        <f>IF(IF(Payment[[#This Row],[ID'#]]="","",VLOOKUP(Payment[[#This Row],[ID'#]],OrderTable[],6,FALSE))=0,"",IF(Payment[[#This Row],[ID'#]]="","",VLOOKUP(Payment[[#This Row],[ID'#]],OrderTable[],6,FALSE)))</f>
        <v/>
      </c>
      <c r="F387" s="17" t="str">
        <f>IF(IF(Payment[[#This Row],[ID'#]]="","",VLOOKUP(Payment[[#This Row],[ID'#]],OrderTable[],7,FALSE))=0,0,IF(Payment[[#This Row],[ID'#]]="","",VLOOKUP(Payment[[#This Row],[ID'#]],OrderTable[],7,FALSE)))</f>
        <v/>
      </c>
      <c r="G387" s="17" t="str">
        <f>IF(IF(Payment[[#This Row],[ID'#]]="","",VLOOKUP(Payment[[#This Row],[ID'#]],OrderTable[],8,FALSE))=0,"",IF(Payment[[#This Row],[ID'#]]="","",VLOOKUP(Payment[[#This Row],[ID'#]],OrderTable[],8,FALSE)))</f>
        <v/>
      </c>
      <c r="H387" s="23" t="str">
        <f>IF(IF(Payment[[#This Row],[ID'#]]="","",VLOOKUP(Payment[[#This Row],[ID'#]],OrderTable[],9,FALSE))=0,0,IF(Payment[[#This Row],[ID'#]]="","",VLOOKUP(Payment[[#This Row],[ID'#]],OrderTable[],9,FALSE)))</f>
        <v/>
      </c>
      <c r="I387" s="23" t="str">
        <f>IF(IF(Payment[[#This Row],[ID'#]]="","",VLOOKUP(Payment[[#This Row],[ID'#]],OrderTable[],10,FALSE))=0,0,IF(Payment[[#This Row],[ID'#]]="","",VLOOKUP(Payment[[#This Row],[ID'#]],OrderTable[],10,FALSE)))</f>
        <v/>
      </c>
      <c r="J387" s="55"/>
      <c r="K387" s="57"/>
      <c r="L387" s="22" t="str">
        <f>IF(Payment[[#This Row],[Total ]]="","",Payment[[#This Row],[Total ]]*Payment[[#This Row],[Payment %]])</f>
        <v/>
      </c>
      <c r="M387" s="47"/>
      <c r="N387" s="48"/>
      <c r="O387" s="52"/>
      <c r="P387" s="74" t="str">
        <f>IF(Payment[[#This Row],[Date of deposit]]="","",Payment[[#This Row],[Amount paid]])</f>
        <v/>
      </c>
    </row>
    <row r="388" spans="1:16" hidden="1">
      <c r="A388" s="54"/>
      <c r="B388" s="15" t="str">
        <f>IF(IF(Payment[[#This Row],[ID'#]]="","",VLOOKUP(Payment[[#This Row],[ID'#]],OrderTable[],2,FALSE))=0,"",IF(Payment[[#This Row],[ID'#]]="","",VLOOKUP(Payment[[#This Row],[ID'#]],OrderTable[],2,FALSE)))</f>
        <v/>
      </c>
      <c r="C388" s="15" t="str">
        <f>IF(IF(Payment[[#This Row],[ID'#]]="","",VLOOKUP(Payment[[#This Row],[ID'#]],OrderTable[],3,FALSE))=0,"",IF(Payment[[#This Row],[ID'#]]="","",VLOOKUP(Payment[[#This Row],[ID'#]],OrderTable[],3,FALSE)))</f>
        <v/>
      </c>
      <c r="D388" s="16" t="str">
        <f>IF(IF(Payment[[#This Row],[ID'#]]="","",VLOOKUP(Payment[[#This Row],[ID'#]],OrderTable[],5,FALSE))=0,"",IF(Payment[[#This Row],[ID'#]]="","",VLOOKUP(Payment[[#This Row],[ID'#]],OrderTable[],5,FALSE)))</f>
        <v/>
      </c>
      <c r="E388" s="17" t="str">
        <f>IF(IF(Payment[[#This Row],[ID'#]]="","",VLOOKUP(Payment[[#This Row],[ID'#]],OrderTable[],6,FALSE))=0,"",IF(Payment[[#This Row],[ID'#]]="","",VLOOKUP(Payment[[#This Row],[ID'#]],OrderTable[],6,FALSE)))</f>
        <v/>
      </c>
      <c r="F388" s="17" t="str">
        <f>IF(IF(Payment[[#This Row],[ID'#]]="","",VLOOKUP(Payment[[#This Row],[ID'#]],OrderTable[],7,FALSE))=0,0,IF(Payment[[#This Row],[ID'#]]="","",VLOOKUP(Payment[[#This Row],[ID'#]],OrderTable[],7,FALSE)))</f>
        <v/>
      </c>
      <c r="G388" s="17" t="str">
        <f>IF(IF(Payment[[#This Row],[ID'#]]="","",VLOOKUP(Payment[[#This Row],[ID'#]],OrderTable[],8,FALSE))=0,"",IF(Payment[[#This Row],[ID'#]]="","",VLOOKUP(Payment[[#This Row],[ID'#]],OrderTable[],8,FALSE)))</f>
        <v/>
      </c>
      <c r="H388" s="23" t="str">
        <f>IF(IF(Payment[[#This Row],[ID'#]]="","",VLOOKUP(Payment[[#This Row],[ID'#]],OrderTable[],9,FALSE))=0,0,IF(Payment[[#This Row],[ID'#]]="","",VLOOKUP(Payment[[#This Row],[ID'#]],OrderTable[],9,FALSE)))</f>
        <v/>
      </c>
      <c r="I388" s="23" t="str">
        <f>IF(IF(Payment[[#This Row],[ID'#]]="","",VLOOKUP(Payment[[#This Row],[ID'#]],OrderTable[],10,FALSE))=0,0,IF(Payment[[#This Row],[ID'#]]="","",VLOOKUP(Payment[[#This Row],[ID'#]],OrderTable[],10,FALSE)))</f>
        <v/>
      </c>
      <c r="J388" s="55"/>
      <c r="K388" s="57"/>
      <c r="L388" s="22" t="str">
        <f>IF(Payment[[#This Row],[Total ]]="","",Payment[[#This Row],[Total ]]*Payment[[#This Row],[Payment %]])</f>
        <v/>
      </c>
      <c r="M388" s="47"/>
      <c r="N388" s="48"/>
      <c r="O388" s="52"/>
      <c r="P388" s="74" t="str">
        <f>IF(Payment[[#This Row],[Date of deposit]]="","",Payment[[#This Row],[Amount paid]])</f>
        <v/>
      </c>
    </row>
    <row r="389" spans="1:16" hidden="1">
      <c r="A389" s="54"/>
      <c r="B389" s="15" t="str">
        <f>IF(IF(Payment[[#This Row],[ID'#]]="","",VLOOKUP(Payment[[#This Row],[ID'#]],OrderTable[],2,FALSE))=0,"",IF(Payment[[#This Row],[ID'#]]="","",VLOOKUP(Payment[[#This Row],[ID'#]],OrderTable[],2,FALSE)))</f>
        <v/>
      </c>
      <c r="C389" s="15" t="str">
        <f>IF(IF(Payment[[#This Row],[ID'#]]="","",VLOOKUP(Payment[[#This Row],[ID'#]],OrderTable[],3,FALSE))=0,"",IF(Payment[[#This Row],[ID'#]]="","",VLOOKUP(Payment[[#This Row],[ID'#]],OrderTable[],3,FALSE)))</f>
        <v/>
      </c>
      <c r="D389" s="16" t="str">
        <f>IF(IF(Payment[[#This Row],[ID'#]]="","",VLOOKUP(Payment[[#This Row],[ID'#]],OrderTable[],5,FALSE))=0,"",IF(Payment[[#This Row],[ID'#]]="","",VLOOKUP(Payment[[#This Row],[ID'#]],OrderTable[],5,FALSE)))</f>
        <v/>
      </c>
      <c r="E389" s="17" t="str">
        <f>IF(IF(Payment[[#This Row],[ID'#]]="","",VLOOKUP(Payment[[#This Row],[ID'#]],OrderTable[],6,FALSE))=0,"",IF(Payment[[#This Row],[ID'#]]="","",VLOOKUP(Payment[[#This Row],[ID'#]],OrderTable[],6,FALSE)))</f>
        <v/>
      </c>
      <c r="F389" s="17" t="str">
        <f>IF(IF(Payment[[#This Row],[ID'#]]="","",VLOOKUP(Payment[[#This Row],[ID'#]],OrderTable[],7,FALSE))=0,0,IF(Payment[[#This Row],[ID'#]]="","",VLOOKUP(Payment[[#This Row],[ID'#]],OrderTable[],7,FALSE)))</f>
        <v/>
      </c>
      <c r="G389" s="17" t="str">
        <f>IF(IF(Payment[[#This Row],[ID'#]]="","",VLOOKUP(Payment[[#This Row],[ID'#]],OrderTable[],8,FALSE))=0,"",IF(Payment[[#This Row],[ID'#]]="","",VLOOKUP(Payment[[#This Row],[ID'#]],OrderTable[],8,FALSE)))</f>
        <v/>
      </c>
      <c r="H389" s="23" t="str">
        <f>IF(IF(Payment[[#This Row],[ID'#]]="","",VLOOKUP(Payment[[#This Row],[ID'#]],OrderTable[],9,FALSE))=0,0,IF(Payment[[#This Row],[ID'#]]="","",VLOOKUP(Payment[[#This Row],[ID'#]],OrderTable[],9,FALSE)))</f>
        <v/>
      </c>
      <c r="I389" s="23" t="str">
        <f>IF(IF(Payment[[#This Row],[ID'#]]="","",VLOOKUP(Payment[[#This Row],[ID'#]],OrderTable[],10,FALSE))=0,0,IF(Payment[[#This Row],[ID'#]]="","",VLOOKUP(Payment[[#This Row],[ID'#]],OrderTable[],10,FALSE)))</f>
        <v/>
      </c>
      <c r="J389" s="55"/>
      <c r="K389" s="57"/>
      <c r="L389" s="22" t="str">
        <f>IF(Payment[[#This Row],[Total ]]="","",Payment[[#This Row],[Total ]]*Payment[[#This Row],[Payment %]])</f>
        <v/>
      </c>
      <c r="M389" s="47"/>
      <c r="N389" s="48"/>
      <c r="O389" s="52"/>
      <c r="P389" s="74" t="str">
        <f>IF(Payment[[#This Row],[Date of deposit]]="","",Payment[[#This Row],[Amount paid]])</f>
        <v/>
      </c>
    </row>
    <row r="390" spans="1:16" hidden="1">
      <c r="A390" s="54"/>
      <c r="B390" s="15" t="str">
        <f>IF(IF(Payment[[#This Row],[ID'#]]="","",VLOOKUP(Payment[[#This Row],[ID'#]],OrderTable[],2,FALSE))=0,"",IF(Payment[[#This Row],[ID'#]]="","",VLOOKUP(Payment[[#This Row],[ID'#]],OrderTable[],2,FALSE)))</f>
        <v/>
      </c>
      <c r="C390" s="15" t="str">
        <f>IF(IF(Payment[[#This Row],[ID'#]]="","",VLOOKUP(Payment[[#This Row],[ID'#]],OrderTable[],3,FALSE))=0,"",IF(Payment[[#This Row],[ID'#]]="","",VLOOKUP(Payment[[#This Row],[ID'#]],OrderTable[],3,FALSE)))</f>
        <v/>
      </c>
      <c r="D390" s="16" t="str">
        <f>IF(IF(Payment[[#This Row],[ID'#]]="","",VLOOKUP(Payment[[#This Row],[ID'#]],OrderTable[],5,FALSE))=0,"",IF(Payment[[#This Row],[ID'#]]="","",VLOOKUP(Payment[[#This Row],[ID'#]],OrderTable[],5,FALSE)))</f>
        <v/>
      </c>
      <c r="E390" s="17" t="str">
        <f>IF(IF(Payment[[#This Row],[ID'#]]="","",VLOOKUP(Payment[[#This Row],[ID'#]],OrderTable[],6,FALSE))=0,"",IF(Payment[[#This Row],[ID'#]]="","",VLOOKUP(Payment[[#This Row],[ID'#]],OrderTable[],6,FALSE)))</f>
        <v/>
      </c>
      <c r="F390" s="17" t="str">
        <f>IF(IF(Payment[[#This Row],[ID'#]]="","",VLOOKUP(Payment[[#This Row],[ID'#]],OrderTable[],7,FALSE))=0,0,IF(Payment[[#This Row],[ID'#]]="","",VLOOKUP(Payment[[#This Row],[ID'#]],OrderTable[],7,FALSE)))</f>
        <v/>
      </c>
      <c r="G390" s="17" t="str">
        <f>IF(IF(Payment[[#This Row],[ID'#]]="","",VLOOKUP(Payment[[#This Row],[ID'#]],OrderTable[],8,FALSE))=0,"",IF(Payment[[#This Row],[ID'#]]="","",VLOOKUP(Payment[[#This Row],[ID'#]],OrderTable[],8,FALSE)))</f>
        <v/>
      </c>
      <c r="H390" s="23" t="str">
        <f>IF(IF(Payment[[#This Row],[ID'#]]="","",VLOOKUP(Payment[[#This Row],[ID'#]],OrderTable[],9,FALSE))=0,0,IF(Payment[[#This Row],[ID'#]]="","",VLOOKUP(Payment[[#This Row],[ID'#]],OrderTable[],9,FALSE)))</f>
        <v/>
      </c>
      <c r="I390" s="23" t="str">
        <f>IF(IF(Payment[[#This Row],[ID'#]]="","",VLOOKUP(Payment[[#This Row],[ID'#]],OrderTable[],10,FALSE))=0,0,IF(Payment[[#This Row],[ID'#]]="","",VLOOKUP(Payment[[#This Row],[ID'#]],OrderTable[],10,FALSE)))</f>
        <v/>
      </c>
      <c r="J390" s="55"/>
      <c r="K390" s="57"/>
      <c r="L390" s="22" t="str">
        <f>IF(Payment[[#This Row],[Total ]]="","",Payment[[#This Row],[Total ]]*Payment[[#This Row],[Payment %]])</f>
        <v/>
      </c>
      <c r="M390" s="47"/>
      <c r="N390" s="48"/>
      <c r="O390" s="52"/>
      <c r="P390" s="74" t="str">
        <f>IF(Payment[[#This Row],[Date of deposit]]="","",Payment[[#This Row],[Amount paid]])</f>
        <v/>
      </c>
    </row>
    <row r="391" spans="1:16" hidden="1">
      <c r="A391" s="54"/>
      <c r="B391" s="15" t="str">
        <f>IF(IF(Payment[[#This Row],[ID'#]]="","",VLOOKUP(Payment[[#This Row],[ID'#]],OrderTable[],2,FALSE))=0,"",IF(Payment[[#This Row],[ID'#]]="","",VLOOKUP(Payment[[#This Row],[ID'#]],OrderTable[],2,FALSE)))</f>
        <v/>
      </c>
      <c r="C391" s="15" t="str">
        <f>IF(IF(Payment[[#This Row],[ID'#]]="","",VLOOKUP(Payment[[#This Row],[ID'#]],OrderTable[],3,FALSE))=0,"",IF(Payment[[#This Row],[ID'#]]="","",VLOOKUP(Payment[[#This Row],[ID'#]],OrderTable[],3,FALSE)))</f>
        <v/>
      </c>
      <c r="D391" s="16" t="str">
        <f>IF(IF(Payment[[#This Row],[ID'#]]="","",VLOOKUP(Payment[[#This Row],[ID'#]],OrderTable[],5,FALSE))=0,"",IF(Payment[[#This Row],[ID'#]]="","",VLOOKUP(Payment[[#This Row],[ID'#]],OrderTable[],5,FALSE)))</f>
        <v/>
      </c>
      <c r="E391" s="17" t="str">
        <f>IF(IF(Payment[[#This Row],[ID'#]]="","",VLOOKUP(Payment[[#This Row],[ID'#]],OrderTable[],6,FALSE))=0,"",IF(Payment[[#This Row],[ID'#]]="","",VLOOKUP(Payment[[#This Row],[ID'#]],OrderTable[],6,FALSE)))</f>
        <v/>
      </c>
      <c r="F391" s="17" t="str">
        <f>IF(IF(Payment[[#This Row],[ID'#]]="","",VLOOKUP(Payment[[#This Row],[ID'#]],OrderTable[],7,FALSE))=0,0,IF(Payment[[#This Row],[ID'#]]="","",VLOOKUP(Payment[[#This Row],[ID'#]],OrderTable[],7,FALSE)))</f>
        <v/>
      </c>
      <c r="G391" s="17" t="str">
        <f>IF(IF(Payment[[#This Row],[ID'#]]="","",VLOOKUP(Payment[[#This Row],[ID'#]],OrderTable[],8,FALSE))=0,"",IF(Payment[[#This Row],[ID'#]]="","",VLOOKUP(Payment[[#This Row],[ID'#]],OrderTable[],8,FALSE)))</f>
        <v/>
      </c>
      <c r="H391" s="23" t="str">
        <f>IF(IF(Payment[[#This Row],[ID'#]]="","",VLOOKUP(Payment[[#This Row],[ID'#]],OrderTable[],9,FALSE))=0,0,IF(Payment[[#This Row],[ID'#]]="","",VLOOKUP(Payment[[#This Row],[ID'#]],OrderTable[],9,FALSE)))</f>
        <v/>
      </c>
      <c r="I391" s="23" t="str">
        <f>IF(IF(Payment[[#This Row],[ID'#]]="","",VLOOKUP(Payment[[#This Row],[ID'#]],OrderTable[],10,FALSE))=0,0,IF(Payment[[#This Row],[ID'#]]="","",VLOOKUP(Payment[[#This Row],[ID'#]],OrderTable[],10,FALSE)))</f>
        <v/>
      </c>
      <c r="J391" s="55"/>
      <c r="K391" s="57"/>
      <c r="L391" s="22" t="str">
        <f>IF(Payment[[#This Row],[Total ]]="","",Payment[[#This Row],[Total ]]*Payment[[#This Row],[Payment %]])</f>
        <v/>
      </c>
      <c r="M391" s="47"/>
      <c r="N391" s="48"/>
      <c r="O391" s="52"/>
      <c r="P391" s="74" t="str">
        <f>IF(Payment[[#This Row],[Date of deposit]]="","",Payment[[#This Row],[Amount paid]])</f>
        <v/>
      </c>
    </row>
    <row r="392" spans="1:16" hidden="1">
      <c r="A392" s="54"/>
      <c r="B392" s="15" t="str">
        <f>IF(IF(Payment[[#This Row],[ID'#]]="","",VLOOKUP(Payment[[#This Row],[ID'#]],OrderTable[],2,FALSE))=0,"",IF(Payment[[#This Row],[ID'#]]="","",VLOOKUP(Payment[[#This Row],[ID'#]],OrderTable[],2,FALSE)))</f>
        <v/>
      </c>
      <c r="C392" s="15" t="str">
        <f>IF(IF(Payment[[#This Row],[ID'#]]="","",VLOOKUP(Payment[[#This Row],[ID'#]],OrderTable[],3,FALSE))=0,"",IF(Payment[[#This Row],[ID'#]]="","",VLOOKUP(Payment[[#This Row],[ID'#]],OrderTable[],3,FALSE)))</f>
        <v/>
      </c>
      <c r="D392" s="16" t="str">
        <f>IF(IF(Payment[[#This Row],[ID'#]]="","",VLOOKUP(Payment[[#This Row],[ID'#]],OrderTable[],5,FALSE))=0,"",IF(Payment[[#This Row],[ID'#]]="","",VLOOKUP(Payment[[#This Row],[ID'#]],OrderTable[],5,FALSE)))</f>
        <v/>
      </c>
      <c r="E392" s="17" t="str">
        <f>IF(IF(Payment[[#This Row],[ID'#]]="","",VLOOKUP(Payment[[#This Row],[ID'#]],OrderTable[],6,FALSE))=0,"",IF(Payment[[#This Row],[ID'#]]="","",VLOOKUP(Payment[[#This Row],[ID'#]],OrderTable[],6,FALSE)))</f>
        <v/>
      </c>
      <c r="F392" s="17" t="str">
        <f>IF(IF(Payment[[#This Row],[ID'#]]="","",VLOOKUP(Payment[[#This Row],[ID'#]],OrderTable[],7,FALSE))=0,0,IF(Payment[[#This Row],[ID'#]]="","",VLOOKUP(Payment[[#This Row],[ID'#]],OrderTable[],7,FALSE)))</f>
        <v/>
      </c>
      <c r="G392" s="17" t="str">
        <f>IF(IF(Payment[[#This Row],[ID'#]]="","",VLOOKUP(Payment[[#This Row],[ID'#]],OrderTable[],8,FALSE))=0,"",IF(Payment[[#This Row],[ID'#]]="","",VLOOKUP(Payment[[#This Row],[ID'#]],OrderTable[],8,FALSE)))</f>
        <v/>
      </c>
      <c r="H392" s="23" t="str">
        <f>IF(IF(Payment[[#This Row],[ID'#]]="","",VLOOKUP(Payment[[#This Row],[ID'#]],OrderTable[],9,FALSE))=0,0,IF(Payment[[#This Row],[ID'#]]="","",VLOOKUP(Payment[[#This Row],[ID'#]],OrderTable[],9,FALSE)))</f>
        <v/>
      </c>
      <c r="I392" s="23" t="str">
        <f>IF(IF(Payment[[#This Row],[ID'#]]="","",VLOOKUP(Payment[[#This Row],[ID'#]],OrderTable[],10,FALSE))=0,0,IF(Payment[[#This Row],[ID'#]]="","",VLOOKUP(Payment[[#This Row],[ID'#]],OrderTable[],10,FALSE)))</f>
        <v/>
      </c>
      <c r="J392" s="55"/>
      <c r="K392" s="57"/>
      <c r="L392" s="22" t="str">
        <f>IF(Payment[[#This Row],[Total ]]="","",Payment[[#This Row],[Total ]]*Payment[[#This Row],[Payment %]])</f>
        <v/>
      </c>
      <c r="M392" s="47"/>
      <c r="N392" s="48"/>
      <c r="O392" s="52"/>
      <c r="P392" s="74" t="str">
        <f>IF(Payment[[#This Row],[Date of deposit]]="","",Payment[[#This Row],[Amount paid]])</f>
        <v/>
      </c>
    </row>
    <row r="393" spans="1:16" hidden="1">
      <c r="A393" s="54"/>
      <c r="B393" s="15" t="str">
        <f>IF(IF(Payment[[#This Row],[ID'#]]="","",VLOOKUP(Payment[[#This Row],[ID'#]],OrderTable[],2,FALSE))=0,"",IF(Payment[[#This Row],[ID'#]]="","",VLOOKUP(Payment[[#This Row],[ID'#]],OrderTable[],2,FALSE)))</f>
        <v/>
      </c>
      <c r="C393" s="15" t="str">
        <f>IF(IF(Payment[[#This Row],[ID'#]]="","",VLOOKUP(Payment[[#This Row],[ID'#]],OrderTable[],3,FALSE))=0,"",IF(Payment[[#This Row],[ID'#]]="","",VLOOKUP(Payment[[#This Row],[ID'#]],OrderTable[],3,FALSE)))</f>
        <v/>
      </c>
      <c r="D393" s="16" t="str">
        <f>IF(IF(Payment[[#This Row],[ID'#]]="","",VLOOKUP(Payment[[#This Row],[ID'#]],OrderTable[],5,FALSE))=0,"",IF(Payment[[#This Row],[ID'#]]="","",VLOOKUP(Payment[[#This Row],[ID'#]],OrderTable[],5,FALSE)))</f>
        <v/>
      </c>
      <c r="E393" s="17" t="str">
        <f>IF(IF(Payment[[#This Row],[ID'#]]="","",VLOOKUP(Payment[[#This Row],[ID'#]],OrderTable[],6,FALSE))=0,"",IF(Payment[[#This Row],[ID'#]]="","",VLOOKUP(Payment[[#This Row],[ID'#]],OrderTable[],6,FALSE)))</f>
        <v/>
      </c>
      <c r="F393" s="17" t="str">
        <f>IF(IF(Payment[[#This Row],[ID'#]]="","",VLOOKUP(Payment[[#This Row],[ID'#]],OrderTable[],7,FALSE))=0,0,IF(Payment[[#This Row],[ID'#]]="","",VLOOKUP(Payment[[#This Row],[ID'#]],OrderTable[],7,FALSE)))</f>
        <v/>
      </c>
      <c r="G393" s="17" t="str">
        <f>IF(IF(Payment[[#This Row],[ID'#]]="","",VLOOKUP(Payment[[#This Row],[ID'#]],OrderTable[],8,FALSE))=0,"",IF(Payment[[#This Row],[ID'#]]="","",VLOOKUP(Payment[[#This Row],[ID'#]],OrderTable[],8,FALSE)))</f>
        <v/>
      </c>
      <c r="H393" s="23" t="str">
        <f>IF(IF(Payment[[#This Row],[ID'#]]="","",VLOOKUP(Payment[[#This Row],[ID'#]],OrderTable[],9,FALSE))=0,0,IF(Payment[[#This Row],[ID'#]]="","",VLOOKUP(Payment[[#This Row],[ID'#]],OrderTable[],9,FALSE)))</f>
        <v/>
      </c>
      <c r="I393" s="23" t="str">
        <f>IF(IF(Payment[[#This Row],[ID'#]]="","",VLOOKUP(Payment[[#This Row],[ID'#]],OrderTable[],10,FALSE))=0,0,IF(Payment[[#This Row],[ID'#]]="","",VLOOKUP(Payment[[#This Row],[ID'#]],OrderTable[],10,FALSE)))</f>
        <v/>
      </c>
      <c r="J393" s="55"/>
      <c r="K393" s="57"/>
      <c r="L393" s="22" t="str">
        <f>IF(Payment[[#This Row],[Total ]]="","",Payment[[#This Row],[Total ]]*Payment[[#This Row],[Payment %]])</f>
        <v/>
      </c>
      <c r="M393" s="47"/>
      <c r="N393" s="48"/>
      <c r="O393" s="52"/>
      <c r="P393" s="74" t="str">
        <f>IF(Payment[[#This Row],[Date of deposit]]="","",Payment[[#This Row],[Amount paid]])</f>
        <v/>
      </c>
    </row>
    <row r="394" spans="1:16" hidden="1">
      <c r="A394" s="54"/>
      <c r="B394" s="15" t="str">
        <f>IF(IF(Payment[[#This Row],[ID'#]]="","",VLOOKUP(Payment[[#This Row],[ID'#]],OrderTable[],2,FALSE))=0,"",IF(Payment[[#This Row],[ID'#]]="","",VLOOKUP(Payment[[#This Row],[ID'#]],OrderTable[],2,FALSE)))</f>
        <v/>
      </c>
      <c r="C394" s="15" t="str">
        <f>IF(IF(Payment[[#This Row],[ID'#]]="","",VLOOKUP(Payment[[#This Row],[ID'#]],OrderTable[],3,FALSE))=0,"",IF(Payment[[#This Row],[ID'#]]="","",VLOOKUP(Payment[[#This Row],[ID'#]],OrderTable[],3,FALSE)))</f>
        <v/>
      </c>
      <c r="D394" s="16" t="str">
        <f>IF(IF(Payment[[#This Row],[ID'#]]="","",VLOOKUP(Payment[[#This Row],[ID'#]],OrderTable[],5,FALSE))=0,"",IF(Payment[[#This Row],[ID'#]]="","",VLOOKUP(Payment[[#This Row],[ID'#]],OrderTable[],5,FALSE)))</f>
        <v/>
      </c>
      <c r="E394" s="17" t="str">
        <f>IF(IF(Payment[[#This Row],[ID'#]]="","",VLOOKUP(Payment[[#This Row],[ID'#]],OrderTable[],6,FALSE))=0,"",IF(Payment[[#This Row],[ID'#]]="","",VLOOKUP(Payment[[#This Row],[ID'#]],OrderTable[],6,FALSE)))</f>
        <v/>
      </c>
      <c r="F394" s="17" t="str">
        <f>IF(IF(Payment[[#This Row],[ID'#]]="","",VLOOKUP(Payment[[#This Row],[ID'#]],OrderTable[],7,FALSE))=0,0,IF(Payment[[#This Row],[ID'#]]="","",VLOOKUP(Payment[[#This Row],[ID'#]],OrderTable[],7,FALSE)))</f>
        <v/>
      </c>
      <c r="G394" s="17" t="str">
        <f>IF(IF(Payment[[#This Row],[ID'#]]="","",VLOOKUP(Payment[[#This Row],[ID'#]],OrderTable[],8,FALSE))=0,"",IF(Payment[[#This Row],[ID'#]]="","",VLOOKUP(Payment[[#This Row],[ID'#]],OrderTable[],8,FALSE)))</f>
        <v/>
      </c>
      <c r="H394" s="23" t="str">
        <f>IF(IF(Payment[[#This Row],[ID'#]]="","",VLOOKUP(Payment[[#This Row],[ID'#]],OrderTable[],9,FALSE))=0,0,IF(Payment[[#This Row],[ID'#]]="","",VLOOKUP(Payment[[#This Row],[ID'#]],OrderTable[],9,FALSE)))</f>
        <v/>
      </c>
      <c r="I394" s="23" t="str">
        <f>IF(IF(Payment[[#This Row],[ID'#]]="","",VLOOKUP(Payment[[#This Row],[ID'#]],OrderTable[],10,FALSE))=0,0,IF(Payment[[#This Row],[ID'#]]="","",VLOOKUP(Payment[[#This Row],[ID'#]],OrderTable[],10,FALSE)))</f>
        <v/>
      </c>
      <c r="J394" s="55"/>
      <c r="K394" s="57"/>
      <c r="L394" s="22" t="str">
        <f>IF(Payment[[#This Row],[Total ]]="","",Payment[[#This Row],[Total ]]*Payment[[#This Row],[Payment %]])</f>
        <v/>
      </c>
      <c r="M394" s="47"/>
      <c r="N394" s="48"/>
      <c r="O394" s="52"/>
      <c r="P394" s="74" t="str">
        <f>IF(Payment[[#This Row],[Date of deposit]]="","",Payment[[#This Row],[Amount paid]])</f>
        <v/>
      </c>
    </row>
    <row r="395" spans="1:16" hidden="1">
      <c r="A395" s="54"/>
      <c r="B395" s="15" t="str">
        <f>IF(IF(Payment[[#This Row],[ID'#]]="","",VLOOKUP(Payment[[#This Row],[ID'#]],OrderTable[],2,FALSE))=0,"",IF(Payment[[#This Row],[ID'#]]="","",VLOOKUP(Payment[[#This Row],[ID'#]],OrderTable[],2,FALSE)))</f>
        <v/>
      </c>
      <c r="C395" s="15" t="str">
        <f>IF(IF(Payment[[#This Row],[ID'#]]="","",VLOOKUP(Payment[[#This Row],[ID'#]],OrderTable[],3,FALSE))=0,"",IF(Payment[[#This Row],[ID'#]]="","",VLOOKUP(Payment[[#This Row],[ID'#]],OrderTable[],3,FALSE)))</f>
        <v/>
      </c>
      <c r="D395" s="16" t="str">
        <f>IF(IF(Payment[[#This Row],[ID'#]]="","",VLOOKUP(Payment[[#This Row],[ID'#]],OrderTable[],5,FALSE))=0,"",IF(Payment[[#This Row],[ID'#]]="","",VLOOKUP(Payment[[#This Row],[ID'#]],OrderTable[],5,FALSE)))</f>
        <v/>
      </c>
      <c r="E395" s="17" t="str">
        <f>IF(IF(Payment[[#This Row],[ID'#]]="","",VLOOKUP(Payment[[#This Row],[ID'#]],OrderTable[],6,FALSE))=0,"",IF(Payment[[#This Row],[ID'#]]="","",VLOOKUP(Payment[[#This Row],[ID'#]],OrderTable[],6,FALSE)))</f>
        <v/>
      </c>
      <c r="F395" s="17" t="str">
        <f>IF(IF(Payment[[#This Row],[ID'#]]="","",VLOOKUP(Payment[[#This Row],[ID'#]],OrderTable[],7,FALSE))=0,0,IF(Payment[[#This Row],[ID'#]]="","",VLOOKUP(Payment[[#This Row],[ID'#]],OrderTable[],7,FALSE)))</f>
        <v/>
      </c>
      <c r="G395" s="17" t="str">
        <f>IF(IF(Payment[[#This Row],[ID'#]]="","",VLOOKUP(Payment[[#This Row],[ID'#]],OrderTable[],8,FALSE))=0,"",IF(Payment[[#This Row],[ID'#]]="","",VLOOKUP(Payment[[#This Row],[ID'#]],OrderTable[],8,FALSE)))</f>
        <v/>
      </c>
      <c r="H395" s="23" t="str">
        <f>IF(IF(Payment[[#This Row],[ID'#]]="","",VLOOKUP(Payment[[#This Row],[ID'#]],OrderTable[],9,FALSE))=0,0,IF(Payment[[#This Row],[ID'#]]="","",VLOOKUP(Payment[[#This Row],[ID'#]],OrderTable[],9,FALSE)))</f>
        <v/>
      </c>
      <c r="I395" s="23" t="str">
        <f>IF(IF(Payment[[#This Row],[ID'#]]="","",VLOOKUP(Payment[[#This Row],[ID'#]],OrderTable[],10,FALSE))=0,0,IF(Payment[[#This Row],[ID'#]]="","",VLOOKUP(Payment[[#This Row],[ID'#]],OrderTable[],10,FALSE)))</f>
        <v/>
      </c>
      <c r="J395" s="55"/>
      <c r="K395" s="57"/>
      <c r="L395" s="22" t="str">
        <f>IF(Payment[[#This Row],[Total ]]="","",Payment[[#This Row],[Total ]]*Payment[[#This Row],[Payment %]])</f>
        <v/>
      </c>
      <c r="M395" s="47"/>
      <c r="N395" s="48"/>
      <c r="O395" s="52"/>
      <c r="P395" s="74" t="str">
        <f>IF(Payment[[#This Row],[Date of deposit]]="","",Payment[[#This Row],[Amount paid]])</f>
        <v/>
      </c>
    </row>
    <row r="396" spans="1:16" hidden="1">
      <c r="A396" s="54"/>
      <c r="B396" s="15" t="str">
        <f>IF(IF(Payment[[#This Row],[ID'#]]="","",VLOOKUP(Payment[[#This Row],[ID'#]],OrderTable[],2,FALSE))=0,"",IF(Payment[[#This Row],[ID'#]]="","",VLOOKUP(Payment[[#This Row],[ID'#]],OrderTable[],2,FALSE)))</f>
        <v/>
      </c>
      <c r="C396" s="15" t="str">
        <f>IF(IF(Payment[[#This Row],[ID'#]]="","",VLOOKUP(Payment[[#This Row],[ID'#]],OrderTable[],3,FALSE))=0,"",IF(Payment[[#This Row],[ID'#]]="","",VLOOKUP(Payment[[#This Row],[ID'#]],OrderTable[],3,FALSE)))</f>
        <v/>
      </c>
      <c r="D396" s="16" t="str">
        <f>IF(IF(Payment[[#This Row],[ID'#]]="","",VLOOKUP(Payment[[#This Row],[ID'#]],OrderTable[],5,FALSE))=0,"",IF(Payment[[#This Row],[ID'#]]="","",VLOOKUP(Payment[[#This Row],[ID'#]],OrderTable[],5,FALSE)))</f>
        <v/>
      </c>
      <c r="E396" s="17" t="str">
        <f>IF(IF(Payment[[#This Row],[ID'#]]="","",VLOOKUP(Payment[[#This Row],[ID'#]],OrderTable[],6,FALSE))=0,"",IF(Payment[[#This Row],[ID'#]]="","",VLOOKUP(Payment[[#This Row],[ID'#]],OrderTable[],6,FALSE)))</f>
        <v/>
      </c>
      <c r="F396" s="17" t="str">
        <f>IF(IF(Payment[[#This Row],[ID'#]]="","",VLOOKUP(Payment[[#This Row],[ID'#]],OrderTable[],7,FALSE))=0,0,IF(Payment[[#This Row],[ID'#]]="","",VLOOKUP(Payment[[#This Row],[ID'#]],OrderTable[],7,FALSE)))</f>
        <v/>
      </c>
      <c r="G396" s="17" t="str">
        <f>IF(IF(Payment[[#This Row],[ID'#]]="","",VLOOKUP(Payment[[#This Row],[ID'#]],OrderTable[],8,FALSE))=0,"",IF(Payment[[#This Row],[ID'#]]="","",VLOOKUP(Payment[[#This Row],[ID'#]],OrderTable[],8,FALSE)))</f>
        <v/>
      </c>
      <c r="H396" s="23" t="str">
        <f>IF(IF(Payment[[#This Row],[ID'#]]="","",VLOOKUP(Payment[[#This Row],[ID'#]],OrderTable[],9,FALSE))=0,0,IF(Payment[[#This Row],[ID'#]]="","",VLOOKUP(Payment[[#This Row],[ID'#]],OrderTable[],9,FALSE)))</f>
        <v/>
      </c>
      <c r="I396" s="23" t="str">
        <f>IF(IF(Payment[[#This Row],[ID'#]]="","",VLOOKUP(Payment[[#This Row],[ID'#]],OrderTable[],10,FALSE))=0,0,IF(Payment[[#This Row],[ID'#]]="","",VLOOKUP(Payment[[#This Row],[ID'#]],OrderTable[],10,FALSE)))</f>
        <v/>
      </c>
      <c r="J396" s="55"/>
      <c r="K396" s="57"/>
      <c r="L396" s="22" t="str">
        <f>IF(Payment[[#This Row],[Total ]]="","",Payment[[#This Row],[Total ]]*Payment[[#This Row],[Payment %]])</f>
        <v/>
      </c>
      <c r="M396" s="47"/>
      <c r="N396" s="48"/>
      <c r="O396" s="52"/>
      <c r="P396" s="74" t="str">
        <f>IF(Payment[[#This Row],[Date of deposit]]="","",Payment[[#This Row],[Amount paid]])</f>
        <v/>
      </c>
    </row>
    <row r="397" spans="1:16" hidden="1">
      <c r="A397" s="54"/>
      <c r="B397" s="15" t="str">
        <f>IF(IF(Payment[[#This Row],[ID'#]]="","",VLOOKUP(Payment[[#This Row],[ID'#]],OrderTable[],2,FALSE))=0,"",IF(Payment[[#This Row],[ID'#]]="","",VLOOKUP(Payment[[#This Row],[ID'#]],OrderTable[],2,FALSE)))</f>
        <v/>
      </c>
      <c r="C397" s="15" t="str">
        <f>IF(IF(Payment[[#This Row],[ID'#]]="","",VLOOKUP(Payment[[#This Row],[ID'#]],OrderTable[],3,FALSE))=0,"",IF(Payment[[#This Row],[ID'#]]="","",VLOOKUP(Payment[[#This Row],[ID'#]],OrderTable[],3,FALSE)))</f>
        <v/>
      </c>
      <c r="D397" s="16" t="str">
        <f>IF(IF(Payment[[#This Row],[ID'#]]="","",VLOOKUP(Payment[[#This Row],[ID'#]],OrderTable[],5,FALSE))=0,"",IF(Payment[[#This Row],[ID'#]]="","",VLOOKUP(Payment[[#This Row],[ID'#]],OrderTable[],5,FALSE)))</f>
        <v/>
      </c>
      <c r="E397" s="17" t="str">
        <f>IF(IF(Payment[[#This Row],[ID'#]]="","",VLOOKUP(Payment[[#This Row],[ID'#]],OrderTable[],6,FALSE))=0,"",IF(Payment[[#This Row],[ID'#]]="","",VLOOKUP(Payment[[#This Row],[ID'#]],OrderTable[],6,FALSE)))</f>
        <v/>
      </c>
      <c r="F397" s="17" t="str">
        <f>IF(IF(Payment[[#This Row],[ID'#]]="","",VLOOKUP(Payment[[#This Row],[ID'#]],OrderTable[],7,FALSE))=0,0,IF(Payment[[#This Row],[ID'#]]="","",VLOOKUP(Payment[[#This Row],[ID'#]],OrderTable[],7,FALSE)))</f>
        <v/>
      </c>
      <c r="G397" s="17" t="str">
        <f>IF(IF(Payment[[#This Row],[ID'#]]="","",VLOOKUP(Payment[[#This Row],[ID'#]],OrderTable[],8,FALSE))=0,"",IF(Payment[[#This Row],[ID'#]]="","",VLOOKUP(Payment[[#This Row],[ID'#]],OrderTable[],8,FALSE)))</f>
        <v/>
      </c>
      <c r="H397" s="23" t="str">
        <f>IF(IF(Payment[[#This Row],[ID'#]]="","",VLOOKUP(Payment[[#This Row],[ID'#]],OrderTable[],9,FALSE))=0,0,IF(Payment[[#This Row],[ID'#]]="","",VLOOKUP(Payment[[#This Row],[ID'#]],OrderTable[],9,FALSE)))</f>
        <v/>
      </c>
      <c r="I397" s="23" t="str">
        <f>IF(IF(Payment[[#This Row],[ID'#]]="","",VLOOKUP(Payment[[#This Row],[ID'#]],OrderTable[],10,FALSE))=0,0,IF(Payment[[#This Row],[ID'#]]="","",VLOOKUP(Payment[[#This Row],[ID'#]],OrderTable[],10,FALSE)))</f>
        <v/>
      </c>
      <c r="J397" s="55"/>
      <c r="K397" s="57"/>
      <c r="L397" s="22" t="str">
        <f>IF(Payment[[#This Row],[Total ]]="","",Payment[[#This Row],[Total ]]*Payment[[#This Row],[Payment %]])</f>
        <v/>
      </c>
      <c r="M397" s="47"/>
      <c r="N397" s="48"/>
      <c r="O397" s="52"/>
      <c r="P397" s="74" t="str">
        <f>IF(Payment[[#This Row],[Date of deposit]]="","",Payment[[#This Row],[Amount paid]])</f>
        <v/>
      </c>
    </row>
    <row r="398" spans="1:16" hidden="1">
      <c r="A398" s="54"/>
      <c r="B398" s="15" t="str">
        <f>IF(IF(Payment[[#This Row],[ID'#]]="","",VLOOKUP(Payment[[#This Row],[ID'#]],OrderTable[],2,FALSE))=0,"",IF(Payment[[#This Row],[ID'#]]="","",VLOOKUP(Payment[[#This Row],[ID'#]],OrderTable[],2,FALSE)))</f>
        <v/>
      </c>
      <c r="C398" s="15" t="str">
        <f>IF(IF(Payment[[#This Row],[ID'#]]="","",VLOOKUP(Payment[[#This Row],[ID'#]],OrderTable[],3,FALSE))=0,"",IF(Payment[[#This Row],[ID'#]]="","",VLOOKUP(Payment[[#This Row],[ID'#]],OrderTable[],3,FALSE)))</f>
        <v/>
      </c>
      <c r="D398" s="16" t="str">
        <f>IF(IF(Payment[[#This Row],[ID'#]]="","",VLOOKUP(Payment[[#This Row],[ID'#]],OrderTable[],5,FALSE))=0,"",IF(Payment[[#This Row],[ID'#]]="","",VLOOKUP(Payment[[#This Row],[ID'#]],OrderTable[],5,FALSE)))</f>
        <v/>
      </c>
      <c r="E398" s="17" t="str">
        <f>IF(IF(Payment[[#This Row],[ID'#]]="","",VLOOKUP(Payment[[#This Row],[ID'#]],OrderTable[],6,FALSE))=0,"",IF(Payment[[#This Row],[ID'#]]="","",VLOOKUP(Payment[[#This Row],[ID'#]],OrderTable[],6,FALSE)))</f>
        <v/>
      </c>
      <c r="F398" s="17" t="str">
        <f>IF(IF(Payment[[#This Row],[ID'#]]="","",VLOOKUP(Payment[[#This Row],[ID'#]],OrderTable[],7,FALSE))=0,0,IF(Payment[[#This Row],[ID'#]]="","",VLOOKUP(Payment[[#This Row],[ID'#]],OrderTable[],7,FALSE)))</f>
        <v/>
      </c>
      <c r="G398" s="17" t="str">
        <f>IF(IF(Payment[[#This Row],[ID'#]]="","",VLOOKUP(Payment[[#This Row],[ID'#]],OrderTable[],8,FALSE))=0,"",IF(Payment[[#This Row],[ID'#]]="","",VLOOKUP(Payment[[#This Row],[ID'#]],OrderTable[],8,FALSE)))</f>
        <v/>
      </c>
      <c r="H398" s="23" t="str">
        <f>IF(IF(Payment[[#This Row],[ID'#]]="","",VLOOKUP(Payment[[#This Row],[ID'#]],OrderTable[],9,FALSE))=0,0,IF(Payment[[#This Row],[ID'#]]="","",VLOOKUP(Payment[[#This Row],[ID'#]],OrderTable[],9,FALSE)))</f>
        <v/>
      </c>
      <c r="I398" s="23" t="str">
        <f>IF(IF(Payment[[#This Row],[ID'#]]="","",VLOOKUP(Payment[[#This Row],[ID'#]],OrderTable[],10,FALSE))=0,0,IF(Payment[[#This Row],[ID'#]]="","",VLOOKUP(Payment[[#This Row],[ID'#]],OrderTable[],10,FALSE)))</f>
        <v/>
      </c>
      <c r="J398" s="55"/>
      <c r="K398" s="57"/>
      <c r="L398" s="22" t="str">
        <f>IF(Payment[[#This Row],[Total ]]="","",Payment[[#This Row],[Total ]]*Payment[[#This Row],[Payment %]])</f>
        <v/>
      </c>
      <c r="M398" s="47"/>
      <c r="N398" s="48"/>
      <c r="O398" s="52"/>
      <c r="P398" s="74" t="str">
        <f>IF(Payment[[#This Row],[Date of deposit]]="","",Payment[[#This Row],[Amount paid]])</f>
        <v/>
      </c>
    </row>
    <row r="399" spans="1:16" hidden="1">
      <c r="A399" s="54"/>
      <c r="B399" s="15" t="str">
        <f>IF(IF(Payment[[#This Row],[ID'#]]="","",VLOOKUP(Payment[[#This Row],[ID'#]],OrderTable[],2,FALSE))=0,"",IF(Payment[[#This Row],[ID'#]]="","",VLOOKUP(Payment[[#This Row],[ID'#]],OrderTable[],2,FALSE)))</f>
        <v/>
      </c>
      <c r="C399" s="15" t="str">
        <f>IF(IF(Payment[[#This Row],[ID'#]]="","",VLOOKUP(Payment[[#This Row],[ID'#]],OrderTable[],3,FALSE))=0,"",IF(Payment[[#This Row],[ID'#]]="","",VLOOKUP(Payment[[#This Row],[ID'#]],OrderTable[],3,FALSE)))</f>
        <v/>
      </c>
      <c r="D399" s="16" t="str">
        <f>IF(IF(Payment[[#This Row],[ID'#]]="","",VLOOKUP(Payment[[#This Row],[ID'#]],OrderTable[],5,FALSE))=0,"",IF(Payment[[#This Row],[ID'#]]="","",VLOOKUP(Payment[[#This Row],[ID'#]],OrderTable[],5,FALSE)))</f>
        <v/>
      </c>
      <c r="E399" s="17" t="str">
        <f>IF(IF(Payment[[#This Row],[ID'#]]="","",VLOOKUP(Payment[[#This Row],[ID'#]],OrderTable[],6,FALSE))=0,"",IF(Payment[[#This Row],[ID'#]]="","",VLOOKUP(Payment[[#This Row],[ID'#]],OrderTable[],6,FALSE)))</f>
        <v/>
      </c>
      <c r="F399" s="17" t="str">
        <f>IF(IF(Payment[[#This Row],[ID'#]]="","",VLOOKUP(Payment[[#This Row],[ID'#]],OrderTable[],7,FALSE))=0,0,IF(Payment[[#This Row],[ID'#]]="","",VLOOKUP(Payment[[#This Row],[ID'#]],OrderTable[],7,FALSE)))</f>
        <v/>
      </c>
      <c r="G399" s="17" t="str">
        <f>IF(IF(Payment[[#This Row],[ID'#]]="","",VLOOKUP(Payment[[#This Row],[ID'#]],OrderTable[],8,FALSE))=0,"",IF(Payment[[#This Row],[ID'#]]="","",VLOOKUP(Payment[[#This Row],[ID'#]],OrderTable[],8,FALSE)))</f>
        <v/>
      </c>
      <c r="H399" s="23" t="str">
        <f>IF(IF(Payment[[#This Row],[ID'#]]="","",VLOOKUP(Payment[[#This Row],[ID'#]],OrderTable[],9,FALSE))=0,0,IF(Payment[[#This Row],[ID'#]]="","",VLOOKUP(Payment[[#This Row],[ID'#]],OrderTable[],9,FALSE)))</f>
        <v/>
      </c>
      <c r="I399" s="23" t="str">
        <f>IF(IF(Payment[[#This Row],[ID'#]]="","",VLOOKUP(Payment[[#This Row],[ID'#]],OrderTable[],10,FALSE))=0,0,IF(Payment[[#This Row],[ID'#]]="","",VLOOKUP(Payment[[#This Row],[ID'#]],OrderTable[],10,FALSE)))</f>
        <v/>
      </c>
      <c r="J399" s="55"/>
      <c r="K399" s="57"/>
      <c r="L399" s="22" t="str">
        <f>IF(Payment[[#This Row],[Total ]]="","",Payment[[#This Row],[Total ]]*Payment[[#This Row],[Payment %]])</f>
        <v/>
      </c>
      <c r="M399" s="47"/>
      <c r="N399" s="48"/>
      <c r="O399" s="52"/>
      <c r="P399" s="74" t="str">
        <f>IF(Payment[[#This Row],[Date of deposit]]="","",Payment[[#This Row],[Amount paid]])</f>
        <v/>
      </c>
    </row>
    <row r="400" spans="1:16" hidden="1">
      <c r="A400" s="54"/>
      <c r="B400" s="15" t="str">
        <f>IF(IF(Payment[[#This Row],[ID'#]]="","",VLOOKUP(Payment[[#This Row],[ID'#]],OrderTable[],2,FALSE))=0,"",IF(Payment[[#This Row],[ID'#]]="","",VLOOKUP(Payment[[#This Row],[ID'#]],OrderTable[],2,FALSE)))</f>
        <v/>
      </c>
      <c r="C400" s="15" t="str">
        <f>IF(IF(Payment[[#This Row],[ID'#]]="","",VLOOKUP(Payment[[#This Row],[ID'#]],OrderTable[],3,FALSE))=0,"",IF(Payment[[#This Row],[ID'#]]="","",VLOOKUP(Payment[[#This Row],[ID'#]],OrderTable[],3,FALSE)))</f>
        <v/>
      </c>
      <c r="D400" s="16" t="str">
        <f>IF(IF(Payment[[#This Row],[ID'#]]="","",VLOOKUP(Payment[[#This Row],[ID'#]],OrderTable[],5,FALSE))=0,"",IF(Payment[[#This Row],[ID'#]]="","",VLOOKUP(Payment[[#This Row],[ID'#]],OrderTable[],5,FALSE)))</f>
        <v/>
      </c>
      <c r="E400" s="17" t="str">
        <f>IF(IF(Payment[[#This Row],[ID'#]]="","",VLOOKUP(Payment[[#This Row],[ID'#]],OrderTable[],6,FALSE))=0,"",IF(Payment[[#This Row],[ID'#]]="","",VLOOKUP(Payment[[#This Row],[ID'#]],OrderTable[],6,FALSE)))</f>
        <v/>
      </c>
      <c r="F400" s="17" t="str">
        <f>IF(IF(Payment[[#This Row],[ID'#]]="","",VLOOKUP(Payment[[#This Row],[ID'#]],OrderTable[],7,FALSE))=0,0,IF(Payment[[#This Row],[ID'#]]="","",VLOOKUP(Payment[[#This Row],[ID'#]],OrderTable[],7,FALSE)))</f>
        <v/>
      </c>
      <c r="G400" s="17" t="str">
        <f>IF(IF(Payment[[#This Row],[ID'#]]="","",VLOOKUP(Payment[[#This Row],[ID'#]],OrderTable[],8,FALSE))=0,"",IF(Payment[[#This Row],[ID'#]]="","",VLOOKUP(Payment[[#This Row],[ID'#]],OrderTable[],8,FALSE)))</f>
        <v/>
      </c>
      <c r="H400" s="23" t="str">
        <f>IF(IF(Payment[[#This Row],[ID'#]]="","",VLOOKUP(Payment[[#This Row],[ID'#]],OrderTable[],9,FALSE))=0,0,IF(Payment[[#This Row],[ID'#]]="","",VLOOKUP(Payment[[#This Row],[ID'#]],OrderTable[],9,FALSE)))</f>
        <v/>
      </c>
      <c r="I400" s="23" t="str">
        <f>IF(IF(Payment[[#This Row],[ID'#]]="","",VLOOKUP(Payment[[#This Row],[ID'#]],OrderTable[],10,FALSE))=0,0,IF(Payment[[#This Row],[ID'#]]="","",VLOOKUP(Payment[[#This Row],[ID'#]],OrderTable[],10,FALSE)))</f>
        <v/>
      </c>
      <c r="J400" s="55"/>
      <c r="K400" s="57"/>
      <c r="L400" s="22" t="str">
        <f>IF(Payment[[#This Row],[Total ]]="","",Payment[[#This Row],[Total ]]*Payment[[#This Row],[Payment %]])</f>
        <v/>
      </c>
      <c r="M400" s="47"/>
      <c r="N400" s="48"/>
      <c r="O400" s="52"/>
      <c r="P400" s="74" t="str">
        <f>IF(Payment[[#This Row],[Date of deposit]]="","",Payment[[#This Row],[Amount paid]])</f>
        <v/>
      </c>
    </row>
    <row r="401" spans="1:16" hidden="1">
      <c r="A401" s="54"/>
      <c r="B401" s="15" t="str">
        <f>IF(IF(Payment[[#This Row],[ID'#]]="","",VLOOKUP(Payment[[#This Row],[ID'#]],OrderTable[],2,FALSE))=0,"",IF(Payment[[#This Row],[ID'#]]="","",VLOOKUP(Payment[[#This Row],[ID'#]],OrderTable[],2,FALSE)))</f>
        <v/>
      </c>
      <c r="C401" s="15" t="str">
        <f>IF(IF(Payment[[#This Row],[ID'#]]="","",VLOOKUP(Payment[[#This Row],[ID'#]],OrderTable[],3,FALSE))=0,"",IF(Payment[[#This Row],[ID'#]]="","",VLOOKUP(Payment[[#This Row],[ID'#]],OrderTable[],3,FALSE)))</f>
        <v/>
      </c>
      <c r="D401" s="16" t="str">
        <f>IF(IF(Payment[[#This Row],[ID'#]]="","",VLOOKUP(Payment[[#This Row],[ID'#]],OrderTable[],5,FALSE))=0,"",IF(Payment[[#This Row],[ID'#]]="","",VLOOKUP(Payment[[#This Row],[ID'#]],OrderTable[],5,FALSE)))</f>
        <v/>
      </c>
      <c r="E401" s="17" t="str">
        <f>IF(IF(Payment[[#This Row],[ID'#]]="","",VLOOKUP(Payment[[#This Row],[ID'#]],OrderTable[],6,FALSE))=0,"",IF(Payment[[#This Row],[ID'#]]="","",VLOOKUP(Payment[[#This Row],[ID'#]],OrderTable[],6,FALSE)))</f>
        <v/>
      </c>
      <c r="F401" s="17" t="str">
        <f>IF(IF(Payment[[#This Row],[ID'#]]="","",VLOOKUP(Payment[[#This Row],[ID'#]],OrderTable[],7,FALSE))=0,0,IF(Payment[[#This Row],[ID'#]]="","",VLOOKUP(Payment[[#This Row],[ID'#]],OrderTable[],7,FALSE)))</f>
        <v/>
      </c>
      <c r="G401" s="17" t="str">
        <f>IF(IF(Payment[[#This Row],[ID'#]]="","",VLOOKUP(Payment[[#This Row],[ID'#]],OrderTable[],8,FALSE))=0,"",IF(Payment[[#This Row],[ID'#]]="","",VLOOKUP(Payment[[#This Row],[ID'#]],OrderTable[],8,FALSE)))</f>
        <v/>
      </c>
      <c r="H401" s="23" t="str">
        <f>IF(IF(Payment[[#This Row],[ID'#]]="","",VLOOKUP(Payment[[#This Row],[ID'#]],OrderTable[],9,FALSE))=0,0,IF(Payment[[#This Row],[ID'#]]="","",VLOOKUP(Payment[[#This Row],[ID'#]],OrderTable[],9,FALSE)))</f>
        <v/>
      </c>
      <c r="I401" s="23" t="str">
        <f>IF(IF(Payment[[#This Row],[ID'#]]="","",VLOOKUP(Payment[[#This Row],[ID'#]],OrderTable[],10,FALSE))=0,0,IF(Payment[[#This Row],[ID'#]]="","",VLOOKUP(Payment[[#This Row],[ID'#]],OrderTable[],10,FALSE)))</f>
        <v/>
      </c>
      <c r="J401" s="55"/>
      <c r="K401" s="57"/>
      <c r="L401" s="22" t="str">
        <f>IF(Payment[[#This Row],[Total ]]="","",Payment[[#This Row],[Total ]]*Payment[[#This Row],[Payment %]])</f>
        <v/>
      </c>
      <c r="M401" s="47"/>
      <c r="N401" s="48"/>
      <c r="O401" s="52"/>
      <c r="P401" s="74" t="str">
        <f>IF(Payment[[#This Row],[Date of deposit]]="","",Payment[[#This Row],[Amount paid]])</f>
        <v/>
      </c>
    </row>
    <row r="402" spans="1:16" hidden="1">
      <c r="A402" s="54"/>
      <c r="B402" s="15" t="str">
        <f>IF(IF(Payment[[#This Row],[ID'#]]="","",VLOOKUP(Payment[[#This Row],[ID'#]],OrderTable[],2,FALSE))=0,"",IF(Payment[[#This Row],[ID'#]]="","",VLOOKUP(Payment[[#This Row],[ID'#]],OrderTable[],2,FALSE)))</f>
        <v/>
      </c>
      <c r="C402" s="15" t="str">
        <f>IF(IF(Payment[[#This Row],[ID'#]]="","",VLOOKUP(Payment[[#This Row],[ID'#]],OrderTable[],3,FALSE))=0,"",IF(Payment[[#This Row],[ID'#]]="","",VLOOKUP(Payment[[#This Row],[ID'#]],OrderTable[],3,FALSE)))</f>
        <v/>
      </c>
      <c r="D402" s="16" t="str">
        <f>IF(IF(Payment[[#This Row],[ID'#]]="","",VLOOKUP(Payment[[#This Row],[ID'#]],OrderTable[],5,FALSE))=0,"",IF(Payment[[#This Row],[ID'#]]="","",VLOOKUP(Payment[[#This Row],[ID'#]],OrderTable[],5,FALSE)))</f>
        <v/>
      </c>
      <c r="E402" s="17" t="str">
        <f>IF(IF(Payment[[#This Row],[ID'#]]="","",VLOOKUP(Payment[[#This Row],[ID'#]],OrderTable[],6,FALSE))=0,"",IF(Payment[[#This Row],[ID'#]]="","",VLOOKUP(Payment[[#This Row],[ID'#]],OrderTable[],6,FALSE)))</f>
        <v/>
      </c>
      <c r="F402" s="17" t="str">
        <f>IF(IF(Payment[[#This Row],[ID'#]]="","",VLOOKUP(Payment[[#This Row],[ID'#]],OrderTable[],7,FALSE))=0,0,IF(Payment[[#This Row],[ID'#]]="","",VLOOKUP(Payment[[#This Row],[ID'#]],OrderTable[],7,FALSE)))</f>
        <v/>
      </c>
      <c r="G402" s="17" t="str">
        <f>IF(IF(Payment[[#This Row],[ID'#]]="","",VLOOKUP(Payment[[#This Row],[ID'#]],OrderTable[],8,FALSE))=0,"",IF(Payment[[#This Row],[ID'#]]="","",VLOOKUP(Payment[[#This Row],[ID'#]],OrderTable[],8,FALSE)))</f>
        <v/>
      </c>
      <c r="H402" s="23" t="str">
        <f>IF(IF(Payment[[#This Row],[ID'#]]="","",VLOOKUP(Payment[[#This Row],[ID'#]],OrderTable[],9,FALSE))=0,0,IF(Payment[[#This Row],[ID'#]]="","",VLOOKUP(Payment[[#This Row],[ID'#]],OrderTable[],9,FALSE)))</f>
        <v/>
      </c>
      <c r="I402" s="23" t="str">
        <f>IF(IF(Payment[[#This Row],[ID'#]]="","",VLOOKUP(Payment[[#This Row],[ID'#]],OrderTable[],10,FALSE))=0,0,IF(Payment[[#This Row],[ID'#]]="","",VLOOKUP(Payment[[#This Row],[ID'#]],OrderTable[],10,FALSE)))</f>
        <v/>
      </c>
      <c r="J402" s="55"/>
      <c r="K402" s="57"/>
      <c r="L402" s="22" t="str">
        <f>IF(Payment[[#This Row],[Total ]]="","",Payment[[#This Row],[Total ]]*Payment[[#This Row],[Payment %]])</f>
        <v/>
      </c>
      <c r="M402" s="47"/>
      <c r="N402" s="48"/>
      <c r="O402" s="52"/>
      <c r="P402" s="74" t="str">
        <f>IF(Payment[[#This Row],[Date of deposit]]="","",Payment[[#This Row],[Amount paid]])</f>
        <v/>
      </c>
    </row>
    <row r="403" spans="1:16" hidden="1">
      <c r="A403" s="54"/>
      <c r="B403" s="15" t="str">
        <f>IF(IF(Payment[[#This Row],[ID'#]]="","",VLOOKUP(Payment[[#This Row],[ID'#]],OrderTable[],2,FALSE))=0,"",IF(Payment[[#This Row],[ID'#]]="","",VLOOKUP(Payment[[#This Row],[ID'#]],OrderTable[],2,FALSE)))</f>
        <v/>
      </c>
      <c r="C403" s="15" t="str">
        <f>IF(IF(Payment[[#This Row],[ID'#]]="","",VLOOKUP(Payment[[#This Row],[ID'#]],OrderTable[],3,FALSE))=0,"",IF(Payment[[#This Row],[ID'#]]="","",VLOOKUP(Payment[[#This Row],[ID'#]],OrderTable[],3,FALSE)))</f>
        <v/>
      </c>
      <c r="D403" s="16" t="str">
        <f>IF(IF(Payment[[#This Row],[ID'#]]="","",VLOOKUP(Payment[[#This Row],[ID'#]],OrderTable[],5,FALSE))=0,"",IF(Payment[[#This Row],[ID'#]]="","",VLOOKUP(Payment[[#This Row],[ID'#]],OrderTable[],5,FALSE)))</f>
        <v/>
      </c>
      <c r="E403" s="17" t="str">
        <f>IF(IF(Payment[[#This Row],[ID'#]]="","",VLOOKUP(Payment[[#This Row],[ID'#]],OrderTable[],6,FALSE))=0,"",IF(Payment[[#This Row],[ID'#]]="","",VLOOKUP(Payment[[#This Row],[ID'#]],OrderTable[],6,FALSE)))</f>
        <v/>
      </c>
      <c r="F403" s="17" t="str">
        <f>IF(IF(Payment[[#This Row],[ID'#]]="","",VLOOKUP(Payment[[#This Row],[ID'#]],OrderTable[],7,FALSE))=0,0,IF(Payment[[#This Row],[ID'#]]="","",VLOOKUP(Payment[[#This Row],[ID'#]],OrderTable[],7,FALSE)))</f>
        <v/>
      </c>
      <c r="G403" s="17" t="str">
        <f>IF(IF(Payment[[#This Row],[ID'#]]="","",VLOOKUP(Payment[[#This Row],[ID'#]],OrderTable[],8,FALSE))=0,"",IF(Payment[[#This Row],[ID'#]]="","",VLOOKUP(Payment[[#This Row],[ID'#]],OrderTable[],8,FALSE)))</f>
        <v/>
      </c>
      <c r="H403" s="23" t="str">
        <f>IF(IF(Payment[[#This Row],[ID'#]]="","",VLOOKUP(Payment[[#This Row],[ID'#]],OrderTable[],9,FALSE))=0,0,IF(Payment[[#This Row],[ID'#]]="","",VLOOKUP(Payment[[#This Row],[ID'#]],OrderTable[],9,FALSE)))</f>
        <v/>
      </c>
      <c r="I403" s="23" t="str">
        <f>IF(IF(Payment[[#This Row],[ID'#]]="","",VLOOKUP(Payment[[#This Row],[ID'#]],OrderTable[],10,FALSE))=0,0,IF(Payment[[#This Row],[ID'#]]="","",VLOOKUP(Payment[[#This Row],[ID'#]],OrderTable[],10,FALSE)))</f>
        <v/>
      </c>
      <c r="J403" s="55"/>
      <c r="K403" s="57"/>
      <c r="L403" s="22" t="str">
        <f>IF(Payment[[#This Row],[Total ]]="","",Payment[[#This Row],[Total ]]*Payment[[#This Row],[Payment %]])</f>
        <v/>
      </c>
      <c r="M403" s="47"/>
      <c r="N403" s="48"/>
      <c r="O403" s="52"/>
      <c r="P403" s="74" t="str">
        <f>IF(Payment[[#This Row],[Date of deposit]]="","",Payment[[#This Row],[Amount paid]])</f>
        <v/>
      </c>
    </row>
    <row r="404" spans="1:16" hidden="1">
      <c r="A404" s="54"/>
      <c r="B404" s="15" t="str">
        <f>IF(IF(Payment[[#This Row],[ID'#]]="","",VLOOKUP(Payment[[#This Row],[ID'#]],OrderTable[],2,FALSE))=0,"",IF(Payment[[#This Row],[ID'#]]="","",VLOOKUP(Payment[[#This Row],[ID'#]],OrderTable[],2,FALSE)))</f>
        <v/>
      </c>
      <c r="C404" s="15" t="str">
        <f>IF(IF(Payment[[#This Row],[ID'#]]="","",VLOOKUP(Payment[[#This Row],[ID'#]],OrderTable[],3,FALSE))=0,"",IF(Payment[[#This Row],[ID'#]]="","",VLOOKUP(Payment[[#This Row],[ID'#]],OrderTable[],3,FALSE)))</f>
        <v/>
      </c>
      <c r="D404" s="16" t="str">
        <f>IF(IF(Payment[[#This Row],[ID'#]]="","",VLOOKUP(Payment[[#This Row],[ID'#]],OrderTable[],5,FALSE))=0,"",IF(Payment[[#This Row],[ID'#]]="","",VLOOKUP(Payment[[#This Row],[ID'#]],OrderTable[],5,FALSE)))</f>
        <v/>
      </c>
      <c r="E404" s="17" t="str">
        <f>IF(IF(Payment[[#This Row],[ID'#]]="","",VLOOKUP(Payment[[#This Row],[ID'#]],OrderTable[],6,FALSE))=0,"",IF(Payment[[#This Row],[ID'#]]="","",VLOOKUP(Payment[[#This Row],[ID'#]],OrderTable[],6,FALSE)))</f>
        <v/>
      </c>
      <c r="F404" s="17" t="str">
        <f>IF(IF(Payment[[#This Row],[ID'#]]="","",VLOOKUP(Payment[[#This Row],[ID'#]],OrderTable[],7,FALSE))=0,0,IF(Payment[[#This Row],[ID'#]]="","",VLOOKUP(Payment[[#This Row],[ID'#]],OrderTable[],7,FALSE)))</f>
        <v/>
      </c>
      <c r="G404" s="17" t="str">
        <f>IF(IF(Payment[[#This Row],[ID'#]]="","",VLOOKUP(Payment[[#This Row],[ID'#]],OrderTable[],8,FALSE))=0,"",IF(Payment[[#This Row],[ID'#]]="","",VLOOKUP(Payment[[#This Row],[ID'#]],OrderTable[],8,FALSE)))</f>
        <v/>
      </c>
      <c r="H404" s="23" t="str">
        <f>IF(IF(Payment[[#This Row],[ID'#]]="","",VLOOKUP(Payment[[#This Row],[ID'#]],OrderTable[],9,FALSE))=0,0,IF(Payment[[#This Row],[ID'#]]="","",VLOOKUP(Payment[[#This Row],[ID'#]],OrderTable[],9,FALSE)))</f>
        <v/>
      </c>
      <c r="I404" s="23" t="str">
        <f>IF(IF(Payment[[#This Row],[ID'#]]="","",VLOOKUP(Payment[[#This Row],[ID'#]],OrderTable[],10,FALSE))=0,0,IF(Payment[[#This Row],[ID'#]]="","",VLOOKUP(Payment[[#This Row],[ID'#]],OrderTable[],10,FALSE)))</f>
        <v/>
      </c>
      <c r="J404" s="55"/>
      <c r="K404" s="57"/>
      <c r="L404" s="22" t="str">
        <f>IF(Payment[[#This Row],[Total ]]="","",Payment[[#This Row],[Total ]]*Payment[[#This Row],[Payment %]])</f>
        <v/>
      </c>
      <c r="M404" s="47"/>
      <c r="N404" s="48"/>
      <c r="O404" s="52"/>
      <c r="P404" s="74" t="str">
        <f>IF(Payment[[#This Row],[Date of deposit]]="","",Payment[[#This Row],[Amount paid]])</f>
        <v/>
      </c>
    </row>
    <row r="405" spans="1:16" hidden="1">
      <c r="A405" s="54"/>
      <c r="B405" s="15" t="str">
        <f>IF(IF(Payment[[#This Row],[ID'#]]="","",VLOOKUP(Payment[[#This Row],[ID'#]],OrderTable[],2,FALSE))=0,"",IF(Payment[[#This Row],[ID'#]]="","",VLOOKUP(Payment[[#This Row],[ID'#]],OrderTable[],2,FALSE)))</f>
        <v/>
      </c>
      <c r="C405" s="15" t="str">
        <f>IF(IF(Payment[[#This Row],[ID'#]]="","",VLOOKUP(Payment[[#This Row],[ID'#]],OrderTable[],3,FALSE))=0,"",IF(Payment[[#This Row],[ID'#]]="","",VLOOKUP(Payment[[#This Row],[ID'#]],OrderTable[],3,FALSE)))</f>
        <v/>
      </c>
      <c r="D405" s="16" t="str">
        <f>IF(IF(Payment[[#This Row],[ID'#]]="","",VLOOKUP(Payment[[#This Row],[ID'#]],OrderTable[],5,FALSE))=0,"",IF(Payment[[#This Row],[ID'#]]="","",VLOOKUP(Payment[[#This Row],[ID'#]],OrderTable[],5,FALSE)))</f>
        <v/>
      </c>
      <c r="E405" s="17" t="str">
        <f>IF(IF(Payment[[#This Row],[ID'#]]="","",VLOOKUP(Payment[[#This Row],[ID'#]],OrderTable[],6,FALSE))=0,"",IF(Payment[[#This Row],[ID'#]]="","",VLOOKUP(Payment[[#This Row],[ID'#]],OrderTable[],6,FALSE)))</f>
        <v/>
      </c>
      <c r="F405" s="17" t="str">
        <f>IF(IF(Payment[[#This Row],[ID'#]]="","",VLOOKUP(Payment[[#This Row],[ID'#]],OrderTable[],7,FALSE))=0,0,IF(Payment[[#This Row],[ID'#]]="","",VLOOKUP(Payment[[#This Row],[ID'#]],OrderTable[],7,FALSE)))</f>
        <v/>
      </c>
      <c r="G405" s="17" t="str">
        <f>IF(IF(Payment[[#This Row],[ID'#]]="","",VLOOKUP(Payment[[#This Row],[ID'#]],OrderTable[],8,FALSE))=0,"",IF(Payment[[#This Row],[ID'#]]="","",VLOOKUP(Payment[[#This Row],[ID'#]],OrderTable[],8,FALSE)))</f>
        <v/>
      </c>
      <c r="H405" s="23" t="str">
        <f>IF(IF(Payment[[#This Row],[ID'#]]="","",VLOOKUP(Payment[[#This Row],[ID'#]],OrderTable[],9,FALSE))=0,0,IF(Payment[[#This Row],[ID'#]]="","",VLOOKUP(Payment[[#This Row],[ID'#]],OrderTable[],9,FALSE)))</f>
        <v/>
      </c>
      <c r="I405" s="23" t="str">
        <f>IF(IF(Payment[[#This Row],[ID'#]]="","",VLOOKUP(Payment[[#This Row],[ID'#]],OrderTable[],10,FALSE))=0,0,IF(Payment[[#This Row],[ID'#]]="","",VLOOKUP(Payment[[#This Row],[ID'#]],OrderTable[],10,FALSE)))</f>
        <v/>
      </c>
      <c r="J405" s="55"/>
      <c r="K405" s="57"/>
      <c r="L405" s="22" t="str">
        <f>IF(Payment[[#This Row],[Total ]]="","",Payment[[#This Row],[Total ]]*Payment[[#This Row],[Payment %]])</f>
        <v/>
      </c>
      <c r="M405" s="47"/>
      <c r="N405" s="48"/>
      <c r="O405" s="52"/>
      <c r="P405" s="74" t="str">
        <f>IF(Payment[[#This Row],[Date of deposit]]="","",Payment[[#This Row],[Amount paid]])</f>
        <v/>
      </c>
    </row>
    <row r="406" spans="1:16" hidden="1">
      <c r="A406" s="54"/>
      <c r="B406" s="15" t="str">
        <f>IF(IF(Payment[[#This Row],[ID'#]]="","",VLOOKUP(Payment[[#This Row],[ID'#]],OrderTable[],2,FALSE))=0,"",IF(Payment[[#This Row],[ID'#]]="","",VLOOKUP(Payment[[#This Row],[ID'#]],OrderTable[],2,FALSE)))</f>
        <v/>
      </c>
      <c r="C406" s="15" t="str">
        <f>IF(IF(Payment[[#This Row],[ID'#]]="","",VLOOKUP(Payment[[#This Row],[ID'#]],OrderTable[],3,FALSE))=0,"",IF(Payment[[#This Row],[ID'#]]="","",VLOOKUP(Payment[[#This Row],[ID'#]],OrderTable[],3,FALSE)))</f>
        <v/>
      </c>
      <c r="D406" s="16" t="str">
        <f>IF(IF(Payment[[#This Row],[ID'#]]="","",VLOOKUP(Payment[[#This Row],[ID'#]],OrderTable[],5,FALSE))=0,"",IF(Payment[[#This Row],[ID'#]]="","",VLOOKUP(Payment[[#This Row],[ID'#]],OrderTable[],5,FALSE)))</f>
        <v/>
      </c>
      <c r="E406" s="17" t="str">
        <f>IF(IF(Payment[[#This Row],[ID'#]]="","",VLOOKUP(Payment[[#This Row],[ID'#]],OrderTable[],6,FALSE))=0,"",IF(Payment[[#This Row],[ID'#]]="","",VLOOKUP(Payment[[#This Row],[ID'#]],OrderTable[],6,FALSE)))</f>
        <v/>
      </c>
      <c r="F406" s="17" t="str">
        <f>IF(IF(Payment[[#This Row],[ID'#]]="","",VLOOKUP(Payment[[#This Row],[ID'#]],OrderTable[],7,FALSE))=0,0,IF(Payment[[#This Row],[ID'#]]="","",VLOOKUP(Payment[[#This Row],[ID'#]],OrderTable[],7,FALSE)))</f>
        <v/>
      </c>
      <c r="G406" s="17" t="str">
        <f>IF(IF(Payment[[#This Row],[ID'#]]="","",VLOOKUP(Payment[[#This Row],[ID'#]],OrderTable[],8,FALSE))=0,"",IF(Payment[[#This Row],[ID'#]]="","",VLOOKUP(Payment[[#This Row],[ID'#]],OrderTable[],8,FALSE)))</f>
        <v/>
      </c>
      <c r="H406" s="23" t="str">
        <f>IF(IF(Payment[[#This Row],[ID'#]]="","",VLOOKUP(Payment[[#This Row],[ID'#]],OrderTable[],9,FALSE))=0,0,IF(Payment[[#This Row],[ID'#]]="","",VLOOKUP(Payment[[#This Row],[ID'#]],OrderTable[],9,FALSE)))</f>
        <v/>
      </c>
      <c r="I406" s="23" t="str">
        <f>IF(IF(Payment[[#This Row],[ID'#]]="","",VLOOKUP(Payment[[#This Row],[ID'#]],OrderTable[],10,FALSE))=0,0,IF(Payment[[#This Row],[ID'#]]="","",VLOOKUP(Payment[[#This Row],[ID'#]],OrderTable[],10,FALSE)))</f>
        <v/>
      </c>
      <c r="J406" s="55"/>
      <c r="K406" s="57"/>
      <c r="L406" s="22" t="str">
        <f>IF(Payment[[#This Row],[Total ]]="","",Payment[[#This Row],[Total ]]*Payment[[#This Row],[Payment %]])</f>
        <v/>
      </c>
      <c r="M406" s="47"/>
      <c r="N406" s="48"/>
      <c r="O406" s="52"/>
      <c r="P406" s="74" t="str">
        <f>IF(Payment[[#This Row],[Date of deposit]]="","",Payment[[#This Row],[Amount paid]])</f>
        <v/>
      </c>
    </row>
    <row r="407" spans="1:16" hidden="1">
      <c r="A407" s="54"/>
      <c r="B407" s="15" t="str">
        <f>IF(IF(Payment[[#This Row],[ID'#]]="","",VLOOKUP(Payment[[#This Row],[ID'#]],OrderTable[],2,FALSE))=0,"",IF(Payment[[#This Row],[ID'#]]="","",VLOOKUP(Payment[[#This Row],[ID'#]],OrderTable[],2,FALSE)))</f>
        <v/>
      </c>
      <c r="C407" s="15" t="str">
        <f>IF(IF(Payment[[#This Row],[ID'#]]="","",VLOOKUP(Payment[[#This Row],[ID'#]],OrderTable[],3,FALSE))=0,"",IF(Payment[[#This Row],[ID'#]]="","",VLOOKUP(Payment[[#This Row],[ID'#]],OrderTable[],3,FALSE)))</f>
        <v/>
      </c>
      <c r="D407" s="16" t="str">
        <f>IF(IF(Payment[[#This Row],[ID'#]]="","",VLOOKUP(Payment[[#This Row],[ID'#]],OrderTable[],5,FALSE))=0,"",IF(Payment[[#This Row],[ID'#]]="","",VLOOKUP(Payment[[#This Row],[ID'#]],OrderTable[],5,FALSE)))</f>
        <v/>
      </c>
      <c r="E407" s="17" t="str">
        <f>IF(IF(Payment[[#This Row],[ID'#]]="","",VLOOKUP(Payment[[#This Row],[ID'#]],OrderTable[],6,FALSE))=0,"",IF(Payment[[#This Row],[ID'#]]="","",VLOOKUP(Payment[[#This Row],[ID'#]],OrderTable[],6,FALSE)))</f>
        <v/>
      </c>
      <c r="F407" s="17" t="str">
        <f>IF(IF(Payment[[#This Row],[ID'#]]="","",VLOOKUP(Payment[[#This Row],[ID'#]],OrderTable[],7,FALSE))=0,0,IF(Payment[[#This Row],[ID'#]]="","",VLOOKUP(Payment[[#This Row],[ID'#]],OrderTable[],7,FALSE)))</f>
        <v/>
      </c>
      <c r="G407" s="17" t="str">
        <f>IF(IF(Payment[[#This Row],[ID'#]]="","",VLOOKUP(Payment[[#This Row],[ID'#]],OrderTable[],8,FALSE))=0,"",IF(Payment[[#This Row],[ID'#]]="","",VLOOKUP(Payment[[#This Row],[ID'#]],OrderTable[],8,FALSE)))</f>
        <v/>
      </c>
      <c r="H407" s="23" t="str">
        <f>IF(IF(Payment[[#This Row],[ID'#]]="","",VLOOKUP(Payment[[#This Row],[ID'#]],OrderTable[],9,FALSE))=0,0,IF(Payment[[#This Row],[ID'#]]="","",VLOOKUP(Payment[[#This Row],[ID'#]],OrderTable[],9,FALSE)))</f>
        <v/>
      </c>
      <c r="I407" s="23" t="str">
        <f>IF(IF(Payment[[#This Row],[ID'#]]="","",VLOOKUP(Payment[[#This Row],[ID'#]],OrderTable[],10,FALSE))=0,0,IF(Payment[[#This Row],[ID'#]]="","",VLOOKUP(Payment[[#This Row],[ID'#]],OrderTable[],10,FALSE)))</f>
        <v/>
      </c>
      <c r="J407" s="55"/>
      <c r="K407" s="57"/>
      <c r="L407" s="22" t="str">
        <f>IF(Payment[[#This Row],[Total ]]="","",Payment[[#This Row],[Total ]]*Payment[[#This Row],[Payment %]])</f>
        <v/>
      </c>
      <c r="M407" s="47"/>
      <c r="N407" s="48"/>
      <c r="O407" s="52"/>
      <c r="P407" s="74" t="str">
        <f>IF(Payment[[#This Row],[Date of deposit]]="","",Payment[[#This Row],[Amount paid]])</f>
        <v/>
      </c>
    </row>
    <row r="408" spans="1:16" hidden="1">
      <c r="A408" s="54"/>
      <c r="B408" s="15" t="str">
        <f>IF(IF(Payment[[#This Row],[ID'#]]="","",VLOOKUP(Payment[[#This Row],[ID'#]],OrderTable[],2,FALSE))=0,"",IF(Payment[[#This Row],[ID'#]]="","",VLOOKUP(Payment[[#This Row],[ID'#]],OrderTable[],2,FALSE)))</f>
        <v/>
      </c>
      <c r="C408" s="15" t="str">
        <f>IF(IF(Payment[[#This Row],[ID'#]]="","",VLOOKUP(Payment[[#This Row],[ID'#]],OrderTable[],3,FALSE))=0,"",IF(Payment[[#This Row],[ID'#]]="","",VLOOKUP(Payment[[#This Row],[ID'#]],OrderTable[],3,FALSE)))</f>
        <v/>
      </c>
      <c r="D408" s="16" t="str">
        <f>IF(IF(Payment[[#This Row],[ID'#]]="","",VLOOKUP(Payment[[#This Row],[ID'#]],OrderTable[],5,FALSE))=0,"",IF(Payment[[#This Row],[ID'#]]="","",VLOOKUP(Payment[[#This Row],[ID'#]],OrderTable[],5,FALSE)))</f>
        <v/>
      </c>
      <c r="E408" s="17" t="str">
        <f>IF(IF(Payment[[#This Row],[ID'#]]="","",VLOOKUP(Payment[[#This Row],[ID'#]],OrderTable[],6,FALSE))=0,"",IF(Payment[[#This Row],[ID'#]]="","",VLOOKUP(Payment[[#This Row],[ID'#]],OrderTable[],6,FALSE)))</f>
        <v/>
      </c>
      <c r="F408" s="17" t="str">
        <f>IF(IF(Payment[[#This Row],[ID'#]]="","",VLOOKUP(Payment[[#This Row],[ID'#]],OrderTable[],7,FALSE))=0,0,IF(Payment[[#This Row],[ID'#]]="","",VLOOKUP(Payment[[#This Row],[ID'#]],OrderTable[],7,FALSE)))</f>
        <v/>
      </c>
      <c r="G408" s="17" t="str">
        <f>IF(IF(Payment[[#This Row],[ID'#]]="","",VLOOKUP(Payment[[#This Row],[ID'#]],OrderTable[],8,FALSE))=0,"",IF(Payment[[#This Row],[ID'#]]="","",VLOOKUP(Payment[[#This Row],[ID'#]],OrderTable[],8,FALSE)))</f>
        <v/>
      </c>
      <c r="H408" s="23" t="str">
        <f>IF(IF(Payment[[#This Row],[ID'#]]="","",VLOOKUP(Payment[[#This Row],[ID'#]],OrderTable[],9,FALSE))=0,0,IF(Payment[[#This Row],[ID'#]]="","",VLOOKUP(Payment[[#This Row],[ID'#]],OrderTable[],9,FALSE)))</f>
        <v/>
      </c>
      <c r="I408" s="23" t="str">
        <f>IF(IF(Payment[[#This Row],[ID'#]]="","",VLOOKUP(Payment[[#This Row],[ID'#]],OrderTable[],10,FALSE))=0,0,IF(Payment[[#This Row],[ID'#]]="","",VLOOKUP(Payment[[#This Row],[ID'#]],OrderTable[],10,FALSE)))</f>
        <v/>
      </c>
      <c r="J408" s="55"/>
      <c r="K408" s="57"/>
      <c r="L408" s="22" t="str">
        <f>IF(Payment[[#This Row],[Total ]]="","",Payment[[#This Row],[Total ]]*Payment[[#This Row],[Payment %]])</f>
        <v/>
      </c>
      <c r="M408" s="47"/>
      <c r="N408" s="48"/>
      <c r="O408" s="52"/>
      <c r="P408" s="74" t="str">
        <f>IF(Payment[[#This Row],[Date of deposit]]="","",Payment[[#This Row],[Amount paid]])</f>
        <v/>
      </c>
    </row>
    <row r="409" spans="1:16" hidden="1">
      <c r="A409" s="54"/>
      <c r="B409" s="15" t="str">
        <f>IF(IF(Payment[[#This Row],[ID'#]]="","",VLOOKUP(Payment[[#This Row],[ID'#]],OrderTable[],2,FALSE))=0,"",IF(Payment[[#This Row],[ID'#]]="","",VLOOKUP(Payment[[#This Row],[ID'#]],OrderTable[],2,FALSE)))</f>
        <v/>
      </c>
      <c r="C409" s="15" t="str">
        <f>IF(IF(Payment[[#This Row],[ID'#]]="","",VLOOKUP(Payment[[#This Row],[ID'#]],OrderTable[],3,FALSE))=0,"",IF(Payment[[#This Row],[ID'#]]="","",VLOOKUP(Payment[[#This Row],[ID'#]],OrderTable[],3,FALSE)))</f>
        <v/>
      </c>
      <c r="D409" s="16" t="str">
        <f>IF(IF(Payment[[#This Row],[ID'#]]="","",VLOOKUP(Payment[[#This Row],[ID'#]],OrderTable[],5,FALSE))=0,"",IF(Payment[[#This Row],[ID'#]]="","",VLOOKUP(Payment[[#This Row],[ID'#]],OrderTable[],5,FALSE)))</f>
        <v/>
      </c>
      <c r="E409" s="17" t="str">
        <f>IF(IF(Payment[[#This Row],[ID'#]]="","",VLOOKUP(Payment[[#This Row],[ID'#]],OrderTable[],6,FALSE))=0,"",IF(Payment[[#This Row],[ID'#]]="","",VLOOKUP(Payment[[#This Row],[ID'#]],OrderTable[],6,FALSE)))</f>
        <v/>
      </c>
      <c r="F409" s="17" t="str">
        <f>IF(IF(Payment[[#This Row],[ID'#]]="","",VLOOKUP(Payment[[#This Row],[ID'#]],OrderTable[],7,FALSE))=0,0,IF(Payment[[#This Row],[ID'#]]="","",VLOOKUP(Payment[[#This Row],[ID'#]],OrderTable[],7,FALSE)))</f>
        <v/>
      </c>
      <c r="G409" s="17" t="str">
        <f>IF(IF(Payment[[#This Row],[ID'#]]="","",VLOOKUP(Payment[[#This Row],[ID'#]],OrderTable[],8,FALSE))=0,"",IF(Payment[[#This Row],[ID'#]]="","",VLOOKUP(Payment[[#This Row],[ID'#]],OrderTable[],8,FALSE)))</f>
        <v/>
      </c>
      <c r="H409" s="23" t="str">
        <f>IF(IF(Payment[[#This Row],[ID'#]]="","",VLOOKUP(Payment[[#This Row],[ID'#]],OrderTable[],9,FALSE))=0,0,IF(Payment[[#This Row],[ID'#]]="","",VLOOKUP(Payment[[#This Row],[ID'#]],OrderTable[],9,FALSE)))</f>
        <v/>
      </c>
      <c r="I409" s="23" t="str">
        <f>IF(IF(Payment[[#This Row],[ID'#]]="","",VLOOKUP(Payment[[#This Row],[ID'#]],OrderTable[],10,FALSE))=0,0,IF(Payment[[#This Row],[ID'#]]="","",VLOOKUP(Payment[[#This Row],[ID'#]],OrderTable[],10,FALSE)))</f>
        <v/>
      </c>
      <c r="J409" s="55"/>
      <c r="K409" s="57"/>
      <c r="L409" s="22" t="str">
        <f>IF(Payment[[#This Row],[Total ]]="","",Payment[[#This Row],[Total ]]*Payment[[#This Row],[Payment %]])</f>
        <v/>
      </c>
      <c r="M409" s="47"/>
      <c r="N409" s="48"/>
      <c r="O409" s="52"/>
      <c r="P409" s="74" t="str">
        <f>IF(Payment[[#This Row],[Date of deposit]]="","",Payment[[#This Row],[Amount paid]])</f>
        <v/>
      </c>
    </row>
    <row r="410" spans="1:16" hidden="1">
      <c r="A410" s="54"/>
      <c r="B410" s="15" t="str">
        <f>IF(IF(Payment[[#This Row],[ID'#]]="","",VLOOKUP(Payment[[#This Row],[ID'#]],OrderTable[],2,FALSE))=0,"",IF(Payment[[#This Row],[ID'#]]="","",VLOOKUP(Payment[[#This Row],[ID'#]],OrderTable[],2,FALSE)))</f>
        <v/>
      </c>
      <c r="C410" s="15" t="str">
        <f>IF(IF(Payment[[#This Row],[ID'#]]="","",VLOOKUP(Payment[[#This Row],[ID'#]],OrderTable[],3,FALSE))=0,"",IF(Payment[[#This Row],[ID'#]]="","",VLOOKUP(Payment[[#This Row],[ID'#]],OrderTable[],3,FALSE)))</f>
        <v/>
      </c>
      <c r="D410" s="16" t="str">
        <f>IF(IF(Payment[[#This Row],[ID'#]]="","",VLOOKUP(Payment[[#This Row],[ID'#]],OrderTable[],5,FALSE))=0,"",IF(Payment[[#This Row],[ID'#]]="","",VLOOKUP(Payment[[#This Row],[ID'#]],OrderTable[],5,FALSE)))</f>
        <v/>
      </c>
      <c r="E410" s="17" t="str">
        <f>IF(IF(Payment[[#This Row],[ID'#]]="","",VLOOKUP(Payment[[#This Row],[ID'#]],OrderTable[],6,FALSE))=0,"",IF(Payment[[#This Row],[ID'#]]="","",VLOOKUP(Payment[[#This Row],[ID'#]],OrderTable[],6,FALSE)))</f>
        <v/>
      </c>
      <c r="F410" s="17" t="str">
        <f>IF(IF(Payment[[#This Row],[ID'#]]="","",VLOOKUP(Payment[[#This Row],[ID'#]],OrderTable[],7,FALSE))=0,0,IF(Payment[[#This Row],[ID'#]]="","",VLOOKUP(Payment[[#This Row],[ID'#]],OrderTable[],7,FALSE)))</f>
        <v/>
      </c>
      <c r="G410" s="17" t="str">
        <f>IF(IF(Payment[[#This Row],[ID'#]]="","",VLOOKUP(Payment[[#This Row],[ID'#]],OrderTable[],8,FALSE))=0,"",IF(Payment[[#This Row],[ID'#]]="","",VLOOKUP(Payment[[#This Row],[ID'#]],OrderTable[],8,FALSE)))</f>
        <v/>
      </c>
      <c r="H410" s="23" t="str">
        <f>IF(IF(Payment[[#This Row],[ID'#]]="","",VLOOKUP(Payment[[#This Row],[ID'#]],OrderTable[],9,FALSE))=0,0,IF(Payment[[#This Row],[ID'#]]="","",VLOOKUP(Payment[[#This Row],[ID'#]],OrderTable[],9,FALSE)))</f>
        <v/>
      </c>
      <c r="I410" s="23" t="str">
        <f>IF(IF(Payment[[#This Row],[ID'#]]="","",VLOOKUP(Payment[[#This Row],[ID'#]],OrderTable[],10,FALSE))=0,0,IF(Payment[[#This Row],[ID'#]]="","",VLOOKUP(Payment[[#This Row],[ID'#]],OrderTable[],10,FALSE)))</f>
        <v/>
      </c>
      <c r="J410" s="55"/>
      <c r="K410" s="57"/>
      <c r="L410" s="22" t="str">
        <f>IF(Payment[[#This Row],[Total ]]="","",Payment[[#This Row],[Total ]]*Payment[[#This Row],[Payment %]])</f>
        <v/>
      </c>
      <c r="M410" s="47"/>
      <c r="N410" s="48"/>
      <c r="O410" s="52"/>
      <c r="P410" s="74" t="str">
        <f>IF(Payment[[#This Row],[Date of deposit]]="","",Payment[[#This Row],[Amount paid]])</f>
        <v/>
      </c>
    </row>
    <row r="411" spans="1:16" hidden="1">
      <c r="A411" s="54"/>
      <c r="B411" s="15" t="str">
        <f>IF(IF(Payment[[#This Row],[ID'#]]="","",VLOOKUP(Payment[[#This Row],[ID'#]],OrderTable[],2,FALSE))=0,"",IF(Payment[[#This Row],[ID'#]]="","",VLOOKUP(Payment[[#This Row],[ID'#]],OrderTable[],2,FALSE)))</f>
        <v/>
      </c>
      <c r="C411" s="15" t="str">
        <f>IF(IF(Payment[[#This Row],[ID'#]]="","",VLOOKUP(Payment[[#This Row],[ID'#]],OrderTable[],3,FALSE))=0,"",IF(Payment[[#This Row],[ID'#]]="","",VLOOKUP(Payment[[#This Row],[ID'#]],OrderTable[],3,FALSE)))</f>
        <v/>
      </c>
      <c r="D411" s="16" t="str">
        <f>IF(IF(Payment[[#This Row],[ID'#]]="","",VLOOKUP(Payment[[#This Row],[ID'#]],OrderTable[],5,FALSE))=0,"",IF(Payment[[#This Row],[ID'#]]="","",VLOOKUP(Payment[[#This Row],[ID'#]],OrderTable[],5,FALSE)))</f>
        <v/>
      </c>
      <c r="E411" s="17" t="str">
        <f>IF(IF(Payment[[#This Row],[ID'#]]="","",VLOOKUP(Payment[[#This Row],[ID'#]],OrderTable[],6,FALSE))=0,"",IF(Payment[[#This Row],[ID'#]]="","",VLOOKUP(Payment[[#This Row],[ID'#]],OrderTable[],6,FALSE)))</f>
        <v/>
      </c>
      <c r="F411" s="17" t="str">
        <f>IF(IF(Payment[[#This Row],[ID'#]]="","",VLOOKUP(Payment[[#This Row],[ID'#]],OrderTable[],7,FALSE))=0,0,IF(Payment[[#This Row],[ID'#]]="","",VLOOKUP(Payment[[#This Row],[ID'#]],OrderTable[],7,FALSE)))</f>
        <v/>
      </c>
      <c r="G411" s="17" t="str">
        <f>IF(IF(Payment[[#This Row],[ID'#]]="","",VLOOKUP(Payment[[#This Row],[ID'#]],OrderTable[],8,FALSE))=0,"",IF(Payment[[#This Row],[ID'#]]="","",VLOOKUP(Payment[[#This Row],[ID'#]],OrderTable[],8,FALSE)))</f>
        <v/>
      </c>
      <c r="H411" s="23" t="str">
        <f>IF(IF(Payment[[#This Row],[ID'#]]="","",VLOOKUP(Payment[[#This Row],[ID'#]],OrderTable[],9,FALSE))=0,0,IF(Payment[[#This Row],[ID'#]]="","",VLOOKUP(Payment[[#This Row],[ID'#]],OrderTable[],9,FALSE)))</f>
        <v/>
      </c>
      <c r="I411" s="23" t="str">
        <f>IF(IF(Payment[[#This Row],[ID'#]]="","",VLOOKUP(Payment[[#This Row],[ID'#]],OrderTable[],10,FALSE))=0,0,IF(Payment[[#This Row],[ID'#]]="","",VLOOKUP(Payment[[#This Row],[ID'#]],OrderTable[],10,FALSE)))</f>
        <v/>
      </c>
      <c r="J411" s="55"/>
      <c r="K411" s="57"/>
      <c r="L411" s="22" t="str">
        <f>IF(Payment[[#This Row],[Total ]]="","",Payment[[#This Row],[Total ]]*Payment[[#This Row],[Payment %]])</f>
        <v/>
      </c>
      <c r="M411" s="47"/>
      <c r="N411" s="48"/>
      <c r="O411" s="52"/>
      <c r="P411" s="74" t="str">
        <f>IF(Payment[[#This Row],[Date of deposit]]="","",Payment[[#This Row],[Amount paid]])</f>
        <v/>
      </c>
    </row>
    <row r="412" spans="1:16" hidden="1">
      <c r="A412" s="54"/>
      <c r="B412" s="15" t="str">
        <f>IF(IF(Payment[[#This Row],[ID'#]]="","",VLOOKUP(Payment[[#This Row],[ID'#]],OrderTable[],2,FALSE))=0,"",IF(Payment[[#This Row],[ID'#]]="","",VLOOKUP(Payment[[#This Row],[ID'#]],OrderTable[],2,FALSE)))</f>
        <v/>
      </c>
      <c r="C412" s="15" t="str">
        <f>IF(IF(Payment[[#This Row],[ID'#]]="","",VLOOKUP(Payment[[#This Row],[ID'#]],OrderTable[],3,FALSE))=0,"",IF(Payment[[#This Row],[ID'#]]="","",VLOOKUP(Payment[[#This Row],[ID'#]],OrderTable[],3,FALSE)))</f>
        <v/>
      </c>
      <c r="D412" s="16" t="str">
        <f>IF(IF(Payment[[#This Row],[ID'#]]="","",VLOOKUP(Payment[[#This Row],[ID'#]],OrderTable[],5,FALSE))=0,"",IF(Payment[[#This Row],[ID'#]]="","",VLOOKUP(Payment[[#This Row],[ID'#]],OrderTable[],5,FALSE)))</f>
        <v/>
      </c>
      <c r="E412" s="17" t="str">
        <f>IF(IF(Payment[[#This Row],[ID'#]]="","",VLOOKUP(Payment[[#This Row],[ID'#]],OrderTable[],6,FALSE))=0,"",IF(Payment[[#This Row],[ID'#]]="","",VLOOKUP(Payment[[#This Row],[ID'#]],OrderTable[],6,FALSE)))</f>
        <v/>
      </c>
      <c r="F412" s="17" t="str">
        <f>IF(IF(Payment[[#This Row],[ID'#]]="","",VLOOKUP(Payment[[#This Row],[ID'#]],OrderTable[],7,FALSE))=0,0,IF(Payment[[#This Row],[ID'#]]="","",VLOOKUP(Payment[[#This Row],[ID'#]],OrderTable[],7,FALSE)))</f>
        <v/>
      </c>
      <c r="G412" s="17" t="str">
        <f>IF(IF(Payment[[#This Row],[ID'#]]="","",VLOOKUP(Payment[[#This Row],[ID'#]],OrderTable[],8,FALSE))=0,"",IF(Payment[[#This Row],[ID'#]]="","",VLOOKUP(Payment[[#This Row],[ID'#]],OrderTable[],8,FALSE)))</f>
        <v/>
      </c>
      <c r="H412" s="23" t="str">
        <f>IF(IF(Payment[[#This Row],[ID'#]]="","",VLOOKUP(Payment[[#This Row],[ID'#]],OrderTable[],9,FALSE))=0,0,IF(Payment[[#This Row],[ID'#]]="","",VLOOKUP(Payment[[#This Row],[ID'#]],OrderTable[],9,FALSE)))</f>
        <v/>
      </c>
      <c r="I412" s="23" t="str">
        <f>IF(IF(Payment[[#This Row],[ID'#]]="","",VLOOKUP(Payment[[#This Row],[ID'#]],OrderTable[],10,FALSE))=0,0,IF(Payment[[#This Row],[ID'#]]="","",VLOOKUP(Payment[[#This Row],[ID'#]],OrderTable[],10,FALSE)))</f>
        <v/>
      </c>
      <c r="J412" s="55"/>
      <c r="K412" s="57"/>
      <c r="L412" s="22" t="str">
        <f>IF(Payment[[#This Row],[Total ]]="","",Payment[[#This Row],[Total ]]*Payment[[#This Row],[Payment %]])</f>
        <v/>
      </c>
      <c r="M412" s="47"/>
      <c r="N412" s="48"/>
      <c r="O412" s="52"/>
      <c r="P412" s="74" t="str">
        <f>IF(Payment[[#This Row],[Date of deposit]]="","",Payment[[#This Row],[Amount paid]])</f>
        <v/>
      </c>
    </row>
    <row r="413" spans="1:16" hidden="1">
      <c r="A413" s="54"/>
      <c r="B413" s="15" t="str">
        <f>IF(IF(Payment[[#This Row],[ID'#]]="","",VLOOKUP(Payment[[#This Row],[ID'#]],OrderTable[],2,FALSE))=0,"",IF(Payment[[#This Row],[ID'#]]="","",VLOOKUP(Payment[[#This Row],[ID'#]],OrderTable[],2,FALSE)))</f>
        <v/>
      </c>
      <c r="C413" s="15" t="str">
        <f>IF(IF(Payment[[#This Row],[ID'#]]="","",VLOOKUP(Payment[[#This Row],[ID'#]],OrderTable[],3,FALSE))=0,"",IF(Payment[[#This Row],[ID'#]]="","",VLOOKUP(Payment[[#This Row],[ID'#]],OrderTable[],3,FALSE)))</f>
        <v/>
      </c>
      <c r="D413" s="16" t="str">
        <f>IF(IF(Payment[[#This Row],[ID'#]]="","",VLOOKUP(Payment[[#This Row],[ID'#]],OrderTable[],5,FALSE))=0,"",IF(Payment[[#This Row],[ID'#]]="","",VLOOKUP(Payment[[#This Row],[ID'#]],OrderTable[],5,FALSE)))</f>
        <v/>
      </c>
      <c r="E413" s="17" t="str">
        <f>IF(IF(Payment[[#This Row],[ID'#]]="","",VLOOKUP(Payment[[#This Row],[ID'#]],OrderTable[],6,FALSE))=0,"",IF(Payment[[#This Row],[ID'#]]="","",VLOOKUP(Payment[[#This Row],[ID'#]],OrderTable[],6,FALSE)))</f>
        <v/>
      </c>
      <c r="F413" s="17" t="str">
        <f>IF(IF(Payment[[#This Row],[ID'#]]="","",VLOOKUP(Payment[[#This Row],[ID'#]],OrderTable[],7,FALSE))=0,0,IF(Payment[[#This Row],[ID'#]]="","",VLOOKUP(Payment[[#This Row],[ID'#]],OrderTable[],7,FALSE)))</f>
        <v/>
      </c>
      <c r="G413" s="17" t="str">
        <f>IF(IF(Payment[[#This Row],[ID'#]]="","",VLOOKUP(Payment[[#This Row],[ID'#]],OrderTable[],8,FALSE))=0,"",IF(Payment[[#This Row],[ID'#]]="","",VLOOKUP(Payment[[#This Row],[ID'#]],OrderTable[],8,FALSE)))</f>
        <v/>
      </c>
      <c r="H413" s="23" t="str">
        <f>IF(IF(Payment[[#This Row],[ID'#]]="","",VLOOKUP(Payment[[#This Row],[ID'#]],OrderTable[],9,FALSE))=0,0,IF(Payment[[#This Row],[ID'#]]="","",VLOOKUP(Payment[[#This Row],[ID'#]],OrderTable[],9,FALSE)))</f>
        <v/>
      </c>
      <c r="I413" s="23" t="str">
        <f>IF(IF(Payment[[#This Row],[ID'#]]="","",VLOOKUP(Payment[[#This Row],[ID'#]],OrderTable[],10,FALSE))=0,0,IF(Payment[[#This Row],[ID'#]]="","",VLOOKUP(Payment[[#This Row],[ID'#]],OrderTable[],10,FALSE)))</f>
        <v/>
      </c>
      <c r="J413" s="55"/>
      <c r="K413" s="57"/>
      <c r="L413" s="22" t="str">
        <f>IF(Payment[[#This Row],[Total ]]="","",Payment[[#This Row],[Total ]]*Payment[[#This Row],[Payment %]])</f>
        <v/>
      </c>
      <c r="M413" s="47"/>
      <c r="N413" s="48"/>
      <c r="O413" s="52"/>
      <c r="P413" s="74" t="str">
        <f>IF(Payment[[#This Row],[Date of deposit]]="","",Payment[[#This Row],[Amount paid]])</f>
        <v/>
      </c>
    </row>
    <row r="414" spans="1:16" hidden="1">
      <c r="A414" s="54"/>
      <c r="B414" s="15" t="str">
        <f>IF(IF(Payment[[#This Row],[ID'#]]="","",VLOOKUP(Payment[[#This Row],[ID'#]],OrderTable[],2,FALSE))=0,"",IF(Payment[[#This Row],[ID'#]]="","",VLOOKUP(Payment[[#This Row],[ID'#]],OrderTable[],2,FALSE)))</f>
        <v/>
      </c>
      <c r="C414" s="15" t="str">
        <f>IF(IF(Payment[[#This Row],[ID'#]]="","",VLOOKUP(Payment[[#This Row],[ID'#]],OrderTable[],3,FALSE))=0,"",IF(Payment[[#This Row],[ID'#]]="","",VLOOKUP(Payment[[#This Row],[ID'#]],OrderTable[],3,FALSE)))</f>
        <v/>
      </c>
      <c r="D414" s="16" t="str">
        <f>IF(IF(Payment[[#This Row],[ID'#]]="","",VLOOKUP(Payment[[#This Row],[ID'#]],OrderTable[],5,FALSE))=0,"",IF(Payment[[#This Row],[ID'#]]="","",VLOOKUP(Payment[[#This Row],[ID'#]],OrderTable[],5,FALSE)))</f>
        <v/>
      </c>
      <c r="E414" s="17" t="str">
        <f>IF(IF(Payment[[#This Row],[ID'#]]="","",VLOOKUP(Payment[[#This Row],[ID'#]],OrderTable[],6,FALSE))=0,"",IF(Payment[[#This Row],[ID'#]]="","",VLOOKUP(Payment[[#This Row],[ID'#]],OrderTable[],6,FALSE)))</f>
        <v/>
      </c>
      <c r="F414" s="17" t="str">
        <f>IF(IF(Payment[[#This Row],[ID'#]]="","",VLOOKUP(Payment[[#This Row],[ID'#]],OrderTable[],7,FALSE))=0,0,IF(Payment[[#This Row],[ID'#]]="","",VLOOKUP(Payment[[#This Row],[ID'#]],OrderTable[],7,FALSE)))</f>
        <v/>
      </c>
      <c r="G414" s="17" t="str">
        <f>IF(IF(Payment[[#This Row],[ID'#]]="","",VLOOKUP(Payment[[#This Row],[ID'#]],OrderTable[],8,FALSE))=0,"",IF(Payment[[#This Row],[ID'#]]="","",VLOOKUP(Payment[[#This Row],[ID'#]],OrderTable[],8,FALSE)))</f>
        <v/>
      </c>
      <c r="H414" s="23" t="str">
        <f>IF(IF(Payment[[#This Row],[ID'#]]="","",VLOOKUP(Payment[[#This Row],[ID'#]],OrderTable[],9,FALSE))=0,0,IF(Payment[[#This Row],[ID'#]]="","",VLOOKUP(Payment[[#This Row],[ID'#]],OrderTable[],9,FALSE)))</f>
        <v/>
      </c>
      <c r="I414" s="23" t="str">
        <f>IF(IF(Payment[[#This Row],[ID'#]]="","",VLOOKUP(Payment[[#This Row],[ID'#]],OrderTable[],10,FALSE))=0,0,IF(Payment[[#This Row],[ID'#]]="","",VLOOKUP(Payment[[#This Row],[ID'#]],OrderTable[],10,FALSE)))</f>
        <v/>
      </c>
      <c r="J414" s="55"/>
      <c r="K414" s="57"/>
      <c r="L414" s="22" t="str">
        <f>IF(Payment[[#This Row],[Total ]]="","",Payment[[#This Row],[Total ]]*Payment[[#This Row],[Payment %]])</f>
        <v/>
      </c>
      <c r="M414" s="47"/>
      <c r="N414" s="48"/>
      <c r="O414" s="52"/>
      <c r="P414" s="74" t="str">
        <f>IF(Payment[[#This Row],[Date of deposit]]="","",Payment[[#This Row],[Amount paid]])</f>
        <v/>
      </c>
    </row>
    <row r="415" spans="1:16" hidden="1">
      <c r="A415" s="54"/>
      <c r="B415" s="15" t="str">
        <f>IF(IF(Payment[[#This Row],[ID'#]]="","",VLOOKUP(Payment[[#This Row],[ID'#]],OrderTable[],2,FALSE))=0,"",IF(Payment[[#This Row],[ID'#]]="","",VLOOKUP(Payment[[#This Row],[ID'#]],OrderTable[],2,FALSE)))</f>
        <v/>
      </c>
      <c r="C415" s="15" t="str">
        <f>IF(IF(Payment[[#This Row],[ID'#]]="","",VLOOKUP(Payment[[#This Row],[ID'#]],OrderTable[],3,FALSE))=0,"",IF(Payment[[#This Row],[ID'#]]="","",VLOOKUP(Payment[[#This Row],[ID'#]],OrderTable[],3,FALSE)))</f>
        <v/>
      </c>
      <c r="D415" s="16" t="str">
        <f>IF(IF(Payment[[#This Row],[ID'#]]="","",VLOOKUP(Payment[[#This Row],[ID'#]],OrderTable[],5,FALSE))=0,"",IF(Payment[[#This Row],[ID'#]]="","",VLOOKUP(Payment[[#This Row],[ID'#]],OrderTable[],5,FALSE)))</f>
        <v/>
      </c>
      <c r="E415" s="17" t="str">
        <f>IF(IF(Payment[[#This Row],[ID'#]]="","",VLOOKUP(Payment[[#This Row],[ID'#]],OrderTable[],6,FALSE))=0,"",IF(Payment[[#This Row],[ID'#]]="","",VLOOKUP(Payment[[#This Row],[ID'#]],OrderTable[],6,FALSE)))</f>
        <v/>
      </c>
      <c r="F415" s="17" t="str">
        <f>IF(IF(Payment[[#This Row],[ID'#]]="","",VLOOKUP(Payment[[#This Row],[ID'#]],OrderTable[],7,FALSE))=0,0,IF(Payment[[#This Row],[ID'#]]="","",VLOOKUP(Payment[[#This Row],[ID'#]],OrderTable[],7,FALSE)))</f>
        <v/>
      </c>
      <c r="G415" s="17" t="str">
        <f>IF(IF(Payment[[#This Row],[ID'#]]="","",VLOOKUP(Payment[[#This Row],[ID'#]],OrderTable[],8,FALSE))=0,"",IF(Payment[[#This Row],[ID'#]]="","",VLOOKUP(Payment[[#This Row],[ID'#]],OrderTable[],8,FALSE)))</f>
        <v/>
      </c>
      <c r="H415" s="23" t="str">
        <f>IF(IF(Payment[[#This Row],[ID'#]]="","",VLOOKUP(Payment[[#This Row],[ID'#]],OrderTable[],9,FALSE))=0,0,IF(Payment[[#This Row],[ID'#]]="","",VLOOKUP(Payment[[#This Row],[ID'#]],OrderTable[],9,FALSE)))</f>
        <v/>
      </c>
      <c r="I415" s="23" t="str">
        <f>IF(IF(Payment[[#This Row],[ID'#]]="","",VLOOKUP(Payment[[#This Row],[ID'#]],OrderTable[],10,FALSE))=0,0,IF(Payment[[#This Row],[ID'#]]="","",VLOOKUP(Payment[[#This Row],[ID'#]],OrderTable[],10,FALSE)))</f>
        <v/>
      </c>
      <c r="J415" s="55"/>
      <c r="K415" s="57"/>
      <c r="L415" s="22" t="str">
        <f>IF(Payment[[#This Row],[Total ]]="","",Payment[[#This Row],[Total ]]*Payment[[#This Row],[Payment %]])</f>
        <v/>
      </c>
      <c r="M415" s="47"/>
      <c r="N415" s="48"/>
      <c r="O415" s="52"/>
      <c r="P415" s="74" t="str">
        <f>IF(Payment[[#This Row],[Date of deposit]]="","",Payment[[#This Row],[Amount paid]])</f>
        <v/>
      </c>
    </row>
    <row r="416" spans="1:16" hidden="1">
      <c r="A416" s="54"/>
      <c r="B416" s="15" t="str">
        <f>IF(IF(Payment[[#This Row],[ID'#]]="","",VLOOKUP(Payment[[#This Row],[ID'#]],OrderTable[],2,FALSE))=0,"",IF(Payment[[#This Row],[ID'#]]="","",VLOOKUP(Payment[[#This Row],[ID'#]],OrderTable[],2,FALSE)))</f>
        <v/>
      </c>
      <c r="C416" s="15" t="str">
        <f>IF(IF(Payment[[#This Row],[ID'#]]="","",VLOOKUP(Payment[[#This Row],[ID'#]],OrderTable[],3,FALSE))=0,"",IF(Payment[[#This Row],[ID'#]]="","",VLOOKUP(Payment[[#This Row],[ID'#]],OrderTable[],3,FALSE)))</f>
        <v/>
      </c>
      <c r="D416" s="16" t="str">
        <f>IF(IF(Payment[[#This Row],[ID'#]]="","",VLOOKUP(Payment[[#This Row],[ID'#]],OrderTable[],5,FALSE))=0,"",IF(Payment[[#This Row],[ID'#]]="","",VLOOKUP(Payment[[#This Row],[ID'#]],OrderTable[],5,FALSE)))</f>
        <v/>
      </c>
      <c r="E416" s="17" t="str">
        <f>IF(IF(Payment[[#This Row],[ID'#]]="","",VLOOKUP(Payment[[#This Row],[ID'#]],OrderTable[],6,FALSE))=0,"",IF(Payment[[#This Row],[ID'#]]="","",VLOOKUP(Payment[[#This Row],[ID'#]],OrderTable[],6,FALSE)))</f>
        <v/>
      </c>
      <c r="F416" s="17" t="str">
        <f>IF(IF(Payment[[#This Row],[ID'#]]="","",VLOOKUP(Payment[[#This Row],[ID'#]],OrderTable[],7,FALSE))=0,0,IF(Payment[[#This Row],[ID'#]]="","",VLOOKUP(Payment[[#This Row],[ID'#]],OrderTable[],7,FALSE)))</f>
        <v/>
      </c>
      <c r="G416" s="17" t="str">
        <f>IF(IF(Payment[[#This Row],[ID'#]]="","",VLOOKUP(Payment[[#This Row],[ID'#]],OrderTable[],8,FALSE))=0,"",IF(Payment[[#This Row],[ID'#]]="","",VLOOKUP(Payment[[#This Row],[ID'#]],OrderTable[],8,FALSE)))</f>
        <v/>
      </c>
      <c r="H416" s="23" t="str">
        <f>IF(IF(Payment[[#This Row],[ID'#]]="","",VLOOKUP(Payment[[#This Row],[ID'#]],OrderTable[],9,FALSE))=0,0,IF(Payment[[#This Row],[ID'#]]="","",VLOOKUP(Payment[[#This Row],[ID'#]],OrderTable[],9,FALSE)))</f>
        <v/>
      </c>
      <c r="I416" s="23" t="str">
        <f>IF(IF(Payment[[#This Row],[ID'#]]="","",VLOOKUP(Payment[[#This Row],[ID'#]],OrderTable[],10,FALSE))=0,0,IF(Payment[[#This Row],[ID'#]]="","",VLOOKUP(Payment[[#This Row],[ID'#]],OrderTable[],10,FALSE)))</f>
        <v/>
      </c>
      <c r="J416" s="55"/>
      <c r="K416" s="57"/>
      <c r="L416" s="22" t="str">
        <f>IF(Payment[[#This Row],[Total ]]="","",Payment[[#This Row],[Total ]]*Payment[[#This Row],[Payment %]])</f>
        <v/>
      </c>
      <c r="M416" s="47"/>
      <c r="N416" s="48"/>
      <c r="O416" s="52"/>
      <c r="P416" s="74" t="str">
        <f>IF(Payment[[#This Row],[Date of deposit]]="","",Payment[[#This Row],[Amount paid]])</f>
        <v/>
      </c>
    </row>
    <row r="417" spans="1:16" hidden="1">
      <c r="A417" s="54"/>
      <c r="B417" s="15" t="str">
        <f>IF(IF(Payment[[#This Row],[ID'#]]="","",VLOOKUP(Payment[[#This Row],[ID'#]],OrderTable[],2,FALSE))=0,"",IF(Payment[[#This Row],[ID'#]]="","",VLOOKUP(Payment[[#This Row],[ID'#]],OrderTable[],2,FALSE)))</f>
        <v/>
      </c>
      <c r="C417" s="15" t="str">
        <f>IF(IF(Payment[[#This Row],[ID'#]]="","",VLOOKUP(Payment[[#This Row],[ID'#]],OrderTable[],3,FALSE))=0,"",IF(Payment[[#This Row],[ID'#]]="","",VLOOKUP(Payment[[#This Row],[ID'#]],OrderTable[],3,FALSE)))</f>
        <v/>
      </c>
      <c r="D417" s="16" t="str">
        <f>IF(IF(Payment[[#This Row],[ID'#]]="","",VLOOKUP(Payment[[#This Row],[ID'#]],OrderTable[],5,FALSE))=0,"",IF(Payment[[#This Row],[ID'#]]="","",VLOOKUP(Payment[[#This Row],[ID'#]],OrderTable[],5,FALSE)))</f>
        <v/>
      </c>
      <c r="E417" s="17" t="str">
        <f>IF(IF(Payment[[#This Row],[ID'#]]="","",VLOOKUP(Payment[[#This Row],[ID'#]],OrderTable[],6,FALSE))=0,"",IF(Payment[[#This Row],[ID'#]]="","",VLOOKUP(Payment[[#This Row],[ID'#]],OrderTable[],6,FALSE)))</f>
        <v/>
      </c>
      <c r="F417" s="17" t="str">
        <f>IF(IF(Payment[[#This Row],[ID'#]]="","",VLOOKUP(Payment[[#This Row],[ID'#]],OrderTable[],7,FALSE))=0,0,IF(Payment[[#This Row],[ID'#]]="","",VLOOKUP(Payment[[#This Row],[ID'#]],OrderTable[],7,FALSE)))</f>
        <v/>
      </c>
      <c r="G417" s="17" t="str">
        <f>IF(IF(Payment[[#This Row],[ID'#]]="","",VLOOKUP(Payment[[#This Row],[ID'#]],OrderTable[],8,FALSE))=0,"",IF(Payment[[#This Row],[ID'#]]="","",VLOOKUP(Payment[[#This Row],[ID'#]],OrderTable[],8,FALSE)))</f>
        <v/>
      </c>
      <c r="H417" s="23" t="str">
        <f>IF(IF(Payment[[#This Row],[ID'#]]="","",VLOOKUP(Payment[[#This Row],[ID'#]],OrderTable[],9,FALSE))=0,0,IF(Payment[[#This Row],[ID'#]]="","",VLOOKUP(Payment[[#This Row],[ID'#]],OrderTable[],9,FALSE)))</f>
        <v/>
      </c>
      <c r="I417" s="23" t="str">
        <f>IF(IF(Payment[[#This Row],[ID'#]]="","",VLOOKUP(Payment[[#This Row],[ID'#]],OrderTable[],10,FALSE))=0,0,IF(Payment[[#This Row],[ID'#]]="","",VLOOKUP(Payment[[#This Row],[ID'#]],OrderTable[],10,FALSE)))</f>
        <v/>
      </c>
      <c r="J417" s="55"/>
      <c r="K417" s="57"/>
      <c r="L417" s="22" t="str">
        <f>IF(Payment[[#This Row],[Total ]]="","",Payment[[#This Row],[Total ]]*Payment[[#This Row],[Payment %]])</f>
        <v/>
      </c>
      <c r="M417" s="47"/>
      <c r="N417" s="48"/>
      <c r="O417" s="52"/>
      <c r="P417" s="74" t="str">
        <f>IF(Payment[[#This Row],[Date of deposit]]="","",Payment[[#This Row],[Amount paid]])</f>
        <v/>
      </c>
    </row>
    <row r="418" spans="1:16" hidden="1">
      <c r="A418" s="54"/>
      <c r="B418" s="15" t="str">
        <f>IF(IF(Payment[[#This Row],[ID'#]]="","",VLOOKUP(Payment[[#This Row],[ID'#]],OrderTable[],2,FALSE))=0,"",IF(Payment[[#This Row],[ID'#]]="","",VLOOKUP(Payment[[#This Row],[ID'#]],OrderTable[],2,FALSE)))</f>
        <v/>
      </c>
      <c r="C418" s="15" t="str">
        <f>IF(IF(Payment[[#This Row],[ID'#]]="","",VLOOKUP(Payment[[#This Row],[ID'#]],OrderTable[],3,FALSE))=0,"",IF(Payment[[#This Row],[ID'#]]="","",VLOOKUP(Payment[[#This Row],[ID'#]],OrderTable[],3,FALSE)))</f>
        <v/>
      </c>
      <c r="D418" s="16" t="str">
        <f>IF(IF(Payment[[#This Row],[ID'#]]="","",VLOOKUP(Payment[[#This Row],[ID'#]],OrderTable[],5,FALSE))=0,"",IF(Payment[[#This Row],[ID'#]]="","",VLOOKUP(Payment[[#This Row],[ID'#]],OrderTable[],5,FALSE)))</f>
        <v/>
      </c>
      <c r="E418" s="17" t="str">
        <f>IF(IF(Payment[[#This Row],[ID'#]]="","",VLOOKUP(Payment[[#This Row],[ID'#]],OrderTable[],6,FALSE))=0,"",IF(Payment[[#This Row],[ID'#]]="","",VLOOKUP(Payment[[#This Row],[ID'#]],OrderTable[],6,FALSE)))</f>
        <v/>
      </c>
      <c r="F418" s="17" t="str">
        <f>IF(IF(Payment[[#This Row],[ID'#]]="","",VLOOKUP(Payment[[#This Row],[ID'#]],OrderTable[],7,FALSE))=0,0,IF(Payment[[#This Row],[ID'#]]="","",VLOOKUP(Payment[[#This Row],[ID'#]],OrderTable[],7,FALSE)))</f>
        <v/>
      </c>
      <c r="G418" s="17" t="str">
        <f>IF(IF(Payment[[#This Row],[ID'#]]="","",VLOOKUP(Payment[[#This Row],[ID'#]],OrderTable[],8,FALSE))=0,"",IF(Payment[[#This Row],[ID'#]]="","",VLOOKUP(Payment[[#This Row],[ID'#]],OrderTable[],8,FALSE)))</f>
        <v/>
      </c>
      <c r="H418" s="23" t="str">
        <f>IF(IF(Payment[[#This Row],[ID'#]]="","",VLOOKUP(Payment[[#This Row],[ID'#]],OrderTable[],9,FALSE))=0,0,IF(Payment[[#This Row],[ID'#]]="","",VLOOKUP(Payment[[#This Row],[ID'#]],OrderTable[],9,FALSE)))</f>
        <v/>
      </c>
      <c r="I418" s="23" t="str">
        <f>IF(IF(Payment[[#This Row],[ID'#]]="","",VLOOKUP(Payment[[#This Row],[ID'#]],OrderTable[],10,FALSE))=0,0,IF(Payment[[#This Row],[ID'#]]="","",VLOOKUP(Payment[[#This Row],[ID'#]],OrderTable[],10,FALSE)))</f>
        <v/>
      </c>
      <c r="J418" s="55"/>
      <c r="K418" s="57"/>
      <c r="L418" s="22" t="str">
        <f>IF(Payment[[#This Row],[Total ]]="","",Payment[[#This Row],[Total ]]*Payment[[#This Row],[Payment %]])</f>
        <v/>
      </c>
      <c r="M418" s="47"/>
      <c r="N418" s="48"/>
      <c r="O418" s="52"/>
      <c r="P418" s="74" t="str">
        <f>IF(Payment[[#This Row],[Date of deposit]]="","",Payment[[#This Row],[Amount paid]])</f>
        <v/>
      </c>
    </row>
    <row r="419" spans="1:16" hidden="1">
      <c r="A419" s="54"/>
      <c r="B419" s="15" t="str">
        <f>IF(IF(Payment[[#This Row],[ID'#]]="","",VLOOKUP(Payment[[#This Row],[ID'#]],OrderTable[],2,FALSE))=0,"",IF(Payment[[#This Row],[ID'#]]="","",VLOOKUP(Payment[[#This Row],[ID'#]],OrderTable[],2,FALSE)))</f>
        <v/>
      </c>
      <c r="C419" s="15" t="str">
        <f>IF(IF(Payment[[#This Row],[ID'#]]="","",VLOOKUP(Payment[[#This Row],[ID'#]],OrderTable[],3,FALSE))=0,"",IF(Payment[[#This Row],[ID'#]]="","",VLOOKUP(Payment[[#This Row],[ID'#]],OrderTable[],3,FALSE)))</f>
        <v/>
      </c>
      <c r="D419" s="16" t="str">
        <f>IF(IF(Payment[[#This Row],[ID'#]]="","",VLOOKUP(Payment[[#This Row],[ID'#]],OrderTable[],5,FALSE))=0,"",IF(Payment[[#This Row],[ID'#]]="","",VLOOKUP(Payment[[#This Row],[ID'#]],OrderTable[],5,FALSE)))</f>
        <v/>
      </c>
      <c r="E419" s="17" t="str">
        <f>IF(IF(Payment[[#This Row],[ID'#]]="","",VLOOKUP(Payment[[#This Row],[ID'#]],OrderTable[],6,FALSE))=0,"",IF(Payment[[#This Row],[ID'#]]="","",VLOOKUP(Payment[[#This Row],[ID'#]],OrderTable[],6,FALSE)))</f>
        <v/>
      </c>
      <c r="F419" s="17" t="str">
        <f>IF(IF(Payment[[#This Row],[ID'#]]="","",VLOOKUP(Payment[[#This Row],[ID'#]],OrderTable[],7,FALSE))=0,0,IF(Payment[[#This Row],[ID'#]]="","",VLOOKUP(Payment[[#This Row],[ID'#]],OrderTable[],7,FALSE)))</f>
        <v/>
      </c>
      <c r="G419" s="17" t="str">
        <f>IF(IF(Payment[[#This Row],[ID'#]]="","",VLOOKUP(Payment[[#This Row],[ID'#]],OrderTable[],8,FALSE))=0,"",IF(Payment[[#This Row],[ID'#]]="","",VLOOKUP(Payment[[#This Row],[ID'#]],OrderTable[],8,FALSE)))</f>
        <v/>
      </c>
      <c r="H419" s="23" t="str">
        <f>IF(IF(Payment[[#This Row],[ID'#]]="","",VLOOKUP(Payment[[#This Row],[ID'#]],OrderTable[],9,FALSE))=0,0,IF(Payment[[#This Row],[ID'#]]="","",VLOOKUP(Payment[[#This Row],[ID'#]],OrderTable[],9,FALSE)))</f>
        <v/>
      </c>
      <c r="I419" s="23" t="str">
        <f>IF(IF(Payment[[#This Row],[ID'#]]="","",VLOOKUP(Payment[[#This Row],[ID'#]],OrderTable[],10,FALSE))=0,0,IF(Payment[[#This Row],[ID'#]]="","",VLOOKUP(Payment[[#This Row],[ID'#]],OrderTable[],10,FALSE)))</f>
        <v/>
      </c>
      <c r="J419" s="55"/>
      <c r="K419" s="57"/>
      <c r="L419" s="22" t="str">
        <f>IF(Payment[[#This Row],[Total ]]="","",Payment[[#This Row],[Total ]]*Payment[[#This Row],[Payment %]])</f>
        <v/>
      </c>
      <c r="M419" s="47"/>
      <c r="N419" s="48"/>
      <c r="O419" s="52"/>
      <c r="P419" s="74" t="str">
        <f>IF(Payment[[#This Row],[Date of deposit]]="","",Payment[[#This Row],[Amount paid]])</f>
        <v/>
      </c>
    </row>
    <row r="420" spans="1:16" hidden="1">
      <c r="A420" s="54"/>
      <c r="B420" s="15" t="str">
        <f>IF(IF(Payment[[#This Row],[ID'#]]="","",VLOOKUP(Payment[[#This Row],[ID'#]],OrderTable[],2,FALSE))=0,"",IF(Payment[[#This Row],[ID'#]]="","",VLOOKUP(Payment[[#This Row],[ID'#]],OrderTable[],2,FALSE)))</f>
        <v/>
      </c>
      <c r="C420" s="15" t="str">
        <f>IF(IF(Payment[[#This Row],[ID'#]]="","",VLOOKUP(Payment[[#This Row],[ID'#]],OrderTable[],3,FALSE))=0,"",IF(Payment[[#This Row],[ID'#]]="","",VLOOKUP(Payment[[#This Row],[ID'#]],OrderTable[],3,FALSE)))</f>
        <v/>
      </c>
      <c r="D420" s="16" t="str">
        <f>IF(IF(Payment[[#This Row],[ID'#]]="","",VLOOKUP(Payment[[#This Row],[ID'#]],OrderTable[],5,FALSE))=0,"",IF(Payment[[#This Row],[ID'#]]="","",VLOOKUP(Payment[[#This Row],[ID'#]],OrderTable[],5,FALSE)))</f>
        <v/>
      </c>
      <c r="E420" s="17" t="str">
        <f>IF(IF(Payment[[#This Row],[ID'#]]="","",VLOOKUP(Payment[[#This Row],[ID'#]],OrderTable[],6,FALSE))=0,"",IF(Payment[[#This Row],[ID'#]]="","",VLOOKUP(Payment[[#This Row],[ID'#]],OrderTable[],6,FALSE)))</f>
        <v/>
      </c>
      <c r="F420" s="17" t="str">
        <f>IF(IF(Payment[[#This Row],[ID'#]]="","",VLOOKUP(Payment[[#This Row],[ID'#]],OrderTable[],7,FALSE))=0,0,IF(Payment[[#This Row],[ID'#]]="","",VLOOKUP(Payment[[#This Row],[ID'#]],OrderTable[],7,FALSE)))</f>
        <v/>
      </c>
      <c r="G420" s="17" t="str">
        <f>IF(IF(Payment[[#This Row],[ID'#]]="","",VLOOKUP(Payment[[#This Row],[ID'#]],OrderTable[],8,FALSE))=0,"",IF(Payment[[#This Row],[ID'#]]="","",VLOOKUP(Payment[[#This Row],[ID'#]],OrderTable[],8,FALSE)))</f>
        <v/>
      </c>
      <c r="H420" s="23" t="str">
        <f>IF(IF(Payment[[#This Row],[ID'#]]="","",VLOOKUP(Payment[[#This Row],[ID'#]],OrderTable[],9,FALSE))=0,0,IF(Payment[[#This Row],[ID'#]]="","",VLOOKUP(Payment[[#This Row],[ID'#]],OrderTable[],9,FALSE)))</f>
        <v/>
      </c>
      <c r="I420" s="23" t="str">
        <f>IF(IF(Payment[[#This Row],[ID'#]]="","",VLOOKUP(Payment[[#This Row],[ID'#]],OrderTable[],10,FALSE))=0,0,IF(Payment[[#This Row],[ID'#]]="","",VLOOKUP(Payment[[#This Row],[ID'#]],OrderTable[],10,FALSE)))</f>
        <v/>
      </c>
      <c r="J420" s="55"/>
      <c r="K420" s="57"/>
      <c r="L420" s="22" t="str">
        <f>IF(Payment[[#This Row],[Total ]]="","",Payment[[#This Row],[Total ]]*Payment[[#This Row],[Payment %]])</f>
        <v/>
      </c>
      <c r="M420" s="47"/>
      <c r="N420" s="48"/>
      <c r="O420" s="52"/>
      <c r="P420" s="74" t="str">
        <f>IF(Payment[[#This Row],[Date of deposit]]="","",Payment[[#This Row],[Amount paid]])</f>
        <v/>
      </c>
    </row>
    <row r="421" spans="1:16" hidden="1">
      <c r="A421" s="54"/>
      <c r="B421" s="15" t="str">
        <f>IF(IF(Payment[[#This Row],[ID'#]]="","",VLOOKUP(Payment[[#This Row],[ID'#]],OrderTable[],2,FALSE))=0,"",IF(Payment[[#This Row],[ID'#]]="","",VLOOKUP(Payment[[#This Row],[ID'#]],OrderTable[],2,FALSE)))</f>
        <v/>
      </c>
      <c r="C421" s="15" t="str">
        <f>IF(IF(Payment[[#This Row],[ID'#]]="","",VLOOKUP(Payment[[#This Row],[ID'#]],OrderTable[],3,FALSE))=0,"",IF(Payment[[#This Row],[ID'#]]="","",VLOOKUP(Payment[[#This Row],[ID'#]],OrderTable[],3,FALSE)))</f>
        <v/>
      </c>
      <c r="D421" s="16" t="str">
        <f>IF(IF(Payment[[#This Row],[ID'#]]="","",VLOOKUP(Payment[[#This Row],[ID'#]],OrderTable[],5,FALSE))=0,"",IF(Payment[[#This Row],[ID'#]]="","",VLOOKUP(Payment[[#This Row],[ID'#]],OrderTable[],5,FALSE)))</f>
        <v/>
      </c>
      <c r="E421" s="17" t="str">
        <f>IF(IF(Payment[[#This Row],[ID'#]]="","",VLOOKUP(Payment[[#This Row],[ID'#]],OrderTable[],6,FALSE))=0,"",IF(Payment[[#This Row],[ID'#]]="","",VLOOKUP(Payment[[#This Row],[ID'#]],OrderTable[],6,FALSE)))</f>
        <v/>
      </c>
      <c r="F421" s="17" t="str">
        <f>IF(IF(Payment[[#This Row],[ID'#]]="","",VLOOKUP(Payment[[#This Row],[ID'#]],OrderTable[],7,FALSE))=0,0,IF(Payment[[#This Row],[ID'#]]="","",VLOOKUP(Payment[[#This Row],[ID'#]],OrderTable[],7,FALSE)))</f>
        <v/>
      </c>
      <c r="G421" s="17" t="str">
        <f>IF(IF(Payment[[#This Row],[ID'#]]="","",VLOOKUP(Payment[[#This Row],[ID'#]],OrderTable[],8,FALSE))=0,"",IF(Payment[[#This Row],[ID'#]]="","",VLOOKUP(Payment[[#This Row],[ID'#]],OrderTable[],8,FALSE)))</f>
        <v/>
      </c>
      <c r="H421" s="23" t="str">
        <f>IF(IF(Payment[[#This Row],[ID'#]]="","",VLOOKUP(Payment[[#This Row],[ID'#]],OrderTable[],9,FALSE))=0,0,IF(Payment[[#This Row],[ID'#]]="","",VLOOKUP(Payment[[#This Row],[ID'#]],OrderTable[],9,FALSE)))</f>
        <v/>
      </c>
      <c r="I421" s="23" t="str">
        <f>IF(IF(Payment[[#This Row],[ID'#]]="","",VLOOKUP(Payment[[#This Row],[ID'#]],OrderTable[],10,FALSE))=0,0,IF(Payment[[#This Row],[ID'#]]="","",VLOOKUP(Payment[[#This Row],[ID'#]],OrderTable[],10,FALSE)))</f>
        <v/>
      </c>
      <c r="J421" s="55"/>
      <c r="K421" s="57"/>
      <c r="L421" s="22" t="str">
        <f>IF(Payment[[#This Row],[Total ]]="","",Payment[[#This Row],[Total ]]*Payment[[#This Row],[Payment %]])</f>
        <v/>
      </c>
      <c r="M421" s="47"/>
      <c r="N421" s="48"/>
      <c r="O421" s="52"/>
      <c r="P421" s="74" t="str">
        <f>IF(Payment[[#This Row],[Date of deposit]]="","",Payment[[#This Row],[Amount paid]])</f>
        <v/>
      </c>
    </row>
    <row r="422" spans="1:16" hidden="1">
      <c r="A422" s="54"/>
      <c r="B422" s="15" t="str">
        <f>IF(IF(Payment[[#This Row],[ID'#]]="","",VLOOKUP(Payment[[#This Row],[ID'#]],OrderTable[],2,FALSE))=0,"",IF(Payment[[#This Row],[ID'#]]="","",VLOOKUP(Payment[[#This Row],[ID'#]],OrderTable[],2,FALSE)))</f>
        <v/>
      </c>
      <c r="C422" s="15" t="str">
        <f>IF(IF(Payment[[#This Row],[ID'#]]="","",VLOOKUP(Payment[[#This Row],[ID'#]],OrderTable[],3,FALSE))=0,"",IF(Payment[[#This Row],[ID'#]]="","",VLOOKUP(Payment[[#This Row],[ID'#]],OrderTable[],3,FALSE)))</f>
        <v/>
      </c>
      <c r="D422" s="16" t="str">
        <f>IF(IF(Payment[[#This Row],[ID'#]]="","",VLOOKUP(Payment[[#This Row],[ID'#]],OrderTable[],5,FALSE))=0,"",IF(Payment[[#This Row],[ID'#]]="","",VLOOKUP(Payment[[#This Row],[ID'#]],OrderTable[],5,FALSE)))</f>
        <v/>
      </c>
      <c r="E422" s="17" t="str">
        <f>IF(IF(Payment[[#This Row],[ID'#]]="","",VLOOKUP(Payment[[#This Row],[ID'#]],OrderTable[],6,FALSE))=0,"",IF(Payment[[#This Row],[ID'#]]="","",VLOOKUP(Payment[[#This Row],[ID'#]],OrderTable[],6,FALSE)))</f>
        <v/>
      </c>
      <c r="F422" s="17" t="str">
        <f>IF(IF(Payment[[#This Row],[ID'#]]="","",VLOOKUP(Payment[[#This Row],[ID'#]],OrderTable[],7,FALSE))=0,0,IF(Payment[[#This Row],[ID'#]]="","",VLOOKUP(Payment[[#This Row],[ID'#]],OrderTable[],7,FALSE)))</f>
        <v/>
      </c>
      <c r="G422" s="17" t="str">
        <f>IF(IF(Payment[[#This Row],[ID'#]]="","",VLOOKUP(Payment[[#This Row],[ID'#]],OrderTable[],8,FALSE))=0,"",IF(Payment[[#This Row],[ID'#]]="","",VLOOKUP(Payment[[#This Row],[ID'#]],OrderTable[],8,FALSE)))</f>
        <v/>
      </c>
      <c r="H422" s="23" t="str">
        <f>IF(IF(Payment[[#This Row],[ID'#]]="","",VLOOKUP(Payment[[#This Row],[ID'#]],OrderTable[],9,FALSE))=0,0,IF(Payment[[#This Row],[ID'#]]="","",VLOOKUP(Payment[[#This Row],[ID'#]],OrderTable[],9,FALSE)))</f>
        <v/>
      </c>
      <c r="I422" s="23" t="str">
        <f>IF(IF(Payment[[#This Row],[ID'#]]="","",VLOOKUP(Payment[[#This Row],[ID'#]],OrderTable[],10,FALSE))=0,0,IF(Payment[[#This Row],[ID'#]]="","",VLOOKUP(Payment[[#This Row],[ID'#]],OrderTable[],10,FALSE)))</f>
        <v/>
      </c>
      <c r="J422" s="55"/>
      <c r="K422" s="57"/>
      <c r="L422" s="22" t="str">
        <f>IF(Payment[[#This Row],[Total ]]="","",Payment[[#This Row],[Total ]]*Payment[[#This Row],[Payment %]])</f>
        <v/>
      </c>
      <c r="M422" s="47"/>
      <c r="N422" s="48"/>
      <c r="O422" s="52"/>
      <c r="P422" s="74" t="str">
        <f>IF(Payment[[#This Row],[Date of deposit]]="","",Payment[[#This Row],[Amount paid]])</f>
        <v/>
      </c>
    </row>
    <row r="423" spans="1:16" hidden="1">
      <c r="A423" s="54"/>
      <c r="B423" s="15" t="str">
        <f>IF(IF(Payment[[#This Row],[ID'#]]="","",VLOOKUP(Payment[[#This Row],[ID'#]],OrderTable[],2,FALSE))=0,"",IF(Payment[[#This Row],[ID'#]]="","",VLOOKUP(Payment[[#This Row],[ID'#]],OrderTable[],2,FALSE)))</f>
        <v/>
      </c>
      <c r="C423" s="15" t="str">
        <f>IF(IF(Payment[[#This Row],[ID'#]]="","",VLOOKUP(Payment[[#This Row],[ID'#]],OrderTable[],3,FALSE))=0,"",IF(Payment[[#This Row],[ID'#]]="","",VLOOKUP(Payment[[#This Row],[ID'#]],OrderTable[],3,FALSE)))</f>
        <v/>
      </c>
      <c r="D423" s="16" t="str">
        <f>IF(IF(Payment[[#This Row],[ID'#]]="","",VLOOKUP(Payment[[#This Row],[ID'#]],OrderTable[],5,FALSE))=0,"",IF(Payment[[#This Row],[ID'#]]="","",VLOOKUP(Payment[[#This Row],[ID'#]],OrderTable[],5,FALSE)))</f>
        <v/>
      </c>
      <c r="E423" s="17" t="str">
        <f>IF(IF(Payment[[#This Row],[ID'#]]="","",VLOOKUP(Payment[[#This Row],[ID'#]],OrderTable[],6,FALSE))=0,"",IF(Payment[[#This Row],[ID'#]]="","",VLOOKUP(Payment[[#This Row],[ID'#]],OrderTable[],6,FALSE)))</f>
        <v/>
      </c>
      <c r="F423" s="17" t="str">
        <f>IF(IF(Payment[[#This Row],[ID'#]]="","",VLOOKUP(Payment[[#This Row],[ID'#]],OrderTable[],7,FALSE))=0,0,IF(Payment[[#This Row],[ID'#]]="","",VLOOKUP(Payment[[#This Row],[ID'#]],OrderTable[],7,FALSE)))</f>
        <v/>
      </c>
      <c r="G423" s="17" t="str">
        <f>IF(IF(Payment[[#This Row],[ID'#]]="","",VLOOKUP(Payment[[#This Row],[ID'#]],OrderTable[],8,FALSE))=0,"",IF(Payment[[#This Row],[ID'#]]="","",VLOOKUP(Payment[[#This Row],[ID'#]],OrderTable[],8,FALSE)))</f>
        <v/>
      </c>
      <c r="H423" s="23" t="str">
        <f>IF(IF(Payment[[#This Row],[ID'#]]="","",VLOOKUP(Payment[[#This Row],[ID'#]],OrderTable[],9,FALSE))=0,0,IF(Payment[[#This Row],[ID'#]]="","",VLOOKUP(Payment[[#This Row],[ID'#]],OrderTable[],9,FALSE)))</f>
        <v/>
      </c>
      <c r="I423" s="23" t="str">
        <f>IF(IF(Payment[[#This Row],[ID'#]]="","",VLOOKUP(Payment[[#This Row],[ID'#]],OrderTable[],10,FALSE))=0,0,IF(Payment[[#This Row],[ID'#]]="","",VLOOKUP(Payment[[#This Row],[ID'#]],OrderTable[],10,FALSE)))</f>
        <v/>
      </c>
      <c r="J423" s="55"/>
      <c r="K423" s="57"/>
      <c r="L423" s="22" t="str">
        <f>IF(Payment[[#This Row],[Total ]]="","",Payment[[#This Row],[Total ]]*Payment[[#This Row],[Payment %]])</f>
        <v/>
      </c>
      <c r="M423" s="47"/>
      <c r="N423" s="48"/>
      <c r="O423" s="52"/>
      <c r="P423" s="74" t="str">
        <f>IF(Payment[[#This Row],[Date of deposit]]="","",Payment[[#This Row],[Amount paid]])</f>
        <v/>
      </c>
    </row>
    <row r="424" spans="1:16" hidden="1">
      <c r="A424" s="54"/>
      <c r="B424" s="15" t="str">
        <f>IF(IF(Payment[[#This Row],[ID'#]]="","",VLOOKUP(Payment[[#This Row],[ID'#]],OrderTable[],2,FALSE))=0,"",IF(Payment[[#This Row],[ID'#]]="","",VLOOKUP(Payment[[#This Row],[ID'#]],OrderTable[],2,FALSE)))</f>
        <v/>
      </c>
      <c r="C424" s="15" t="str">
        <f>IF(IF(Payment[[#This Row],[ID'#]]="","",VLOOKUP(Payment[[#This Row],[ID'#]],OrderTable[],3,FALSE))=0,"",IF(Payment[[#This Row],[ID'#]]="","",VLOOKUP(Payment[[#This Row],[ID'#]],OrderTable[],3,FALSE)))</f>
        <v/>
      </c>
      <c r="D424" s="16" t="str">
        <f>IF(IF(Payment[[#This Row],[ID'#]]="","",VLOOKUP(Payment[[#This Row],[ID'#]],OrderTable[],5,FALSE))=0,"",IF(Payment[[#This Row],[ID'#]]="","",VLOOKUP(Payment[[#This Row],[ID'#]],OrderTable[],5,FALSE)))</f>
        <v/>
      </c>
      <c r="E424" s="17" t="str">
        <f>IF(IF(Payment[[#This Row],[ID'#]]="","",VLOOKUP(Payment[[#This Row],[ID'#]],OrderTable[],6,FALSE))=0,"",IF(Payment[[#This Row],[ID'#]]="","",VLOOKUP(Payment[[#This Row],[ID'#]],OrderTable[],6,FALSE)))</f>
        <v/>
      </c>
      <c r="F424" s="17" t="str">
        <f>IF(IF(Payment[[#This Row],[ID'#]]="","",VLOOKUP(Payment[[#This Row],[ID'#]],OrderTable[],7,FALSE))=0,0,IF(Payment[[#This Row],[ID'#]]="","",VLOOKUP(Payment[[#This Row],[ID'#]],OrderTable[],7,FALSE)))</f>
        <v/>
      </c>
      <c r="G424" s="17" t="str">
        <f>IF(IF(Payment[[#This Row],[ID'#]]="","",VLOOKUP(Payment[[#This Row],[ID'#]],OrderTable[],8,FALSE))=0,"",IF(Payment[[#This Row],[ID'#]]="","",VLOOKUP(Payment[[#This Row],[ID'#]],OrderTable[],8,FALSE)))</f>
        <v/>
      </c>
      <c r="H424" s="23" t="str">
        <f>IF(IF(Payment[[#This Row],[ID'#]]="","",VLOOKUP(Payment[[#This Row],[ID'#]],OrderTable[],9,FALSE))=0,0,IF(Payment[[#This Row],[ID'#]]="","",VLOOKUP(Payment[[#This Row],[ID'#]],OrderTable[],9,FALSE)))</f>
        <v/>
      </c>
      <c r="I424" s="23" t="str">
        <f>IF(IF(Payment[[#This Row],[ID'#]]="","",VLOOKUP(Payment[[#This Row],[ID'#]],OrderTable[],10,FALSE))=0,0,IF(Payment[[#This Row],[ID'#]]="","",VLOOKUP(Payment[[#This Row],[ID'#]],OrderTable[],10,FALSE)))</f>
        <v/>
      </c>
      <c r="J424" s="55"/>
      <c r="K424" s="57"/>
      <c r="L424" s="22" t="str">
        <f>IF(Payment[[#This Row],[Total ]]="","",Payment[[#This Row],[Total ]]*Payment[[#This Row],[Payment %]])</f>
        <v/>
      </c>
      <c r="M424" s="47"/>
      <c r="N424" s="48"/>
      <c r="O424" s="52"/>
      <c r="P424" s="74" t="str">
        <f>IF(Payment[[#This Row],[Date of deposit]]="","",Payment[[#This Row],[Amount paid]])</f>
        <v/>
      </c>
    </row>
    <row r="425" spans="1:16" hidden="1">
      <c r="A425" s="54"/>
      <c r="B425" s="15" t="str">
        <f>IF(IF(Payment[[#This Row],[ID'#]]="","",VLOOKUP(Payment[[#This Row],[ID'#]],OrderTable[],2,FALSE))=0,"",IF(Payment[[#This Row],[ID'#]]="","",VLOOKUP(Payment[[#This Row],[ID'#]],OrderTable[],2,FALSE)))</f>
        <v/>
      </c>
      <c r="C425" s="15" t="str">
        <f>IF(IF(Payment[[#This Row],[ID'#]]="","",VLOOKUP(Payment[[#This Row],[ID'#]],OrderTable[],3,FALSE))=0,"",IF(Payment[[#This Row],[ID'#]]="","",VLOOKUP(Payment[[#This Row],[ID'#]],OrderTable[],3,FALSE)))</f>
        <v/>
      </c>
      <c r="D425" s="16" t="str">
        <f>IF(IF(Payment[[#This Row],[ID'#]]="","",VLOOKUP(Payment[[#This Row],[ID'#]],OrderTable[],5,FALSE))=0,"",IF(Payment[[#This Row],[ID'#]]="","",VLOOKUP(Payment[[#This Row],[ID'#]],OrderTable[],5,FALSE)))</f>
        <v/>
      </c>
      <c r="E425" s="17" t="str">
        <f>IF(IF(Payment[[#This Row],[ID'#]]="","",VLOOKUP(Payment[[#This Row],[ID'#]],OrderTable[],6,FALSE))=0,"",IF(Payment[[#This Row],[ID'#]]="","",VLOOKUP(Payment[[#This Row],[ID'#]],OrderTable[],6,FALSE)))</f>
        <v/>
      </c>
      <c r="F425" s="17" t="str">
        <f>IF(IF(Payment[[#This Row],[ID'#]]="","",VLOOKUP(Payment[[#This Row],[ID'#]],OrderTable[],7,FALSE))=0,0,IF(Payment[[#This Row],[ID'#]]="","",VLOOKUP(Payment[[#This Row],[ID'#]],OrderTable[],7,FALSE)))</f>
        <v/>
      </c>
      <c r="G425" s="17" t="str">
        <f>IF(IF(Payment[[#This Row],[ID'#]]="","",VLOOKUP(Payment[[#This Row],[ID'#]],OrderTable[],8,FALSE))=0,"",IF(Payment[[#This Row],[ID'#]]="","",VLOOKUP(Payment[[#This Row],[ID'#]],OrderTable[],8,FALSE)))</f>
        <v/>
      </c>
      <c r="H425" s="23" t="str">
        <f>IF(IF(Payment[[#This Row],[ID'#]]="","",VLOOKUP(Payment[[#This Row],[ID'#]],OrderTable[],9,FALSE))=0,0,IF(Payment[[#This Row],[ID'#]]="","",VLOOKUP(Payment[[#This Row],[ID'#]],OrderTable[],9,FALSE)))</f>
        <v/>
      </c>
      <c r="I425" s="23" t="str">
        <f>IF(IF(Payment[[#This Row],[ID'#]]="","",VLOOKUP(Payment[[#This Row],[ID'#]],OrderTable[],10,FALSE))=0,0,IF(Payment[[#This Row],[ID'#]]="","",VLOOKUP(Payment[[#This Row],[ID'#]],OrderTable[],10,FALSE)))</f>
        <v/>
      </c>
      <c r="J425" s="55"/>
      <c r="K425" s="57"/>
      <c r="L425" s="22" t="str">
        <f>IF(Payment[[#This Row],[Total ]]="","",Payment[[#This Row],[Total ]]*Payment[[#This Row],[Payment %]])</f>
        <v/>
      </c>
      <c r="M425" s="47"/>
      <c r="N425" s="48"/>
      <c r="O425" s="52"/>
      <c r="P425" s="74" t="str">
        <f>IF(Payment[[#This Row],[Date of deposit]]="","",Payment[[#This Row],[Amount paid]])</f>
        <v/>
      </c>
    </row>
    <row r="426" spans="1:16" hidden="1">
      <c r="A426" s="54"/>
      <c r="B426" s="15" t="str">
        <f>IF(IF(Payment[[#This Row],[ID'#]]="","",VLOOKUP(Payment[[#This Row],[ID'#]],OrderTable[],2,FALSE))=0,"",IF(Payment[[#This Row],[ID'#]]="","",VLOOKUP(Payment[[#This Row],[ID'#]],OrderTable[],2,FALSE)))</f>
        <v/>
      </c>
      <c r="C426" s="15" t="str">
        <f>IF(IF(Payment[[#This Row],[ID'#]]="","",VLOOKUP(Payment[[#This Row],[ID'#]],OrderTable[],3,FALSE))=0,"",IF(Payment[[#This Row],[ID'#]]="","",VLOOKUP(Payment[[#This Row],[ID'#]],OrderTable[],3,FALSE)))</f>
        <v/>
      </c>
      <c r="D426" s="16" t="str">
        <f>IF(IF(Payment[[#This Row],[ID'#]]="","",VLOOKUP(Payment[[#This Row],[ID'#]],OrderTable[],5,FALSE))=0,"",IF(Payment[[#This Row],[ID'#]]="","",VLOOKUP(Payment[[#This Row],[ID'#]],OrderTable[],5,FALSE)))</f>
        <v/>
      </c>
      <c r="E426" s="17" t="str">
        <f>IF(IF(Payment[[#This Row],[ID'#]]="","",VLOOKUP(Payment[[#This Row],[ID'#]],OrderTable[],6,FALSE))=0,"",IF(Payment[[#This Row],[ID'#]]="","",VLOOKUP(Payment[[#This Row],[ID'#]],OrderTable[],6,FALSE)))</f>
        <v/>
      </c>
      <c r="F426" s="17" t="str">
        <f>IF(IF(Payment[[#This Row],[ID'#]]="","",VLOOKUP(Payment[[#This Row],[ID'#]],OrderTable[],7,FALSE))=0,0,IF(Payment[[#This Row],[ID'#]]="","",VLOOKUP(Payment[[#This Row],[ID'#]],OrderTable[],7,FALSE)))</f>
        <v/>
      </c>
      <c r="G426" s="17" t="str">
        <f>IF(IF(Payment[[#This Row],[ID'#]]="","",VLOOKUP(Payment[[#This Row],[ID'#]],OrderTable[],8,FALSE))=0,"",IF(Payment[[#This Row],[ID'#]]="","",VLOOKUP(Payment[[#This Row],[ID'#]],OrderTable[],8,FALSE)))</f>
        <v/>
      </c>
      <c r="H426" s="23" t="str">
        <f>IF(IF(Payment[[#This Row],[ID'#]]="","",VLOOKUP(Payment[[#This Row],[ID'#]],OrderTable[],9,FALSE))=0,0,IF(Payment[[#This Row],[ID'#]]="","",VLOOKUP(Payment[[#This Row],[ID'#]],OrderTable[],9,FALSE)))</f>
        <v/>
      </c>
      <c r="I426" s="23" t="str">
        <f>IF(IF(Payment[[#This Row],[ID'#]]="","",VLOOKUP(Payment[[#This Row],[ID'#]],OrderTable[],10,FALSE))=0,0,IF(Payment[[#This Row],[ID'#]]="","",VLOOKUP(Payment[[#This Row],[ID'#]],OrderTable[],10,FALSE)))</f>
        <v/>
      </c>
      <c r="J426" s="55"/>
      <c r="K426" s="57"/>
      <c r="L426" s="22" t="str">
        <f>IF(Payment[[#This Row],[Total ]]="","",Payment[[#This Row],[Total ]]*Payment[[#This Row],[Payment %]])</f>
        <v/>
      </c>
      <c r="M426" s="47"/>
      <c r="N426" s="48"/>
      <c r="O426" s="52"/>
      <c r="P426" s="74" t="str">
        <f>IF(Payment[[#This Row],[Date of deposit]]="","",Payment[[#This Row],[Amount paid]])</f>
        <v/>
      </c>
    </row>
    <row r="427" spans="1:16" hidden="1">
      <c r="A427" s="54"/>
      <c r="B427" s="15" t="str">
        <f>IF(IF(Payment[[#This Row],[ID'#]]="","",VLOOKUP(Payment[[#This Row],[ID'#]],OrderTable[],2,FALSE))=0,"",IF(Payment[[#This Row],[ID'#]]="","",VLOOKUP(Payment[[#This Row],[ID'#]],OrderTable[],2,FALSE)))</f>
        <v/>
      </c>
      <c r="C427" s="15" t="str">
        <f>IF(IF(Payment[[#This Row],[ID'#]]="","",VLOOKUP(Payment[[#This Row],[ID'#]],OrderTable[],3,FALSE))=0,"",IF(Payment[[#This Row],[ID'#]]="","",VLOOKUP(Payment[[#This Row],[ID'#]],OrderTable[],3,FALSE)))</f>
        <v/>
      </c>
      <c r="D427" s="16" t="str">
        <f>IF(IF(Payment[[#This Row],[ID'#]]="","",VLOOKUP(Payment[[#This Row],[ID'#]],OrderTable[],5,FALSE))=0,"",IF(Payment[[#This Row],[ID'#]]="","",VLOOKUP(Payment[[#This Row],[ID'#]],OrderTable[],5,FALSE)))</f>
        <v/>
      </c>
      <c r="E427" s="17" t="str">
        <f>IF(IF(Payment[[#This Row],[ID'#]]="","",VLOOKUP(Payment[[#This Row],[ID'#]],OrderTable[],6,FALSE))=0,"",IF(Payment[[#This Row],[ID'#]]="","",VLOOKUP(Payment[[#This Row],[ID'#]],OrderTable[],6,FALSE)))</f>
        <v/>
      </c>
      <c r="F427" s="17" t="str">
        <f>IF(IF(Payment[[#This Row],[ID'#]]="","",VLOOKUP(Payment[[#This Row],[ID'#]],OrderTable[],7,FALSE))=0,0,IF(Payment[[#This Row],[ID'#]]="","",VLOOKUP(Payment[[#This Row],[ID'#]],OrderTable[],7,FALSE)))</f>
        <v/>
      </c>
      <c r="G427" s="17" t="str">
        <f>IF(IF(Payment[[#This Row],[ID'#]]="","",VLOOKUP(Payment[[#This Row],[ID'#]],OrderTable[],8,FALSE))=0,"",IF(Payment[[#This Row],[ID'#]]="","",VLOOKUP(Payment[[#This Row],[ID'#]],OrderTable[],8,FALSE)))</f>
        <v/>
      </c>
      <c r="H427" s="23" t="str">
        <f>IF(IF(Payment[[#This Row],[ID'#]]="","",VLOOKUP(Payment[[#This Row],[ID'#]],OrderTable[],9,FALSE))=0,0,IF(Payment[[#This Row],[ID'#]]="","",VLOOKUP(Payment[[#This Row],[ID'#]],OrderTable[],9,FALSE)))</f>
        <v/>
      </c>
      <c r="I427" s="23" t="str">
        <f>IF(IF(Payment[[#This Row],[ID'#]]="","",VLOOKUP(Payment[[#This Row],[ID'#]],OrderTable[],10,FALSE))=0,0,IF(Payment[[#This Row],[ID'#]]="","",VLOOKUP(Payment[[#This Row],[ID'#]],OrderTable[],10,FALSE)))</f>
        <v/>
      </c>
      <c r="J427" s="55"/>
      <c r="K427" s="57"/>
      <c r="L427" s="22" t="str">
        <f>IF(Payment[[#This Row],[Total ]]="","",Payment[[#This Row],[Total ]]*Payment[[#This Row],[Payment %]])</f>
        <v/>
      </c>
      <c r="M427" s="47"/>
      <c r="N427" s="48"/>
      <c r="O427" s="52"/>
      <c r="P427" s="74" t="str">
        <f>IF(Payment[[#This Row],[Date of deposit]]="","",Payment[[#This Row],[Amount paid]])</f>
        <v/>
      </c>
    </row>
    <row r="428" spans="1:16" hidden="1">
      <c r="A428" s="54"/>
      <c r="B428" s="15" t="str">
        <f>IF(IF(Payment[[#This Row],[ID'#]]="","",VLOOKUP(Payment[[#This Row],[ID'#]],OrderTable[],2,FALSE))=0,"",IF(Payment[[#This Row],[ID'#]]="","",VLOOKUP(Payment[[#This Row],[ID'#]],OrderTable[],2,FALSE)))</f>
        <v/>
      </c>
      <c r="C428" s="15" t="str">
        <f>IF(IF(Payment[[#This Row],[ID'#]]="","",VLOOKUP(Payment[[#This Row],[ID'#]],OrderTable[],3,FALSE))=0,"",IF(Payment[[#This Row],[ID'#]]="","",VLOOKUP(Payment[[#This Row],[ID'#]],OrderTable[],3,FALSE)))</f>
        <v/>
      </c>
      <c r="D428" s="16" t="str">
        <f>IF(IF(Payment[[#This Row],[ID'#]]="","",VLOOKUP(Payment[[#This Row],[ID'#]],OrderTable[],5,FALSE))=0,"",IF(Payment[[#This Row],[ID'#]]="","",VLOOKUP(Payment[[#This Row],[ID'#]],OrderTable[],5,FALSE)))</f>
        <v/>
      </c>
      <c r="E428" s="17" t="str">
        <f>IF(IF(Payment[[#This Row],[ID'#]]="","",VLOOKUP(Payment[[#This Row],[ID'#]],OrderTable[],6,FALSE))=0,"",IF(Payment[[#This Row],[ID'#]]="","",VLOOKUP(Payment[[#This Row],[ID'#]],OrderTable[],6,FALSE)))</f>
        <v/>
      </c>
      <c r="F428" s="17" t="str">
        <f>IF(IF(Payment[[#This Row],[ID'#]]="","",VLOOKUP(Payment[[#This Row],[ID'#]],OrderTable[],7,FALSE))=0,0,IF(Payment[[#This Row],[ID'#]]="","",VLOOKUP(Payment[[#This Row],[ID'#]],OrderTable[],7,FALSE)))</f>
        <v/>
      </c>
      <c r="G428" s="17" t="str">
        <f>IF(IF(Payment[[#This Row],[ID'#]]="","",VLOOKUP(Payment[[#This Row],[ID'#]],OrderTable[],8,FALSE))=0,"",IF(Payment[[#This Row],[ID'#]]="","",VLOOKUP(Payment[[#This Row],[ID'#]],OrderTable[],8,FALSE)))</f>
        <v/>
      </c>
      <c r="H428" s="23" t="str">
        <f>IF(IF(Payment[[#This Row],[ID'#]]="","",VLOOKUP(Payment[[#This Row],[ID'#]],OrderTable[],9,FALSE))=0,0,IF(Payment[[#This Row],[ID'#]]="","",VLOOKUP(Payment[[#This Row],[ID'#]],OrderTable[],9,FALSE)))</f>
        <v/>
      </c>
      <c r="I428" s="23" t="str">
        <f>IF(IF(Payment[[#This Row],[ID'#]]="","",VLOOKUP(Payment[[#This Row],[ID'#]],OrderTable[],10,FALSE))=0,0,IF(Payment[[#This Row],[ID'#]]="","",VLOOKUP(Payment[[#This Row],[ID'#]],OrderTable[],10,FALSE)))</f>
        <v/>
      </c>
      <c r="J428" s="55"/>
      <c r="K428" s="57"/>
      <c r="L428" s="22" t="str">
        <f>IF(Payment[[#This Row],[Total ]]="","",Payment[[#This Row],[Total ]]*Payment[[#This Row],[Payment %]])</f>
        <v/>
      </c>
      <c r="M428" s="47"/>
      <c r="N428" s="48"/>
      <c r="O428" s="52"/>
      <c r="P428" s="74" t="str">
        <f>IF(Payment[[#This Row],[Date of deposit]]="","",Payment[[#This Row],[Amount paid]])</f>
        <v/>
      </c>
    </row>
    <row r="429" spans="1:16" hidden="1">
      <c r="A429" s="54"/>
      <c r="B429" s="15" t="str">
        <f>IF(IF(Payment[[#This Row],[ID'#]]="","",VLOOKUP(Payment[[#This Row],[ID'#]],OrderTable[],2,FALSE))=0,"",IF(Payment[[#This Row],[ID'#]]="","",VLOOKUP(Payment[[#This Row],[ID'#]],OrderTable[],2,FALSE)))</f>
        <v/>
      </c>
      <c r="C429" s="15" t="str">
        <f>IF(IF(Payment[[#This Row],[ID'#]]="","",VLOOKUP(Payment[[#This Row],[ID'#]],OrderTable[],3,FALSE))=0,"",IF(Payment[[#This Row],[ID'#]]="","",VLOOKUP(Payment[[#This Row],[ID'#]],OrderTable[],3,FALSE)))</f>
        <v/>
      </c>
      <c r="D429" s="16" t="str">
        <f>IF(IF(Payment[[#This Row],[ID'#]]="","",VLOOKUP(Payment[[#This Row],[ID'#]],OrderTable[],5,FALSE))=0,"",IF(Payment[[#This Row],[ID'#]]="","",VLOOKUP(Payment[[#This Row],[ID'#]],OrderTable[],5,FALSE)))</f>
        <v/>
      </c>
      <c r="E429" s="17" t="str">
        <f>IF(IF(Payment[[#This Row],[ID'#]]="","",VLOOKUP(Payment[[#This Row],[ID'#]],OrderTable[],6,FALSE))=0,"",IF(Payment[[#This Row],[ID'#]]="","",VLOOKUP(Payment[[#This Row],[ID'#]],OrderTable[],6,FALSE)))</f>
        <v/>
      </c>
      <c r="F429" s="17" t="str">
        <f>IF(IF(Payment[[#This Row],[ID'#]]="","",VLOOKUP(Payment[[#This Row],[ID'#]],OrderTable[],7,FALSE))=0,0,IF(Payment[[#This Row],[ID'#]]="","",VLOOKUP(Payment[[#This Row],[ID'#]],OrderTable[],7,FALSE)))</f>
        <v/>
      </c>
      <c r="G429" s="17" t="str">
        <f>IF(IF(Payment[[#This Row],[ID'#]]="","",VLOOKUP(Payment[[#This Row],[ID'#]],OrderTable[],8,FALSE))=0,"",IF(Payment[[#This Row],[ID'#]]="","",VLOOKUP(Payment[[#This Row],[ID'#]],OrderTable[],8,FALSE)))</f>
        <v/>
      </c>
      <c r="H429" s="23" t="str">
        <f>IF(IF(Payment[[#This Row],[ID'#]]="","",VLOOKUP(Payment[[#This Row],[ID'#]],OrderTable[],9,FALSE))=0,0,IF(Payment[[#This Row],[ID'#]]="","",VLOOKUP(Payment[[#This Row],[ID'#]],OrderTable[],9,FALSE)))</f>
        <v/>
      </c>
      <c r="I429" s="23" t="str">
        <f>IF(IF(Payment[[#This Row],[ID'#]]="","",VLOOKUP(Payment[[#This Row],[ID'#]],OrderTable[],10,FALSE))=0,0,IF(Payment[[#This Row],[ID'#]]="","",VLOOKUP(Payment[[#This Row],[ID'#]],OrderTable[],10,FALSE)))</f>
        <v/>
      </c>
      <c r="J429" s="55"/>
      <c r="K429" s="57"/>
      <c r="L429" s="22" t="str">
        <f>IF(Payment[[#This Row],[Total ]]="","",Payment[[#This Row],[Total ]]*Payment[[#This Row],[Payment %]])</f>
        <v/>
      </c>
      <c r="M429" s="47"/>
      <c r="N429" s="48"/>
      <c r="O429" s="52"/>
      <c r="P429" s="74" t="str">
        <f>IF(Payment[[#This Row],[Date of deposit]]="","",Payment[[#This Row],[Amount paid]])</f>
        <v/>
      </c>
    </row>
    <row r="430" spans="1:16" hidden="1">
      <c r="A430" s="54"/>
      <c r="B430" s="15" t="str">
        <f>IF(IF(Payment[[#This Row],[ID'#]]="","",VLOOKUP(Payment[[#This Row],[ID'#]],OrderTable[],2,FALSE))=0,"",IF(Payment[[#This Row],[ID'#]]="","",VLOOKUP(Payment[[#This Row],[ID'#]],OrderTable[],2,FALSE)))</f>
        <v/>
      </c>
      <c r="C430" s="15" t="str">
        <f>IF(IF(Payment[[#This Row],[ID'#]]="","",VLOOKUP(Payment[[#This Row],[ID'#]],OrderTable[],3,FALSE))=0,"",IF(Payment[[#This Row],[ID'#]]="","",VLOOKUP(Payment[[#This Row],[ID'#]],OrderTable[],3,FALSE)))</f>
        <v/>
      </c>
      <c r="D430" s="16" t="str">
        <f>IF(IF(Payment[[#This Row],[ID'#]]="","",VLOOKUP(Payment[[#This Row],[ID'#]],OrderTable[],5,FALSE))=0,"",IF(Payment[[#This Row],[ID'#]]="","",VLOOKUP(Payment[[#This Row],[ID'#]],OrderTable[],5,FALSE)))</f>
        <v/>
      </c>
      <c r="E430" s="17" t="str">
        <f>IF(IF(Payment[[#This Row],[ID'#]]="","",VLOOKUP(Payment[[#This Row],[ID'#]],OrderTable[],6,FALSE))=0,"",IF(Payment[[#This Row],[ID'#]]="","",VLOOKUP(Payment[[#This Row],[ID'#]],OrderTable[],6,FALSE)))</f>
        <v/>
      </c>
      <c r="F430" s="17" t="str">
        <f>IF(IF(Payment[[#This Row],[ID'#]]="","",VLOOKUP(Payment[[#This Row],[ID'#]],OrderTable[],7,FALSE))=0,0,IF(Payment[[#This Row],[ID'#]]="","",VLOOKUP(Payment[[#This Row],[ID'#]],OrderTable[],7,FALSE)))</f>
        <v/>
      </c>
      <c r="G430" s="17" t="str">
        <f>IF(IF(Payment[[#This Row],[ID'#]]="","",VLOOKUP(Payment[[#This Row],[ID'#]],OrderTable[],8,FALSE))=0,"",IF(Payment[[#This Row],[ID'#]]="","",VLOOKUP(Payment[[#This Row],[ID'#]],OrderTable[],8,FALSE)))</f>
        <v/>
      </c>
      <c r="H430" s="23" t="str">
        <f>IF(IF(Payment[[#This Row],[ID'#]]="","",VLOOKUP(Payment[[#This Row],[ID'#]],OrderTable[],9,FALSE))=0,0,IF(Payment[[#This Row],[ID'#]]="","",VLOOKUP(Payment[[#This Row],[ID'#]],OrderTable[],9,FALSE)))</f>
        <v/>
      </c>
      <c r="I430" s="23" t="str">
        <f>IF(IF(Payment[[#This Row],[ID'#]]="","",VLOOKUP(Payment[[#This Row],[ID'#]],OrderTable[],10,FALSE))=0,0,IF(Payment[[#This Row],[ID'#]]="","",VLOOKUP(Payment[[#This Row],[ID'#]],OrderTable[],10,FALSE)))</f>
        <v/>
      </c>
      <c r="J430" s="55"/>
      <c r="K430" s="57"/>
      <c r="L430" s="22" t="str">
        <f>IF(Payment[[#This Row],[Total ]]="","",Payment[[#This Row],[Total ]]*Payment[[#This Row],[Payment %]])</f>
        <v/>
      </c>
      <c r="M430" s="47"/>
      <c r="N430" s="48"/>
      <c r="O430" s="52"/>
      <c r="P430" s="74" t="str">
        <f>IF(Payment[[#This Row],[Date of deposit]]="","",Payment[[#This Row],[Amount paid]])</f>
        <v/>
      </c>
    </row>
    <row r="431" spans="1:16" hidden="1">
      <c r="A431" s="54"/>
      <c r="B431" s="15" t="str">
        <f>IF(IF(Payment[[#This Row],[ID'#]]="","",VLOOKUP(Payment[[#This Row],[ID'#]],OrderTable[],2,FALSE))=0,"",IF(Payment[[#This Row],[ID'#]]="","",VLOOKUP(Payment[[#This Row],[ID'#]],OrderTable[],2,FALSE)))</f>
        <v/>
      </c>
      <c r="C431" s="15" t="str">
        <f>IF(IF(Payment[[#This Row],[ID'#]]="","",VLOOKUP(Payment[[#This Row],[ID'#]],OrderTable[],3,FALSE))=0,"",IF(Payment[[#This Row],[ID'#]]="","",VLOOKUP(Payment[[#This Row],[ID'#]],OrderTable[],3,FALSE)))</f>
        <v/>
      </c>
      <c r="D431" s="16" t="str">
        <f>IF(IF(Payment[[#This Row],[ID'#]]="","",VLOOKUP(Payment[[#This Row],[ID'#]],OrderTable[],5,FALSE))=0,"",IF(Payment[[#This Row],[ID'#]]="","",VLOOKUP(Payment[[#This Row],[ID'#]],OrderTable[],5,FALSE)))</f>
        <v/>
      </c>
      <c r="E431" s="17" t="str">
        <f>IF(IF(Payment[[#This Row],[ID'#]]="","",VLOOKUP(Payment[[#This Row],[ID'#]],OrderTable[],6,FALSE))=0,"",IF(Payment[[#This Row],[ID'#]]="","",VLOOKUP(Payment[[#This Row],[ID'#]],OrderTable[],6,FALSE)))</f>
        <v/>
      </c>
      <c r="F431" s="17" t="str">
        <f>IF(IF(Payment[[#This Row],[ID'#]]="","",VLOOKUP(Payment[[#This Row],[ID'#]],OrderTable[],7,FALSE))=0,0,IF(Payment[[#This Row],[ID'#]]="","",VLOOKUP(Payment[[#This Row],[ID'#]],OrderTable[],7,FALSE)))</f>
        <v/>
      </c>
      <c r="G431" s="17" t="str">
        <f>IF(IF(Payment[[#This Row],[ID'#]]="","",VLOOKUP(Payment[[#This Row],[ID'#]],OrderTable[],8,FALSE))=0,"",IF(Payment[[#This Row],[ID'#]]="","",VLOOKUP(Payment[[#This Row],[ID'#]],OrderTable[],8,FALSE)))</f>
        <v/>
      </c>
      <c r="H431" s="23" t="str">
        <f>IF(IF(Payment[[#This Row],[ID'#]]="","",VLOOKUP(Payment[[#This Row],[ID'#]],OrderTable[],9,FALSE))=0,0,IF(Payment[[#This Row],[ID'#]]="","",VLOOKUP(Payment[[#This Row],[ID'#]],OrderTable[],9,FALSE)))</f>
        <v/>
      </c>
      <c r="I431" s="23" t="str">
        <f>IF(IF(Payment[[#This Row],[ID'#]]="","",VLOOKUP(Payment[[#This Row],[ID'#]],OrderTable[],10,FALSE))=0,0,IF(Payment[[#This Row],[ID'#]]="","",VLOOKUP(Payment[[#This Row],[ID'#]],OrderTable[],10,FALSE)))</f>
        <v/>
      </c>
      <c r="J431" s="55"/>
      <c r="K431" s="57"/>
      <c r="L431" s="22" t="str">
        <f>IF(Payment[[#This Row],[Total ]]="","",Payment[[#This Row],[Total ]]*Payment[[#This Row],[Payment %]])</f>
        <v/>
      </c>
      <c r="M431" s="47"/>
      <c r="N431" s="48"/>
      <c r="O431" s="52"/>
      <c r="P431" s="74" t="str">
        <f>IF(Payment[[#This Row],[Date of deposit]]="","",Payment[[#This Row],[Amount paid]])</f>
        <v/>
      </c>
    </row>
    <row r="432" spans="1:16" hidden="1">
      <c r="A432" s="54"/>
      <c r="B432" s="15" t="str">
        <f>IF(IF(Payment[[#This Row],[ID'#]]="","",VLOOKUP(Payment[[#This Row],[ID'#]],OrderTable[],2,FALSE))=0,"",IF(Payment[[#This Row],[ID'#]]="","",VLOOKUP(Payment[[#This Row],[ID'#]],OrderTable[],2,FALSE)))</f>
        <v/>
      </c>
      <c r="C432" s="15" t="str">
        <f>IF(IF(Payment[[#This Row],[ID'#]]="","",VLOOKUP(Payment[[#This Row],[ID'#]],OrderTable[],3,FALSE))=0,"",IF(Payment[[#This Row],[ID'#]]="","",VLOOKUP(Payment[[#This Row],[ID'#]],OrderTable[],3,FALSE)))</f>
        <v/>
      </c>
      <c r="D432" s="16" t="str">
        <f>IF(IF(Payment[[#This Row],[ID'#]]="","",VLOOKUP(Payment[[#This Row],[ID'#]],OrderTable[],5,FALSE))=0,"",IF(Payment[[#This Row],[ID'#]]="","",VLOOKUP(Payment[[#This Row],[ID'#]],OrderTable[],5,FALSE)))</f>
        <v/>
      </c>
      <c r="E432" s="17" t="str">
        <f>IF(IF(Payment[[#This Row],[ID'#]]="","",VLOOKUP(Payment[[#This Row],[ID'#]],OrderTable[],6,FALSE))=0,"",IF(Payment[[#This Row],[ID'#]]="","",VLOOKUP(Payment[[#This Row],[ID'#]],OrderTable[],6,FALSE)))</f>
        <v/>
      </c>
      <c r="F432" s="17" t="str">
        <f>IF(IF(Payment[[#This Row],[ID'#]]="","",VLOOKUP(Payment[[#This Row],[ID'#]],OrderTable[],7,FALSE))=0,0,IF(Payment[[#This Row],[ID'#]]="","",VLOOKUP(Payment[[#This Row],[ID'#]],OrderTable[],7,FALSE)))</f>
        <v/>
      </c>
      <c r="G432" s="17" t="str">
        <f>IF(IF(Payment[[#This Row],[ID'#]]="","",VLOOKUP(Payment[[#This Row],[ID'#]],OrderTable[],8,FALSE))=0,"",IF(Payment[[#This Row],[ID'#]]="","",VLOOKUP(Payment[[#This Row],[ID'#]],OrderTable[],8,FALSE)))</f>
        <v/>
      </c>
      <c r="H432" s="23" t="str">
        <f>IF(IF(Payment[[#This Row],[ID'#]]="","",VLOOKUP(Payment[[#This Row],[ID'#]],OrderTable[],9,FALSE))=0,0,IF(Payment[[#This Row],[ID'#]]="","",VLOOKUP(Payment[[#This Row],[ID'#]],OrderTable[],9,FALSE)))</f>
        <v/>
      </c>
      <c r="I432" s="23" t="str">
        <f>IF(IF(Payment[[#This Row],[ID'#]]="","",VLOOKUP(Payment[[#This Row],[ID'#]],OrderTable[],10,FALSE))=0,0,IF(Payment[[#This Row],[ID'#]]="","",VLOOKUP(Payment[[#This Row],[ID'#]],OrderTable[],10,FALSE)))</f>
        <v/>
      </c>
      <c r="J432" s="55"/>
      <c r="K432" s="57"/>
      <c r="L432" s="22" t="str">
        <f>IF(Payment[[#This Row],[Total ]]="","",Payment[[#This Row],[Total ]]*Payment[[#This Row],[Payment %]])</f>
        <v/>
      </c>
      <c r="M432" s="47"/>
      <c r="N432" s="48"/>
      <c r="O432" s="52"/>
      <c r="P432" s="74" t="str">
        <f>IF(Payment[[#This Row],[Date of deposit]]="","",Payment[[#This Row],[Amount paid]])</f>
        <v/>
      </c>
    </row>
    <row r="433" spans="1:16" hidden="1">
      <c r="A433" s="54"/>
      <c r="B433" s="15" t="str">
        <f>IF(IF(Payment[[#This Row],[ID'#]]="","",VLOOKUP(Payment[[#This Row],[ID'#]],OrderTable[],2,FALSE))=0,"",IF(Payment[[#This Row],[ID'#]]="","",VLOOKUP(Payment[[#This Row],[ID'#]],OrderTable[],2,FALSE)))</f>
        <v/>
      </c>
      <c r="C433" s="15" t="str">
        <f>IF(IF(Payment[[#This Row],[ID'#]]="","",VLOOKUP(Payment[[#This Row],[ID'#]],OrderTable[],3,FALSE))=0,"",IF(Payment[[#This Row],[ID'#]]="","",VLOOKUP(Payment[[#This Row],[ID'#]],OrderTable[],3,FALSE)))</f>
        <v/>
      </c>
      <c r="D433" s="16" t="str">
        <f>IF(IF(Payment[[#This Row],[ID'#]]="","",VLOOKUP(Payment[[#This Row],[ID'#]],OrderTable[],5,FALSE))=0,"",IF(Payment[[#This Row],[ID'#]]="","",VLOOKUP(Payment[[#This Row],[ID'#]],OrderTable[],5,FALSE)))</f>
        <v/>
      </c>
      <c r="E433" s="17" t="str">
        <f>IF(IF(Payment[[#This Row],[ID'#]]="","",VLOOKUP(Payment[[#This Row],[ID'#]],OrderTable[],6,FALSE))=0,"",IF(Payment[[#This Row],[ID'#]]="","",VLOOKUP(Payment[[#This Row],[ID'#]],OrderTable[],6,FALSE)))</f>
        <v/>
      </c>
      <c r="F433" s="17" t="str">
        <f>IF(IF(Payment[[#This Row],[ID'#]]="","",VLOOKUP(Payment[[#This Row],[ID'#]],OrderTable[],7,FALSE))=0,0,IF(Payment[[#This Row],[ID'#]]="","",VLOOKUP(Payment[[#This Row],[ID'#]],OrderTable[],7,FALSE)))</f>
        <v/>
      </c>
      <c r="G433" s="17" t="str">
        <f>IF(IF(Payment[[#This Row],[ID'#]]="","",VLOOKUP(Payment[[#This Row],[ID'#]],OrderTable[],8,FALSE))=0,"",IF(Payment[[#This Row],[ID'#]]="","",VLOOKUP(Payment[[#This Row],[ID'#]],OrderTable[],8,FALSE)))</f>
        <v/>
      </c>
      <c r="H433" s="23" t="str">
        <f>IF(IF(Payment[[#This Row],[ID'#]]="","",VLOOKUP(Payment[[#This Row],[ID'#]],OrderTable[],9,FALSE))=0,0,IF(Payment[[#This Row],[ID'#]]="","",VLOOKUP(Payment[[#This Row],[ID'#]],OrderTable[],9,FALSE)))</f>
        <v/>
      </c>
      <c r="I433" s="23" t="str">
        <f>IF(IF(Payment[[#This Row],[ID'#]]="","",VLOOKUP(Payment[[#This Row],[ID'#]],OrderTable[],10,FALSE))=0,0,IF(Payment[[#This Row],[ID'#]]="","",VLOOKUP(Payment[[#This Row],[ID'#]],OrderTable[],10,FALSE)))</f>
        <v/>
      </c>
      <c r="J433" s="55"/>
      <c r="K433" s="57"/>
      <c r="L433" s="22" t="str">
        <f>IF(Payment[[#This Row],[Total ]]="","",Payment[[#This Row],[Total ]]*Payment[[#This Row],[Payment %]])</f>
        <v/>
      </c>
      <c r="M433" s="47"/>
      <c r="N433" s="48"/>
      <c r="O433" s="52"/>
      <c r="P433" s="74" t="str">
        <f>IF(Payment[[#This Row],[Date of deposit]]="","",Payment[[#This Row],[Amount paid]])</f>
        <v/>
      </c>
    </row>
    <row r="434" spans="1:16" hidden="1">
      <c r="A434" s="54"/>
      <c r="B434" s="15" t="str">
        <f>IF(IF(Payment[[#This Row],[ID'#]]="","",VLOOKUP(Payment[[#This Row],[ID'#]],OrderTable[],2,FALSE))=0,"",IF(Payment[[#This Row],[ID'#]]="","",VLOOKUP(Payment[[#This Row],[ID'#]],OrderTable[],2,FALSE)))</f>
        <v/>
      </c>
      <c r="C434" s="15" t="str">
        <f>IF(IF(Payment[[#This Row],[ID'#]]="","",VLOOKUP(Payment[[#This Row],[ID'#]],OrderTable[],3,FALSE))=0,"",IF(Payment[[#This Row],[ID'#]]="","",VLOOKUP(Payment[[#This Row],[ID'#]],OrderTable[],3,FALSE)))</f>
        <v/>
      </c>
      <c r="D434" s="16" t="str">
        <f>IF(IF(Payment[[#This Row],[ID'#]]="","",VLOOKUP(Payment[[#This Row],[ID'#]],OrderTable[],5,FALSE))=0,"",IF(Payment[[#This Row],[ID'#]]="","",VLOOKUP(Payment[[#This Row],[ID'#]],OrderTable[],5,FALSE)))</f>
        <v/>
      </c>
      <c r="E434" s="17" t="str">
        <f>IF(IF(Payment[[#This Row],[ID'#]]="","",VLOOKUP(Payment[[#This Row],[ID'#]],OrderTable[],6,FALSE))=0,"",IF(Payment[[#This Row],[ID'#]]="","",VLOOKUP(Payment[[#This Row],[ID'#]],OrderTable[],6,FALSE)))</f>
        <v/>
      </c>
      <c r="F434" s="17" t="str">
        <f>IF(IF(Payment[[#This Row],[ID'#]]="","",VLOOKUP(Payment[[#This Row],[ID'#]],OrderTable[],7,FALSE))=0,0,IF(Payment[[#This Row],[ID'#]]="","",VLOOKUP(Payment[[#This Row],[ID'#]],OrderTable[],7,FALSE)))</f>
        <v/>
      </c>
      <c r="G434" s="17" t="str">
        <f>IF(IF(Payment[[#This Row],[ID'#]]="","",VLOOKUP(Payment[[#This Row],[ID'#]],OrderTable[],8,FALSE))=0,"",IF(Payment[[#This Row],[ID'#]]="","",VLOOKUP(Payment[[#This Row],[ID'#]],OrderTable[],8,FALSE)))</f>
        <v/>
      </c>
      <c r="H434" s="23" t="str">
        <f>IF(IF(Payment[[#This Row],[ID'#]]="","",VLOOKUP(Payment[[#This Row],[ID'#]],OrderTable[],9,FALSE))=0,0,IF(Payment[[#This Row],[ID'#]]="","",VLOOKUP(Payment[[#This Row],[ID'#]],OrderTable[],9,FALSE)))</f>
        <v/>
      </c>
      <c r="I434" s="23" t="str">
        <f>IF(IF(Payment[[#This Row],[ID'#]]="","",VLOOKUP(Payment[[#This Row],[ID'#]],OrderTable[],10,FALSE))=0,0,IF(Payment[[#This Row],[ID'#]]="","",VLOOKUP(Payment[[#This Row],[ID'#]],OrderTable[],10,FALSE)))</f>
        <v/>
      </c>
      <c r="J434" s="55"/>
      <c r="K434" s="57"/>
      <c r="L434" s="22" t="str">
        <f>IF(Payment[[#This Row],[Total ]]="","",Payment[[#This Row],[Total ]]*Payment[[#This Row],[Payment %]])</f>
        <v/>
      </c>
      <c r="M434" s="47"/>
      <c r="N434" s="48"/>
      <c r="O434" s="52"/>
      <c r="P434" s="74" t="str">
        <f>IF(Payment[[#This Row],[Date of deposit]]="","",Payment[[#This Row],[Amount paid]])</f>
        <v/>
      </c>
    </row>
    <row r="435" spans="1:16" hidden="1">
      <c r="A435" s="54"/>
      <c r="B435" s="15" t="str">
        <f>IF(IF(Payment[[#This Row],[ID'#]]="","",VLOOKUP(Payment[[#This Row],[ID'#]],OrderTable[],2,FALSE))=0,"",IF(Payment[[#This Row],[ID'#]]="","",VLOOKUP(Payment[[#This Row],[ID'#]],OrderTable[],2,FALSE)))</f>
        <v/>
      </c>
      <c r="C435" s="15" t="str">
        <f>IF(IF(Payment[[#This Row],[ID'#]]="","",VLOOKUP(Payment[[#This Row],[ID'#]],OrderTable[],3,FALSE))=0,"",IF(Payment[[#This Row],[ID'#]]="","",VLOOKUP(Payment[[#This Row],[ID'#]],OrderTable[],3,FALSE)))</f>
        <v/>
      </c>
      <c r="D435" s="16" t="str">
        <f>IF(IF(Payment[[#This Row],[ID'#]]="","",VLOOKUP(Payment[[#This Row],[ID'#]],OrderTable[],5,FALSE))=0,"",IF(Payment[[#This Row],[ID'#]]="","",VLOOKUP(Payment[[#This Row],[ID'#]],OrderTable[],5,FALSE)))</f>
        <v/>
      </c>
      <c r="E435" s="17" t="str">
        <f>IF(IF(Payment[[#This Row],[ID'#]]="","",VLOOKUP(Payment[[#This Row],[ID'#]],OrderTable[],6,FALSE))=0,"",IF(Payment[[#This Row],[ID'#]]="","",VLOOKUP(Payment[[#This Row],[ID'#]],OrderTable[],6,FALSE)))</f>
        <v/>
      </c>
      <c r="F435" s="17" t="str">
        <f>IF(IF(Payment[[#This Row],[ID'#]]="","",VLOOKUP(Payment[[#This Row],[ID'#]],OrderTable[],7,FALSE))=0,0,IF(Payment[[#This Row],[ID'#]]="","",VLOOKUP(Payment[[#This Row],[ID'#]],OrderTable[],7,FALSE)))</f>
        <v/>
      </c>
      <c r="G435" s="17" t="str">
        <f>IF(IF(Payment[[#This Row],[ID'#]]="","",VLOOKUP(Payment[[#This Row],[ID'#]],OrderTable[],8,FALSE))=0,"",IF(Payment[[#This Row],[ID'#]]="","",VLOOKUP(Payment[[#This Row],[ID'#]],OrderTable[],8,FALSE)))</f>
        <v/>
      </c>
      <c r="H435" s="23" t="str">
        <f>IF(IF(Payment[[#This Row],[ID'#]]="","",VLOOKUP(Payment[[#This Row],[ID'#]],OrderTable[],9,FALSE))=0,0,IF(Payment[[#This Row],[ID'#]]="","",VLOOKUP(Payment[[#This Row],[ID'#]],OrderTable[],9,FALSE)))</f>
        <v/>
      </c>
      <c r="I435" s="23" t="str">
        <f>IF(IF(Payment[[#This Row],[ID'#]]="","",VLOOKUP(Payment[[#This Row],[ID'#]],OrderTable[],10,FALSE))=0,0,IF(Payment[[#This Row],[ID'#]]="","",VLOOKUP(Payment[[#This Row],[ID'#]],OrderTable[],10,FALSE)))</f>
        <v/>
      </c>
      <c r="J435" s="55"/>
      <c r="K435" s="57"/>
      <c r="L435" s="22" t="str">
        <f>IF(Payment[[#This Row],[Total ]]="","",Payment[[#This Row],[Total ]]*Payment[[#This Row],[Payment %]])</f>
        <v/>
      </c>
      <c r="M435" s="47"/>
      <c r="N435" s="48"/>
      <c r="O435" s="52"/>
      <c r="P435" s="74" t="str">
        <f>IF(Payment[[#This Row],[Date of deposit]]="","",Payment[[#This Row],[Amount paid]])</f>
        <v/>
      </c>
    </row>
    <row r="436" spans="1:16" hidden="1">
      <c r="A436" s="54"/>
      <c r="B436" s="15" t="str">
        <f>IF(IF(Payment[[#This Row],[ID'#]]="","",VLOOKUP(Payment[[#This Row],[ID'#]],OrderTable[],2,FALSE))=0,"",IF(Payment[[#This Row],[ID'#]]="","",VLOOKUP(Payment[[#This Row],[ID'#]],OrderTable[],2,FALSE)))</f>
        <v/>
      </c>
      <c r="C436" s="15" t="str">
        <f>IF(IF(Payment[[#This Row],[ID'#]]="","",VLOOKUP(Payment[[#This Row],[ID'#]],OrderTable[],3,FALSE))=0,"",IF(Payment[[#This Row],[ID'#]]="","",VLOOKUP(Payment[[#This Row],[ID'#]],OrderTable[],3,FALSE)))</f>
        <v/>
      </c>
      <c r="D436" s="16" t="str">
        <f>IF(IF(Payment[[#This Row],[ID'#]]="","",VLOOKUP(Payment[[#This Row],[ID'#]],OrderTable[],5,FALSE))=0,"",IF(Payment[[#This Row],[ID'#]]="","",VLOOKUP(Payment[[#This Row],[ID'#]],OrderTable[],5,FALSE)))</f>
        <v/>
      </c>
      <c r="E436" s="17" t="str">
        <f>IF(IF(Payment[[#This Row],[ID'#]]="","",VLOOKUP(Payment[[#This Row],[ID'#]],OrderTable[],6,FALSE))=0,"",IF(Payment[[#This Row],[ID'#]]="","",VLOOKUP(Payment[[#This Row],[ID'#]],OrderTable[],6,FALSE)))</f>
        <v/>
      </c>
      <c r="F436" s="17" t="str">
        <f>IF(IF(Payment[[#This Row],[ID'#]]="","",VLOOKUP(Payment[[#This Row],[ID'#]],OrderTable[],7,FALSE))=0,0,IF(Payment[[#This Row],[ID'#]]="","",VLOOKUP(Payment[[#This Row],[ID'#]],OrderTable[],7,FALSE)))</f>
        <v/>
      </c>
      <c r="G436" s="17" t="str">
        <f>IF(IF(Payment[[#This Row],[ID'#]]="","",VLOOKUP(Payment[[#This Row],[ID'#]],OrderTable[],8,FALSE))=0,"",IF(Payment[[#This Row],[ID'#]]="","",VLOOKUP(Payment[[#This Row],[ID'#]],OrderTable[],8,FALSE)))</f>
        <v/>
      </c>
      <c r="H436" s="23" t="str">
        <f>IF(IF(Payment[[#This Row],[ID'#]]="","",VLOOKUP(Payment[[#This Row],[ID'#]],OrderTable[],9,FALSE))=0,0,IF(Payment[[#This Row],[ID'#]]="","",VLOOKUP(Payment[[#This Row],[ID'#]],OrderTable[],9,FALSE)))</f>
        <v/>
      </c>
      <c r="I436" s="23" t="str">
        <f>IF(IF(Payment[[#This Row],[ID'#]]="","",VLOOKUP(Payment[[#This Row],[ID'#]],OrderTable[],10,FALSE))=0,0,IF(Payment[[#This Row],[ID'#]]="","",VLOOKUP(Payment[[#This Row],[ID'#]],OrderTable[],10,FALSE)))</f>
        <v/>
      </c>
      <c r="J436" s="55"/>
      <c r="K436" s="57"/>
      <c r="L436" s="22" t="str">
        <f>IF(Payment[[#This Row],[Total ]]="","",Payment[[#This Row],[Total ]]*Payment[[#This Row],[Payment %]])</f>
        <v/>
      </c>
      <c r="M436" s="47"/>
      <c r="N436" s="48"/>
      <c r="O436" s="52"/>
      <c r="P436" s="74" t="str">
        <f>IF(Payment[[#This Row],[Date of deposit]]="","",Payment[[#This Row],[Amount paid]])</f>
        <v/>
      </c>
    </row>
    <row r="437" spans="1:16" hidden="1">
      <c r="A437" s="54"/>
      <c r="B437" s="15" t="str">
        <f>IF(IF(Payment[[#This Row],[ID'#]]="","",VLOOKUP(Payment[[#This Row],[ID'#]],OrderTable[],2,FALSE))=0,"",IF(Payment[[#This Row],[ID'#]]="","",VLOOKUP(Payment[[#This Row],[ID'#]],OrderTable[],2,FALSE)))</f>
        <v/>
      </c>
      <c r="C437" s="15" t="str">
        <f>IF(IF(Payment[[#This Row],[ID'#]]="","",VLOOKUP(Payment[[#This Row],[ID'#]],OrderTable[],3,FALSE))=0,"",IF(Payment[[#This Row],[ID'#]]="","",VLOOKUP(Payment[[#This Row],[ID'#]],OrderTable[],3,FALSE)))</f>
        <v/>
      </c>
      <c r="D437" s="16" t="str">
        <f>IF(IF(Payment[[#This Row],[ID'#]]="","",VLOOKUP(Payment[[#This Row],[ID'#]],OrderTable[],5,FALSE))=0,"",IF(Payment[[#This Row],[ID'#]]="","",VLOOKUP(Payment[[#This Row],[ID'#]],OrderTable[],5,FALSE)))</f>
        <v/>
      </c>
      <c r="E437" s="17" t="str">
        <f>IF(IF(Payment[[#This Row],[ID'#]]="","",VLOOKUP(Payment[[#This Row],[ID'#]],OrderTable[],6,FALSE))=0,"",IF(Payment[[#This Row],[ID'#]]="","",VLOOKUP(Payment[[#This Row],[ID'#]],OrderTable[],6,FALSE)))</f>
        <v/>
      </c>
      <c r="F437" s="17" t="str">
        <f>IF(IF(Payment[[#This Row],[ID'#]]="","",VLOOKUP(Payment[[#This Row],[ID'#]],OrderTable[],7,FALSE))=0,0,IF(Payment[[#This Row],[ID'#]]="","",VLOOKUP(Payment[[#This Row],[ID'#]],OrderTable[],7,FALSE)))</f>
        <v/>
      </c>
      <c r="G437" s="17" t="str">
        <f>IF(IF(Payment[[#This Row],[ID'#]]="","",VLOOKUP(Payment[[#This Row],[ID'#]],OrderTable[],8,FALSE))=0,"",IF(Payment[[#This Row],[ID'#]]="","",VLOOKUP(Payment[[#This Row],[ID'#]],OrderTable[],8,FALSE)))</f>
        <v/>
      </c>
      <c r="H437" s="23" t="str">
        <f>IF(IF(Payment[[#This Row],[ID'#]]="","",VLOOKUP(Payment[[#This Row],[ID'#]],OrderTable[],9,FALSE))=0,0,IF(Payment[[#This Row],[ID'#]]="","",VLOOKUP(Payment[[#This Row],[ID'#]],OrderTable[],9,FALSE)))</f>
        <v/>
      </c>
      <c r="I437" s="23" t="str">
        <f>IF(IF(Payment[[#This Row],[ID'#]]="","",VLOOKUP(Payment[[#This Row],[ID'#]],OrderTable[],10,FALSE))=0,0,IF(Payment[[#This Row],[ID'#]]="","",VLOOKUP(Payment[[#This Row],[ID'#]],OrderTable[],10,FALSE)))</f>
        <v/>
      </c>
      <c r="J437" s="55"/>
      <c r="K437" s="57"/>
      <c r="L437" s="22" t="str">
        <f>IF(Payment[[#This Row],[Total ]]="","",Payment[[#This Row],[Total ]]*Payment[[#This Row],[Payment %]])</f>
        <v/>
      </c>
      <c r="M437" s="47"/>
      <c r="N437" s="48"/>
      <c r="O437" s="52"/>
      <c r="P437" s="74" t="str">
        <f>IF(Payment[[#This Row],[Date of deposit]]="","",Payment[[#This Row],[Amount paid]])</f>
        <v/>
      </c>
    </row>
    <row r="438" spans="1:16" hidden="1">
      <c r="A438" s="54"/>
      <c r="B438" s="15" t="str">
        <f>IF(IF(Payment[[#This Row],[ID'#]]="","",VLOOKUP(Payment[[#This Row],[ID'#]],OrderTable[],2,FALSE))=0,"",IF(Payment[[#This Row],[ID'#]]="","",VLOOKUP(Payment[[#This Row],[ID'#]],OrderTable[],2,FALSE)))</f>
        <v/>
      </c>
      <c r="C438" s="15" t="str">
        <f>IF(IF(Payment[[#This Row],[ID'#]]="","",VLOOKUP(Payment[[#This Row],[ID'#]],OrderTable[],3,FALSE))=0,"",IF(Payment[[#This Row],[ID'#]]="","",VLOOKUP(Payment[[#This Row],[ID'#]],OrderTable[],3,FALSE)))</f>
        <v/>
      </c>
      <c r="D438" s="16" t="str">
        <f>IF(IF(Payment[[#This Row],[ID'#]]="","",VLOOKUP(Payment[[#This Row],[ID'#]],OrderTable[],5,FALSE))=0,"",IF(Payment[[#This Row],[ID'#]]="","",VLOOKUP(Payment[[#This Row],[ID'#]],OrderTable[],5,FALSE)))</f>
        <v/>
      </c>
      <c r="E438" s="17" t="str">
        <f>IF(IF(Payment[[#This Row],[ID'#]]="","",VLOOKUP(Payment[[#This Row],[ID'#]],OrderTable[],6,FALSE))=0,"",IF(Payment[[#This Row],[ID'#]]="","",VLOOKUP(Payment[[#This Row],[ID'#]],OrderTable[],6,FALSE)))</f>
        <v/>
      </c>
      <c r="F438" s="17" t="str">
        <f>IF(IF(Payment[[#This Row],[ID'#]]="","",VLOOKUP(Payment[[#This Row],[ID'#]],OrderTable[],7,FALSE))=0,0,IF(Payment[[#This Row],[ID'#]]="","",VLOOKUP(Payment[[#This Row],[ID'#]],OrderTable[],7,FALSE)))</f>
        <v/>
      </c>
      <c r="G438" s="17" t="str">
        <f>IF(IF(Payment[[#This Row],[ID'#]]="","",VLOOKUP(Payment[[#This Row],[ID'#]],OrderTable[],8,FALSE))=0,"",IF(Payment[[#This Row],[ID'#]]="","",VLOOKUP(Payment[[#This Row],[ID'#]],OrderTable[],8,FALSE)))</f>
        <v/>
      </c>
      <c r="H438" s="23" t="str">
        <f>IF(IF(Payment[[#This Row],[ID'#]]="","",VLOOKUP(Payment[[#This Row],[ID'#]],OrderTable[],9,FALSE))=0,0,IF(Payment[[#This Row],[ID'#]]="","",VLOOKUP(Payment[[#This Row],[ID'#]],OrderTable[],9,FALSE)))</f>
        <v/>
      </c>
      <c r="I438" s="23" t="str">
        <f>IF(IF(Payment[[#This Row],[ID'#]]="","",VLOOKUP(Payment[[#This Row],[ID'#]],OrderTable[],10,FALSE))=0,0,IF(Payment[[#This Row],[ID'#]]="","",VLOOKUP(Payment[[#This Row],[ID'#]],OrderTable[],10,FALSE)))</f>
        <v/>
      </c>
      <c r="J438" s="55"/>
      <c r="K438" s="57"/>
      <c r="L438" s="22" t="str">
        <f>IF(Payment[[#This Row],[Total ]]="","",Payment[[#This Row],[Total ]]*Payment[[#This Row],[Payment %]])</f>
        <v/>
      </c>
      <c r="M438" s="47"/>
      <c r="N438" s="48"/>
      <c r="O438" s="52"/>
      <c r="P438" s="74" t="str">
        <f>IF(Payment[[#This Row],[Date of deposit]]="","",Payment[[#This Row],[Amount paid]])</f>
        <v/>
      </c>
    </row>
    <row r="439" spans="1:16" hidden="1">
      <c r="A439" s="54"/>
      <c r="B439" s="15" t="str">
        <f>IF(IF(Payment[[#This Row],[ID'#]]="","",VLOOKUP(Payment[[#This Row],[ID'#]],OrderTable[],2,FALSE))=0,"",IF(Payment[[#This Row],[ID'#]]="","",VLOOKUP(Payment[[#This Row],[ID'#]],OrderTable[],2,FALSE)))</f>
        <v/>
      </c>
      <c r="C439" s="15" t="str">
        <f>IF(IF(Payment[[#This Row],[ID'#]]="","",VLOOKUP(Payment[[#This Row],[ID'#]],OrderTable[],3,FALSE))=0,"",IF(Payment[[#This Row],[ID'#]]="","",VLOOKUP(Payment[[#This Row],[ID'#]],OrderTable[],3,FALSE)))</f>
        <v/>
      </c>
      <c r="D439" s="16" t="str">
        <f>IF(IF(Payment[[#This Row],[ID'#]]="","",VLOOKUP(Payment[[#This Row],[ID'#]],OrderTable[],5,FALSE))=0,"",IF(Payment[[#This Row],[ID'#]]="","",VLOOKUP(Payment[[#This Row],[ID'#]],OrderTable[],5,FALSE)))</f>
        <v/>
      </c>
      <c r="E439" s="17" t="str">
        <f>IF(IF(Payment[[#This Row],[ID'#]]="","",VLOOKUP(Payment[[#This Row],[ID'#]],OrderTable[],6,FALSE))=0,"",IF(Payment[[#This Row],[ID'#]]="","",VLOOKUP(Payment[[#This Row],[ID'#]],OrderTable[],6,FALSE)))</f>
        <v/>
      </c>
      <c r="F439" s="17" t="str">
        <f>IF(IF(Payment[[#This Row],[ID'#]]="","",VLOOKUP(Payment[[#This Row],[ID'#]],OrderTable[],7,FALSE))=0,0,IF(Payment[[#This Row],[ID'#]]="","",VLOOKUP(Payment[[#This Row],[ID'#]],OrderTable[],7,FALSE)))</f>
        <v/>
      </c>
      <c r="G439" s="17" t="str">
        <f>IF(IF(Payment[[#This Row],[ID'#]]="","",VLOOKUP(Payment[[#This Row],[ID'#]],OrderTable[],8,FALSE))=0,"",IF(Payment[[#This Row],[ID'#]]="","",VLOOKUP(Payment[[#This Row],[ID'#]],OrderTable[],8,FALSE)))</f>
        <v/>
      </c>
      <c r="H439" s="23" t="str">
        <f>IF(IF(Payment[[#This Row],[ID'#]]="","",VLOOKUP(Payment[[#This Row],[ID'#]],OrderTable[],9,FALSE))=0,0,IF(Payment[[#This Row],[ID'#]]="","",VLOOKUP(Payment[[#This Row],[ID'#]],OrderTable[],9,FALSE)))</f>
        <v/>
      </c>
      <c r="I439" s="23" t="str">
        <f>IF(IF(Payment[[#This Row],[ID'#]]="","",VLOOKUP(Payment[[#This Row],[ID'#]],OrderTable[],10,FALSE))=0,0,IF(Payment[[#This Row],[ID'#]]="","",VLOOKUP(Payment[[#This Row],[ID'#]],OrderTable[],10,FALSE)))</f>
        <v/>
      </c>
      <c r="J439" s="55"/>
      <c r="K439" s="57"/>
      <c r="L439" s="22" t="str">
        <f>IF(Payment[[#This Row],[Total ]]="","",Payment[[#This Row],[Total ]]*Payment[[#This Row],[Payment %]])</f>
        <v/>
      </c>
      <c r="M439" s="47"/>
      <c r="N439" s="48"/>
      <c r="O439" s="52"/>
      <c r="P439" s="74" t="str">
        <f>IF(Payment[[#This Row],[Date of deposit]]="","",Payment[[#This Row],[Amount paid]])</f>
        <v/>
      </c>
    </row>
    <row r="440" spans="1:16" hidden="1">
      <c r="A440" s="54"/>
      <c r="B440" s="15" t="str">
        <f>IF(IF(Payment[[#This Row],[ID'#]]="","",VLOOKUP(Payment[[#This Row],[ID'#]],OrderTable[],2,FALSE))=0,"",IF(Payment[[#This Row],[ID'#]]="","",VLOOKUP(Payment[[#This Row],[ID'#]],OrderTable[],2,FALSE)))</f>
        <v/>
      </c>
      <c r="C440" s="15" t="str">
        <f>IF(IF(Payment[[#This Row],[ID'#]]="","",VLOOKUP(Payment[[#This Row],[ID'#]],OrderTable[],3,FALSE))=0,"",IF(Payment[[#This Row],[ID'#]]="","",VLOOKUP(Payment[[#This Row],[ID'#]],OrderTable[],3,FALSE)))</f>
        <v/>
      </c>
      <c r="D440" s="16" t="str">
        <f>IF(IF(Payment[[#This Row],[ID'#]]="","",VLOOKUP(Payment[[#This Row],[ID'#]],OrderTable[],5,FALSE))=0,"",IF(Payment[[#This Row],[ID'#]]="","",VLOOKUP(Payment[[#This Row],[ID'#]],OrderTable[],5,FALSE)))</f>
        <v/>
      </c>
      <c r="E440" s="17" t="str">
        <f>IF(IF(Payment[[#This Row],[ID'#]]="","",VLOOKUP(Payment[[#This Row],[ID'#]],OrderTable[],6,FALSE))=0,"",IF(Payment[[#This Row],[ID'#]]="","",VLOOKUP(Payment[[#This Row],[ID'#]],OrderTable[],6,FALSE)))</f>
        <v/>
      </c>
      <c r="F440" s="17" t="str">
        <f>IF(IF(Payment[[#This Row],[ID'#]]="","",VLOOKUP(Payment[[#This Row],[ID'#]],OrderTable[],7,FALSE))=0,0,IF(Payment[[#This Row],[ID'#]]="","",VLOOKUP(Payment[[#This Row],[ID'#]],OrderTable[],7,FALSE)))</f>
        <v/>
      </c>
      <c r="G440" s="17" t="str">
        <f>IF(IF(Payment[[#This Row],[ID'#]]="","",VLOOKUP(Payment[[#This Row],[ID'#]],OrderTable[],8,FALSE))=0,"",IF(Payment[[#This Row],[ID'#]]="","",VLOOKUP(Payment[[#This Row],[ID'#]],OrderTable[],8,FALSE)))</f>
        <v/>
      </c>
      <c r="H440" s="23" t="str">
        <f>IF(IF(Payment[[#This Row],[ID'#]]="","",VLOOKUP(Payment[[#This Row],[ID'#]],OrderTable[],9,FALSE))=0,0,IF(Payment[[#This Row],[ID'#]]="","",VLOOKUP(Payment[[#This Row],[ID'#]],OrderTable[],9,FALSE)))</f>
        <v/>
      </c>
      <c r="I440" s="23" t="str">
        <f>IF(IF(Payment[[#This Row],[ID'#]]="","",VLOOKUP(Payment[[#This Row],[ID'#]],OrderTable[],10,FALSE))=0,0,IF(Payment[[#This Row],[ID'#]]="","",VLOOKUP(Payment[[#This Row],[ID'#]],OrderTable[],10,FALSE)))</f>
        <v/>
      </c>
      <c r="J440" s="55"/>
      <c r="K440" s="57"/>
      <c r="L440" s="22" t="str">
        <f>IF(Payment[[#This Row],[Total ]]="","",Payment[[#This Row],[Total ]]*Payment[[#This Row],[Payment %]])</f>
        <v/>
      </c>
      <c r="M440" s="47"/>
      <c r="N440" s="48"/>
      <c r="O440" s="52"/>
      <c r="P440" s="74" t="str">
        <f>IF(Payment[[#This Row],[Date of deposit]]="","",Payment[[#This Row],[Amount paid]])</f>
        <v/>
      </c>
    </row>
    <row r="441" spans="1:16" hidden="1">
      <c r="A441" s="54"/>
      <c r="B441" s="15" t="str">
        <f>IF(IF(Payment[[#This Row],[ID'#]]="","",VLOOKUP(Payment[[#This Row],[ID'#]],OrderTable[],2,FALSE))=0,"",IF(Payment[[#This Row],[ID'#]]="","",VLOOKUP(Payment[[#This Row],[ID'#]],OrderTable[],2,FALSE)))</f>
        <v/>
      </c>
      <c r="C441" s="15" t="str">
        <f>IF(IF(Payment[[#This Row],[ID'#]]="","",VLOOKUP(Payment[[#This Row],[ID'#]],OrderTable[],3,FALSE))=0,"",IF(Payment[[#This Row],[ID'#]]="","",VLOOKUP(Payment[[#This Row],[ID'#]],OrderTable[],3,FALSE)))</f>
        <v/>
      </c>
      <c r="D441" s="16" t="str">
        <f>IF(IF(Payment[[#This Row],[ID'#]]="","",VLOOKUP(Payment[[#This Row],[ID'#]],OrderTable[],5,FALSE))=0,"",IF(Payment[[#This Row],[ID'#]]="","",VLOOKUP(Payment[[#This Row],[ID'#]],OrderTable[],5,FALSE)))</f>
        <v/>
      </c>
      <c r="E441" s="17" t="str">
        <f>IF(IF(Payment[[#This Row],[ID'#]]="","",VLOOKUP(Payment[[#This Row],[ID'#]],OrderTable[],6,FALSE))=0,"",IF(Payment[[#This Row],[ID'#]]="","",VLOOKUP(Payment[[#This Row],[ID'#]],OrderTable[],6,FALSE)))</f>
        <v/>
      </c>
      <c r="F441" s="17" t="str">
        <f>IF(IF(Payment[[#This Row],[ID'#]]="","",VLOOKUP(Payment[[#This Row],[ID'#]],OrderTable[],7,FALSE))=0,0,IF(Payment[[#This Row],[ID'#]]="","",VLOOKUP(Payment[[#This Row],[ID'#]],OrderTable[],7,FALSE)))</f>
        <v/>
      </c>
      <c r="G441" s="17" t="str">
        <f>IF(IF(Payment[[#This Row],[ID'#]]="","",VLOOKUP(Payment[[#This Row],[ID'#]],OrderTable[],8,FALSE))=0,"",IF(Payment[[#This Row],[ID'#]]="","",VLOOKUP(Payment[[#This Row],[ID'#]],OrderTable[],8,FALSE)))</f>
        <v/>
      </c>
      <c r="H441" s="23" t="str">
        <f>IF(IF(Payment[[#This Row],[ID'#]]="","",VLOOKUP(Payment[[#This Row],[ID'#]],OrderTable[],9,FALSE))=0,0,IF(Payment[[#This Row],[ID'#]]="","",VLOOKUP(Payment[[#This Row],[ID'#]],OrderTable[],9,FALSE)))</f>
        <v/>
      </c>
      <c r="I441" s="23" t="str">
        <f>IF(IF(Payment[[#This Row],[ID'#]]="","",VLOOKUP(Payment[[#This Row],[ID'#]],OrderTable[],10,FALSE))=0,0,IF(Payment[[#This Row],[ID'#]]="","",VLOOKUP(Payment[[#This Row],[ID'#]],OrderTable[],10,FALSE)))</f>
        <v/>
      </c>
      <c r="J441" s="55"/>
      <c r="K441" s="57"/>
      <c r="L441" s="22" t="str">
        <f>IF(Payment[[#This Row],[Total ]]="","",Payment[[#This Row],[Total ]]*Payment[[#This Row],[Payment %]])</f>
        <v/>
      </c>
      <c r="M441" s="47"/>
      <c r="N441" s="48"/>
      <c r="O441" s="52"/>
      <c r="P441" s="74" t="str">
        <f>IF(Payment[[#This Row],[Date of deposit]]="","",Payment[[#This Row],[Amount paid]])</f>
        <v/>
      </c>
    </row>
    <row r="442" spans="1:16" hidden="1">
      <c r="A442" s="54"/>
      <c r="B442" s="15" t="str">
        <f>IF(IF(Payment[[#This Row],[ID'#]]="","",VLOOKUP(Payment[[#This Row],[ID'#]],OrderTable[],2,FALSE))=0,"",IF(Payment[[#This Row],[ID'#]]="","",VLOOKUP(Payment[[#This Row],[ID'#]],OrderTable[],2,FALSE)))</f>
        <v/>
      </c>
      <c r="C442" s="15" t="str">
        <f>IF(IF(Payment[[#This Row],[ID'#]]="","",VLOOKUP(Payment[[#This Row],[ID'#]],OrderTable[],3,FALSE))=0,"",IF(Payment[[#This Row],[ID'#]]="","",VLOOKUP(Payment[[#This Row],[ID'#]],OrderTable[],3,FALSE)))</f>
        <v/>
      </c>
      <c r="D442" s="16" t="str">
        <f>IF(IF(Payment[[#This Row],[ID'#]]="","",VLOOKUP(Payment[[#This Row],[ID'#]],OrderTable[],5,FALSE))=0,"",IF(Payment[[#This Row],[ID'#]]="","",VLOOKUP(Payment[[#This Row],[ID'#]],OrderTable[],5,FALSE)))</f>
        <v/>
      </c>
      <c r="E442" s="17" t="str">
        <f>IF(IF(Payment[[#This Row],[ID'#]]="","",VLOOKUP(Payment[[#This Row],[ID'#]],OrderTable[],6,FALSE))=0,"",IF(Payment[[#This Row],[ID'#]]="","",VLOOKUP(Payment[[#This Row],[ID'#]],OrderTable[],6,FALSE)))</f>
        <v/>
      </c>
      <c r="F442" s="17" t="str">
        <f>IF(IF(Payment[[#This Row],[ID'#]]="","",VLOOKUP(Payment[[#This Row],[ID'#]],OrderTable[],7,FALSE))=0,0,IF(Payment[[#This Row],[ID'#]]="","",VLOOKUP(Payment[[#This Row],[ID'#]],OrderTable[],7,FALSE)))</f>
        <v/>
      </c>
      <c r="G442" s="17" t="str">
        <f>IF(IF(Payment[[#This Row],[ID'#]]="","",VLOOKUP(Payment[[#This Row],[ID'#]],OrderTable[],8,FALSE))=0,"",IF(Payment[[#This Row],[ID'#]]="","",VLOOKUP(Payment[[#This Row],[ID'#]],OrderTable[],8,FALSE)))</f>
        <v/>
      </c>
      <c r="H442" s="23" t="str">
        <f>IF(IF(Payment[[#This Row],[ID'#]]="","",VLOOKUP(Payment[[#This Row],[ID'#]],OrderTable[],9,FALSE))=0,0,IF(Payment[[#This Row],[ID'#]]="","",VLOOKUP(Payment[[#This Row],[ID'#]],OrderTable[],9,FALSE)))</f>
        <v/>
      </c>
      <c r="I442" s="23" t="str">
        <f>IF(IF(Payment[[#This Row],[ID'#]]="","",VLOOKUP(Payment[[#This Row],[ID'#]],OrderTable[],10,FALSE))=0,0,IF(Payment[[#This Row],[ID'#]]="","",VLOOKUP(Payment[[#This Row],[ID'#]],OrderTable[],10,FALSE)))</f>
        <v/>
      </c>
      <c r="J442" s="55"/>
      <c r="K442" s="57"/>
      <c r="L442" s="22" t="str">
        <f>IF(Payment[[#This Row],[Total ]]="","",Payment[[#This Row],[Total ]]*Payment[[#This Row],[Payment %]])</f>
        <v/>
      </c>
      <c r="M442" s="47"/>
      <c r="N442" s="48"/>
      <c r="O442" s="52"/>
      <c r="P442" s="74" t="str">
        <f>IF(Payment[[#This Row],[Date of deposit]]="","",Payment[[#This Row],[Amount paid]])</f>
        <v/>
      </c>
    </row>
    <row r="443" spans="1:16" hidden="1">
      <c r="A443" s="54"/>
      <c r="B443" s="15" t="str">
        <f>IF(IF(Payment[[#This Row],[ID'#]]="","",VLOOKUP(Payment[[#This Row],[ID'#]],OrderTable[],2,FALSE))=0,"",IF(Payment[[#This Row],[ID'#]]="","",VLOOKUP(Payment[[#This Row],[ID'#]],OrderTable[],2,FALSE)))</f>
        <v/>
      </c>
      <c r="C443" s="15" t="str">
        <f>IF(IF(Payment[[#This Row],[ID'#]]="","",VLOOKUP(Payment[[#This Row],[ID'#]],OrderTable[],3,FALSE))=0,"",IF(Payment[[#This Row],[ID'#]]="","",VLOOKUP(Payment[[#This Row],[ID'#]],OrderTable[],3,FALSE)))</f>
        <v/>
      </c>
      <c r="D443" s="16" t="str">
        <f>IF(IF(Payment[[#This Row],[ID'#]]="","",VLOOKUP(Payment[[#This Row],[ID'#]],OrderTable[],5,FALSE))=0,"",IF(Payment[[#This Row],[ID'#]]="","",VLOOKUP(Payment[[#This Row],[ID'#]],OrderTable[],5,FALSE)))</f>
        <v/>
      </c>
      <c r="E443" s="17" t="str">
        <f>IF(IF(Payment[[#This Row],[ID'#]]="","",VLOOKUP(Payment[[#This Row],[ID'#]],OrderTable[],6,FALSE))=0,"",IF(Payment[[#This Row],[ID'#]]="","",VLOOKUP(Payment[[#This Row],[ID'#]],OrderTable[],6,FALSE)))</f>
        <v/>
      </c>
      <c r="F443" s="17" t="str">
        <f>IF(IF(Payment[[#This Row],[ID'#]]="","",VLOOKUP(Payment[[#This Row],[ID'#]],OrderTable[],7,FALSE))=0,0,IF(Payment[[#This Row],[ID'#]]="","",VLOOKUP(Payment[[#This Row],[ID'#]],OrderTable[],7,FALSE)))</f>
        <v/>
      </c>
      <c r="G443" s="17" t="str">
        <f>IF(IF(Payment[[#This Row],[ID'#]]="","",VLOOKUP(Payment[[#This Row],[ID'#]],OrderTable[],8,FALSE))=0,"",IF(Payment[[#This Row],[ID'#]]="","",VLOOKUP(Payment[[#This Row],[ID'#]],OrderTable[],8,FALSE)))</f>
        <v/>
      </c>
      <c r="H443" s="23" t="str">
        <f>IF(IF(Payment[[#This Row],[ID'#]]="","",VLOOKUP(Payment[[#This Row],[ID'#]],OrderTable[],9,FALSE))=0,0,IF(Payment[[#This Row],[ID'#]]="","",VLOOKUP(Payment[[#This Row],[ID'#]],OrderTable[],9,FALSE)))</f>
        <v/>
      </c>
      <c r="I443" s="23" t="str">
        <f>IF(IF(Payment[[#This Row],[ID'#]]="","",VLOOKUP(Payment[[#This Row],[ID'#]],OrderTable[],10,FALSE))=0,0,IF(Payment[[#This Row],[ID'#]]="","",VLOOKUP(Payment[[#This Row],[ID'#]],OrderTable[],10,FALSE)))</f>
        <v/>
      </c>
      <c r="J443" s="55"/>
      <c r="K443" s="57"/>
      <c r="L443" s="22" t="str">
        <f>IF(Payment[[#This Row],[Total ]]="","",Payment[[#This Row],[Total ]]*Payment[[#This Row],[Payment %]])</f>
        <v/>
      </c>
      <c r="M443" s="47"/>
      <c r="N443" s="48"/>
      <c r="O443" s="52"/>
      <c r="P443" s="74" t="str">
        <f>IF(Payment[[#This Row],[Date of deposit]]="","",Payment[[#This Row],[Amount paid]])</f>
        <v/>
      </c>
    </row>
    <row r="444" spans="1:16" hidden="1">
      <c r="A444" s="54"/>
      <c r="B444" s="15" t="str">
        <f>IF(IF(Payment[[#This Row],[ID'#]]="","",VLOOKUP(Payment[[#This Row],[ID'#]],OrderTable[],2,FALSE))=0,"",IF(Payment[[#This Row],[ID'#]]="","",VLOOKUP(Payment[[#This Row],[ID'#]],OrderTable[],2,FALSE)))</f>
        <v/>
      </c>
      <c r="C444" s="15" t="str">
        <f>IF(IF(Payment[[#This Row],[ID'#]]="","",VLOOKUP(Payment[[#This Row],[ID'#]],OrderTable[],3,FALSE))=0,"",IF(Payment[[#This Row],[ID'#]]="","",VLOOKUP(Payment[[#This Row],[ID'#]],OrderTable[],3,FALSE)))</f>
        <v/>
      </c>
      <c r="D444" s="16" t="str">
        <f>IF(IF(Payment[[#This Row],[ID'#]]="","",VLOOKUP(Payment[[#This Row],[ID'#]],OrderTable[],5,FALSE))=0,"",IF(Payment[[#This Row],[ID'#]]="","",VLOOKUP(Payment[[#This Row],[ID'#]],OrderTable[],5,FALSE)))</f>
        <v/>
      </c>
      <c r="E444" s="17" t="str">
        <f>IF(IF(Payment[[#This Row],[ID'#]]="","",VLOOKUP(Payment[[#This Row],[ID'#]],OrderTable[],6,FALSE))=0,"",IF(Payment[[#This Row],[ID'#]]="","",VLOOKUP(Payment[[#This Row],[ID'#]],OrderTable[],6,FALSE)))</f>
        <v/>
      </c>
      <c r="F444" s="17" t="str">
        <f>IF(IF(Payment[[#This Row],[ID'#]]="","",VLOOKUP(Payment[[#This Row],[ID'#]],OrderTable[],7,FALSE))=0,0,IF(Payment[[#This Row],[ID'#]]="","",VLOOKUP(Payment[[#This Row],[ID'#]],OrderTable[],7,FALSE)))</f>
        <v/>
      </c>
      <c r="G444" s="17" t="str">
        <f>IF(IF(Payment[[#This Row],[ID'#]]="","",VLOOKUP(Payment[[#This Row],[ID'#]],OrderTable[],8,FALSE))=0,"",IF(Payment[[#This Row],[ID'#]]="","",VLOOKUP(Payment[[#This Row],[ID'#]],OrderTable[],8,FALSE)))</f>
        <v/>
      </c>
      <c r="H444" s="23" t="str">
        <f>IF(IF(Payment[[#This Row],[ID'#]]="","",VLOOKUP(Payment[[#This Row],[ID'#]],OrderTable[],9,FALSE))=0,0,IF(Payment[[#This Row],[ID'#]]="","",VLOOKUP(Payment[[#This Row],[ID'#]],OrderTable[],9,FALSE)))</f>
        <v/>
      </c>
      <c r="I444" s="23" t="str">
        <f>IF(IF(Payment[[#This Row],[ID'#]]="","",VLOOKUP(Payment[[#This Row],[ID'#]],OrderTable[],10,FALSE))=0,0,IF(Payment[[#This Row],[ID'#]]="","",VLOOKUP(Payment[[#This Row],[ID'#]],OrderTable[],10,FALSE)))</f>
        <v/>
      </c>
      <c r="J444" s="55"/>
      <c r="K444" s="57"/>
      <c r="L444" s="22" t="str">
        <f>IF(Payment[[#This Row],[Total ]]="","",Payment[[#This Row],[Total ]]*Payment[[#This Row],[Payment %]])</f>
        <v/>
      </c>
      <c r="M444" s="47"/>
      <c r="N444" s="48"/>
      <c r="O444" s="52"/>
      <c r="P444" s="74" t="str">
        <f>IF(Payment[[#This Row],[Date of deposit]]="","",Payment[[#This Row],[Amount paid]])</f>
        <v/>
      </c>
    </row>
    <row r="445" spans="1:16" hidden="1">
      <c r="A445" s="54"/>
      <c r="B445" s="15" t="str">
        <f>IF(IF(Payment[[#This Row],[ID'#]]="","",VLOOKUP(Payment[[#This Row],[ID'#]],OrderTable[],2,FALSE))=0,"",IF(Payment[[#This Row],[ID'#]]="","",VLOOKUP(Payment[[#This Row],[ID'#]],OrderTable[],2,FALSE)))</f>
        <v/>
      </c>
      <c r="C445" s="15" t="str">
        <f>IF(IF(Payment[[#This Row],[ID'#]]="","",VLOOKUP(Payment[[#This Row],[ID'#]],OrderTable[],3,FALSE))=0,"",IF(Payment[[#This Row],[ID'#]]="","",VLOOKUP(Payment[[#This Row],[ID'#]],OrderTable[],3,FALSE)))</f>
        <v/>
      </c>
      <c r="D445" s="16" t="str">
        <f>IF(IF(Payment[[#This Row],[ID'#]]="","",VLOOKUP(Payment[[#This Row],[ID'#]],OrderTable[],5,FALSE))=0,"",IF(Payment[[#This Row],[ID'#]]="","",VLOOKUP(Payment[[#This Row],[ID'#]],OrderTable[],5,FALSE)))</f>
        <v/>
      </c>
      <c r="E445" s="17" t="str">
        <f>IF(IF(Payment[[#This Row],[ID'#]]="","",VLOOKUP(Payment[[#This Row],[ID'#]],OrderTable[],6,FALSE))=0,"",IF(Payment[[#This Row],[ID'#]]="","",VLOOKUP(Payment[[#This Row],[ID'#]],OrderTable[],6,FALSE)))</f>
        <v/>
      </c>
      <c r="F445" s="17" t="str">
        <f>IF(IF(Payment[[#This Row],[ID'#]]="","",VLOOKUP(Payment[[#This Row],[ID'#]],OrderTable[],7,FALSE))=0,0,IF(Payment[[#This Row],[ID'#]]="","",VLOOKUP(Payment[[#This Row],[ID'#]],OrderTable[],7,FALSE)))</f>
        <v/>
      </c>
      <c r="G445" s="17" t="str">
        <f>IF(IF(Payment[[#This Row],[ID'#]]="","",VLOOKUP(Payment[[#This Row],[ID'#]],OrderTable[],8,FALSE))=0,"",IF(Payment[[#This Row],[ID'#]]="","",VLOOKUP(Payment[[#This Row],[ID'#]],OrderTable[],8,FALSE)))</f>
        <v/>
      </c>
      <c r="H445" s="23" t="str">
        <f>IF(IF(Payment[[#This Row],[ID'#]]="","",VLOOKUP(Payment[[#This Row],[ID'#]],OrderTable[],9,FALSE))=0,0,IF(Payment[[#This Row],[ID'#]]="","",VLOOKUP(Payment[[#This Row],[ID'#]],OrderTable[],9,FALSE)))</f>
        <v/>
      </c>
      <c r="I445" s="23" t="str">
        <f>IF(IF(Payment[[#This Row],[ID'#]]="","",VLOOKUP(Payment[[#This Row],[ID'#]],OrderTable[],10,FALSE))=0,0,IF(Payment[[#This Row],[ID'#]]="","",VLOOKUP(Payment[[#This Row],[ID'#]],OrderTable[],10,FALSE)))</f>
        <v/>
      </c>
      <c r="J445" s="55"/>
      <c r="K445" s="57"/>
      <c r="L445" s="22" t="str">
        <f>IF(Payment[[#This Row],[Total ]]="","",Payment[[#This Row],[Total ]]*Payment[[#This Row],[Payment %]])</f>
        <v/>
      </c>
      <c r="M445" s="47"/>
      <c r="N445" s="48"/>
      <c r="O445" s="52"/>
      <c r="P445" s="74" t="str">
        <f>IF(Payment[[#This Row],[Date of deposit]]="","",Payment[[#This Row],[Amount paid]])</f>
        <v/>
      </c>
    </row>
    <row r="446" spans="1:16" hidden="1">
      <c r="A446" s="54"/>
      <c r="B446" s="15" t="str">
        <f>IF(IF(Payment[[#This Row],[ID'#]]="","",VLOOKUP(Payment[[#This Row],[ID'#]],OrderTable[],2,FALSE))=0,"",IF(Payment[[#This Row],[ID'#]]="","",VLOOKUP(Payment[[#This Row],[ID'#]],OrderTable[],2,FALSE)))</f>
        <v/>
      </c>
      <c r="C446" s="15" t="str">
        <f>IF(IF(Payment[[#This Row],[ID'#]]="","",VLOOKUP(Payment[[#This Row],[ID'#]],OrderTable[],3,FALSE))=0,"",IF(Payment[[#This Row],[ID'#]]="","",VLOOKUP(Payment[[#This Row],[ID'#]],OrderTable[],3,FALSE)))</f>
        <v/>
      </c>
      <c r="D446" s="16" t="str">
        <f>IF(IF(Payment[[#This Row],[ID'#]]="","",VLOOKUP(Payment[[#This Row],[ID'#]],OrderTable[],5,FALSE))=0,"",IF(Payment[[#This Row],[ID'#]]="","",VLOOKUP(Payment[[#This Row],[ID'#]],OrderTable[],5,FALSE)))</f>
        <v/>
      </c>
      <c r="E446" s="17" t="str">
        <f>IF(IF(Payment[[#This Row],[ID'#]]="","",VLOOKUP(Payment[[#This Row],[ID'#]],OrderTable[],6,FALSE))=0,"",IF(Payment[[#This Row],[ID'#]]="","",VLOOKUP(Payment[[#This Row],[ID'#]],OrderTable[],6,FALSE)))</f>
        <v/>
      </c>
      <c r="F446" s="17" t="str">
        <f>IF(IF(Payment[[#This Row],[ID'#]]="","",VLOOKUP(Payment[[#This Row],[ID'#]],OrderTable[],7,FALSE))=0,0,IF(Payment[[#This Row],[ID'#]]="","",VLOOKUP(Payment[[#This Row],[ID'#]],OrderTable[],7,FALSE)))</f>
        <v/>
      </c>
      <c r="G446" s="17" t="str">
        <f>IF(IF(Payment[[#This Row],[ID'#]]="","",VLOOKUP(Payment[[#This Row],[ID'#]],OrderTable[],8,FALSE))=0,"",IF(Payment[[#This Row],[ID'#]]="","",VLOOKUP(Payment[[#This Row],[ID'#]],OrderTable[],8,FALSE)))</f>
        <v/>
      </c>
      <c r="H446" s="23" t="str">
        <f>IF(IF(Payment[[#This Row],[ID'#]]="","",VLOOKUP(Payment[[#This Row],[ID'#]],OrderTable[],9,FALSE))=0,0,IF(Payment[[#This Row],[ID'#]]="","",VLOOKUP(Payment[[#This Row],[ID'#]],OrderTable[],9,FALSE)))</f>
        <v/>
      </c>
      <c r="I446" s="23" t="str">
        <f>IF(IF(Payment[[#This Row],[ID'#]]="","",VLOOKUP(Payment[[#This Row],[ID'#]],OrderTable[],10,FALSE))=0,0,IF(Payment[[#This Row],[ID'#]]="","",VLOOKUP(Payment[[#This Row],[ID'#]],OrderTable[],10,FALSE)))</f>
        <v/>
      </c>
      <c r="J446" s="55"/>
      <c r="K446" s="57"/>
      <c r="L446" s="22" t="str">
        <f>IF(Payment[[#This Row],[Total ]]="","",Payment[[#This Row],[Total ]]*Payment[[#This Row],[Payment %]])</f>
        <v/>
      </c>
      <c r="M446" s="47"/>
      <c r="N446" s="48"/>
      <c r="O446" s="52"/>
      <c r="P446" s="74" t="str">
        <f>IF(Payment[[#This Row],[Date of deposit]]="","",Payment[[#This Row],[Amount paid]])</f>
        <v/>
      </c>
    </row>
    <row r="447" spans="1:16" hidden="1">
      <c r="A447" s="54"/>
      <c r="B447" s="15" t="str">
        <f>IF(IF(Payment[[#This Row],[ID'#]]="","",VLOOKUP(Payment[[#This Row],[ID'#]],OrderTable[],2,FALSE))=0,"",IF(Payment[[#This Row],[ID'#]]="","",VLOOKUP(Payment[[#This Row],[ID'#]],OrderTable[],2,FALSE)))</f>
        <v/>
      </c>
      <c r="C447" s="15" t="str">
        <f>IF(IF(Payment[[#This Row],[ID'#]]="","",VLOOKUP(Payment[[#This Row],[ID'#]],OrderTable[],3,FALSE))=0,"",IF(Payment[[#This Row],[ID'#]]="","",VLOOKUP(Payment[[#This Row],[ID'#]],OrderTable[],3,FALSE)))</f>
        <v/>
      </c>
      <c r="D447" s="16" t="str">
        <f>IF(IF(Payment[[#This Row],[ID'#]]="","",VLOOKUP(Payment[[#This Row],[ID'#]],OrderTable[],5,FALSE))=0,"",IF(Payment[[#This Row],[ID'#]]="","",VLOOKUP(Payment[[#This Row],[ID'#]],OrderTable[],5,FALSE)))</f>
        <v/>
      </c>
      <c r="E447" s="17" t="str">
        <f>IF(IF(Payment[[#This Row],[ID'#]]="","",VLOOKUP(Payment[[#This Row],[ID'#]],OrderTable[],6,FALSE))=0,"",IF(Payment[[#This Row],[ID'#]]="","",VLOOKUP(Payment[[#This Row],[ID'#]],OrderTable[],6,FALSE)))</f>
        <v/>
      </c>
      <c r="F447" s="17" t="str">
        <f>IF(IF(Payment[[#This Row],[ID'#]]="","",VLOOKUP(Payment[[#This Row],[ID'#]],OrderTable[],7,FALSE))=0,0,IF(Payment[[#This Row],[ID'#]]="","",VLOOKUP(Payment[[#This Row],[ID'#]],OrderTable[],7,FALSE)))</f>
        <v/>
      </c>
      <c r="G447" s="17" t="str">
        <f>IF(IF(Payment[[#This Row],[ID'#]]="","",VLOOKUP(Payment[[#This Row],[ID'#]],OrderTable[],8,FALSE))=0,"",IF(Payment[[#This Row],[ID'#]]="","",VLOOKUP(Payment[[#This Row],[ID'#]],OrderTable[],8,FALSE)))</f>
        <v/>
      </c>
      <c r="H447" s="23" t="str">
        <f>IF(IF(Payment[[#This Row],[ID'#]]="","",VLOOKUP(Payment[[#This Row],[ID'#]],OrderTable[],9,FALSE))=0,0,IF(Payment[[#This Row],[ID'#]]="","",VLOOKUP(Payment[[#This Row],[ID'#]],OrderTable[],9,FALSE)))</f>
        <v/>
      </c>
      <c r="I447" s="23" t="str">
        <f>IF(IF(Payment[[#This Row],[ID'#]]="","",VLOOKUP(Payment[[#This Row],[ID'#]],OrderTable[],10,FALSE))=0,0,IF(Payment[[#This Row],[ID'#]]="","",VLOOKUP(Payment[[#This Row],[ID'#]],OrderTable[],10,FALSE)))</f>
        <v/>
      </c>
      <c r="J447" s="55"/>
      <c r="K447" s="57"/>
      <c r="L447" s="22" t="str">
        <f>IF(Payment[[#This Row],[Total ]]="","",Payment[[#This Row],[Total ]]*Payment[[#This Row],[Payment %]])</f>
        <v/>
      </c>
      <c r="M447" s="47"/>
      <c r="N447" s="48"/>
      <c r="O447" s="52"/>
      <c r="P447" s="74" t="str">
        <f>IF(Payment[[#This Row],[Date of deposit]]="","",Payment[[#This Row],[Amount paid]])</f>
        <v/>
      </c>
    </row>
    <row r="448" spans="1:16" hidden="1">
      <c r="A448" s="54"/>
      <c r="B448" s="15" t="str">
        <f>IF(IF(Payment[[#This Row],[ID'#]]="","",VLOOKUP(Payment[[#This Row],[ID'#]],OrderTable[],2,FALSE))=0,"",IF(Payment[[#This Row],[ID'#]]="","",VLOOKUP(Payment[[#This Row],[ID'#]],OrderTable[],2,FALSE)))</f>
        <v/>
      </c>
      <c r="C448" s="15" t="str">
        <f>IF(IF(Payment[[#This Row],[ID'#]]="","",VLOOKUP(Payment[[#This Row],[ID'#]],OrderTable[],3,FALSE))=0,"",IF(Payment[[#This Row],[ID'#]]="","",VLOOKUP(Payment[[#This Row],[ID'#]],OrderTable[],3,FALSE)))</f>
        <v/>
      </c>
      <c r="D448" s="16" t="str">
        <f>IF(IF(Payment[[#This Row],[ID'#]]="","",VLOOKUP(Payment[[#This Row],[ID'#]],OrderTable[],5,FALSE))=0,"",IF(Payment[[#This Row],[ID'#]]="","",VLOOKUP(Payment[[#This Row],[ID'#]],OrderTable[],5,FALSE)))</f>
        <v/>
      </c>
      <c r="E448" s="17" t="str">
        <f>IF(IF(Payment[[#This Row],[ID'#]]="","",VLOOKUP(Payment[[#This Row],[ID'#]],OrderTable[],6,FALSE))=0,"",IF(Payment[[#This Row],[ID'#]]="","",VLOOKUP(Payment[[#This Row],[ID'#]],OrderTable[],6,FALSE)))</f>
        <v/>
      </c>
      <c r="F448" s="17" t="str">
        <f>IF(IF(Payment[[#This Row],[ID'#]]="","",VLOOKUP(Payment[[#This Row],[ID'#]],OrderTable[],7,FALSE))=0,0,IF(Payment[[#This Row],[ID'#]]="","",VLOOKUP(Payment[[#This Row],[ID'#]],OrderTable[],7,FALSE)))</f>
        <v/>
      </c>
      <c r="G448" s="17" t="str">
        <f>IF(IF(Payment[[#This Row],[ID'#]]="","",VLOOKUP(Payment[[#This Row],[ID'#]],OrderTable[],8,FALSE))=0,"",IF(Payment[[#This Row],[ID'#]]="","",VLOOKUP(Payment[[#This Row],[ID'#]],OrderTable[],8,FALSE)))</f>
        <v/>
      </c>
      <c r="H448" s="23" t="str">
        <f>IF(IF(Payment[[#This Row],[ID'#]]="","",VLOOKUP(Payment[[#This Row],[ID'#]],OrderTable[],9,FALSE))=0,0,IF(Payment[[#This Row],[ID'#]]="","",VLOOKUP(Payment[[#This Row],[ID'#]],OrderTable[],9,FALSE)))</f>
        <v/>
      </c>
      <c r="I448" s="23" t="str">
        <f>IF(IF(Payment[[#This Row],[ID'#]]="","",VLOOKUP(Payment[[#This Row],[ID'#]],OrderTable[],10,FALSE))=0,0,IF(Payment[[#This Row],[ID'#]]="","",VLOOKUP(Payment[[#This Row],[ID'#]],OrderTable[],10,FALSE)))</f>
        <v/>
      </c>
      <c r="J448" s="55"/>
      <c r="K448" s="57"/>
      <c r="L448" s="22" t="str">
        <f>IF(Payment[[#This Row],[Total ]]="","",Payment[[#This Row],[Total ]]*Payment[[#This Row],[Payment %]])</f>
        <v/>
      </c>
      <c r="M448" s="47"/>
      <c r="N448" s="48"/>
      <c r="O448" s="52"/>
      <c r="P448" s="74" t="str">
        <f>IF(Payment[[#This Row],[Date of deposit]]="","",Payment[[#This Row],[Amount paid]])</f>
        <v/>
      </c>
    </row>
    <row r="449" spans="1:16" hidden="1">
      <c r="A449" s="54"/>
      <c r="B449" s="15" t="str">
        <f>IF(IF(Payment[[#This Row],[ID'#]]="","",VLOOKUP(Payment[[#This Row],[ID'#]],OrderTable[],2,FALSE))=0,"",IF(Payment[[#This Row],[ID'#]]="","",VLOOKUP(Payment[[#This Row],[ID'#]],OrderTable[],2,FALSE)))</f>
        <v/>
      </c>
      <c r="C449" s="15" t="str">
        <f>IF(IF(Payment[[#This Row],[ID'#]]="","",VLOOKUP(Payment[[#This Row],[ID'#]],OrderTable[],3,FALSE))=0,"",IF(Payment[[#This Row],[ID'#]]="","",VLOOKUP(Payment[[#This Row],[ID'#]],OrderTable[],3,FALSE)))</f>
        <v/>
      </c>
      <c r="D449" s="16" t="str">
        <f>IF(IF(Payment[[#This Row],[ID'#]]="","",VLOOKUP(Payment[[#This Row],[ID'#]],OrderTable[],5,FALSE))=0,"",IF(Payment[[#This Row],[ID'#]]="","",VLOOKUP(Payment[[#This Row],[ID'#]],OrderTable[],5,FALSE)))</f>
        <v/>
      </c>
      <c r="E449" s="17" t="str">
        <f>IF(IF(Payment[[#This Row],[ID'#]]="","",VLOOKUP(Payment[[#This Row],[ID'#]],OrderTable[],6,FALSE))=0,"",IF(Payment[[#This Row],[ID'#]]="","",VLOOKUP(Payment[[#This Row],[ID'#]],OrderTable[],6,FALSE)))</f>
        <v/>
      </c>
      <c r="F449" s="17" t="str">
        <f>IF(IF(Payment[[#This Row],[ID'#]]="","",VLOOKUP(Payment[[#This Row],[ID'#]],OrderTable[],7,FALSE))=0,0,IF(Payment[[#This Row],[ID'#]]="","",VLOOKUP(Payment[[#This Row],[ID'#]],OrderTable[],7,FALSE)))</f>
        <v/>
      </c>
      <c r="G449" s="17" t="str">
        <f>IF(IF(Payment[[#This Row],[ID'#]]="","",VLOOKUP(Payment[[#This Row],[ID'#]],OrderTable[],8,FALSE))=0,"",IF(Payment[[#This Row],[ID'#]]="","",VLOOKUP(Payment[[#This Row],[ID'#]],OrderTable[],8,FALSE)))</f>
        <v/>
      </c>
      <c r="H449" s="23" t="str">
        <f>IF(IF(Payment[[#This Row],[ID'#]]="","",VLOOKUP(Payment[[#This Row],[ID'#]],OrderTable[],9,FALSE))=0,0,IF(Payment[[#This Row],[ID'#]]="","",VLOOKUP(Payment[[#This Row],[ID'#]],OrderTable[],9,FALSE)))</f>
        <v/>
      </c>
      <c r="I449" s="23" t="str">
        <f>IF(IF(Payment[[#This Row],[ID'#]]="","",VLOOKUP(Payment[[#This Row],[ID'#]],OrderTable[],10,FALSE))=0,0,IF(Payment[[#This Row],[ID'#]]="","",VLOOKUP(Payment[[#This Row],[ID'#]],OrderTable[],10,FALSE)))</f>
        <v/>
      </c>
      <c r="J449" s="55"/>
      <c r="K449" s="57"/>
      <c r="L449" s="22" t="str">
        <f>IF(Payment[[#This Row],[Total ]]="","",Payment[[#This Row],[Total ]]*Payment[[#This Row],[Payment %]])</f>
        <v/>
      </c>
      <c r="M449" s="47"/>
      <c r="N449" s="48"/>
      <c r="O449" s="52"/>
      <c r="P449" s="74" t="str">
        <f>IF(Payment[[#This Row],[Date of deposit]]="","",Payment[[#This Row],[Amount paid]])</f>
        <v/>
      </c>
    </row>
    <row r="450" spans="1:16" hidden="1">
      <c r="A450" s="54"/>
      <c r="B450" s="15" t="str">
        <f>IF(IF(Payment[[#This Row],[ID'#]]="","",VLOOKUP(Payment[[#This Row],[ID'#]],OrderTable[],2,FALSE))=0,"",IF(Payment[[#This Row],[ID'#]]="","",VLOOKUP(Payment[[#This Row],[ID'#]],OrderTable[],2,FALSE)))</f>
        <v/>
      </c>
      <c r="C450" s="15" t="str">
        <f>IF(IF(Payment[[#This Row],[ID'#]]="","",VLOOKUP(Payment[[#This Row],[ID'#]],OrderTable[],3,FALSE))=0,"",IF(Payment[[#This Row],[ID'#]]="","",VLOOKUP(Payment[[#This Row],[ID'#]],OrderTable[],3,FALSE)))</f>
        <v/>
      </c>
      <c r="D450" s="16" t="str">
        <f>IF(IF(Payment[[#This Row],[ID'#]]="","",VLOOKUP(Payment[[#This Row],[ID'#]],OrderTable[],5,FALSE))=0,"",IF(Payment[[#This Row],[ID'#]]="","",VLOOKUP(Payment[[#This Row],[ID'#]],OrderTable[],5,FALSE)))</f>
        <v/>
      </c>
      <c r="E450" s="17" t="str">
        <f>IF(IF(Payment[[#This Row],[ID'#]]="","",VLOOKUP(Payment[[#This Row],[ID'#]],OrderTable[],6,FALSE))=0,"",IF(Payment[[#This Row],[ID'#]]="","",VLOOKUP(Payment[[#This Row],[ID'#]],OrderTable[],6,FALSE)))</f>
        <v/>
      </c>
      <c r="F450" s="17" t="str">
        <f>IF(IF(Payment[[#This Row],[ID'#]]="","",VLOOKUP(Payment[[#This Row],[ID'#]],OrderTable[],7,FALSE))=0,0,IF(Payment[[#This Row],[ID'#]]="","",VLOOKUP(Payment[[#This Row],[ID'#]],OrderTable[],7,FALSE)))</f>
        <v/>
      </c>
      <c r="G450" s="17" t="str">
        <f>IF(IF(Payment[[#This Row],[ID'#]]="","",VLOOKUP(Payment[[#This Row],[ID'#]],OrderTable[],8,FALSE))=0,"",IF(Payment[[#This Row],[ID'#]]="","",VLOOKUP(Payment[[#This Row],[ID'#]],OrderTable[],8,FALSE)))</f>
        <v/>
      </c>
      <c r="H450" s="23" t="str">
        <f>IF(IF(Payment[[#This Row],[ID'#]]="","",VLOOKUP(Payment[[#This Row],[ID'#]],OrderTable[],9,FALSE))=0,0,IF(Payment[[#This Row],[ID'#]]="","",VLOOKUP(Payment[[#This Row],[ID'#]],OrderTable[],9,FALSE)))</f>
        <v/>
      </c>
      <c r="I450" s="23" t="str">
        <f>IF(IF(Payment[[#This Row],[ID'#]]="","",VLOOKUP(Payment[[#This Row],[ID'#]],OrderTable[],10,FALSE))=0,0,IF(Payment[[#This Row],[ID'#]]="","",VLOOKUP(Payment[[#This Row],[ID'#]],OrderTable[],10,FALSE)))</f>
        <v/>
      </c>
      <c r="J450" s="55"/>
      <c r="K450" s="57"/>
      <c r="L450" s="22" t="str">
        <f>IF(Payment[[#This Row],[Total ]]="","",Payment[[#This Row],[Total ]]*Payment[[#This Row],[Payment %]])</f>
        <v/>
      </c>
      <c r="M450" s="47"/>
      <c r="N450" s="48"/>
      <c r="O450" s="52"/>
      <c r="P450" s="74" t="str">
        <f>IF(Payment[[#This Row],[Date of deposit]]="","",Payment[[#This Row],[Amount paid]])</f>
        <v/>
      </c>
    </row>
    <row r="451" spans="1:16" hidden="1">
      <c r="A451" s="54"/>
      <c r="B451" s="15" t="str">
        <f>IF(IF(Payment[[#This Row],[ID'#]]="","",VLOOKUP(Payment[[#This Row],[ID'#]],OrderTable[],2,FALSE))=0,"",IF(Payment[[#This Row],[ID'#]]="","",VLOOKUP(Payment[[#This Row],[ID'#]],OrderTable[],2,FALSE)))</f>
        <v/>
      </c>
      <c r="C451" s="15" t="str">
        <f>IF(IF(Payment[[#This Row],[ID'#]]="","",VLOOKUP(Payment[[#This Row],[ID'#]],OrderTable[],3,FALSE))=0,"",IF(Payment[[#This Row],[ID'#]]="","",VLOOKUP(Payment[[#This Row],[ID'#]],OrderTable[],3,FALSE)))</f>
        <v/>
      </c>
      <c r="D451" s="16" t="str">
        <f>IF(IF(Payment[[#This Row],[ID'#]]="","",VLOOKUP(Payment[[#This Row],[ID'#]],OrderTable[],5,FALSE))=0,"",IF(Payment[[#This Row],[ID'#]]="","",VLOOKUP(Payment[[#This Row],[ID'#]],OrderTable[],5,FALSE)))</f>
        <v/>
      </c>
      <c r="E451" s="17" t="str">
        <f>IF(IF(Payment[[#This Row],[ID'#]]="","",VLOOKUP(Payment[[#This Row],[ID'#]],OrderTable[],6,FALSE))=0,"",IF(Payment[[#This Row],[ID'#]]="","",VLOOKUP(Payment[[#This Row],[ID'#]],OrderTable[],6,FALSE)))</f>
        <v/>
      </c>
      <c r="F451" s="17" t="str">
        <f>IF(IF(Payment[[#This Row],[ID'#]]="","",VLOOKUP(Payment[[#This Row],[ID'#]],OrderTable[],7,FALSE))=0,0,IF(Payment[[#This Row],[ID'#]]="","",VLOOKUP(Payment[[#This Row],[ID'#]],OrderTable[],7,FALSE)))</f>
        <v/>
      </c>
      <c r="G451" s="17" t="str">
        <f>IF(IF(Payment[[#This Row],[ID'#]]="","",VLOOKUP(Payment[[#This Row],[ID'#]],OrderTable[],8,FALSE))=0,"",IF(Payment[[#This Row],[ID'#]]="","",VLOOKUP(Payment[[#This Row],[ID'#]],OrderTable[],8,FALSE)))</f>
        <v/>
      </c>
      <c r="H451" s="23" t="str">
        <f>IF(IF(Payment[[#This Row],[ID'#]]="","",VLOOKUP(Payment[[#This Row],[ID'#]],OrderTable[],9,FALSE))=0,0,IF(Payment[[#This Row],[ID'#]]="","",VLOOKUP(Payment[[#This Row],[ID'#]],OrderTable[],9,FALSE)))</f>
        <v/>
      </c>
      <c r="I451" s="23" t="str">
        <f>IF(IF(Payment[[#This Row],[ID'#]]="","",VLOOKUP(Payment[[#This Row],[ID'#]],OrderTable[],10,FALSE))=0,0,IF(Payment[[#This Row],[ID'#]]="","",VLOOKUP(Payment[[#This Row],[ID'#]],OrderTable[],10,FALSE)))</f>
        <v/>
      </c>
      <c r="J451" s="55"/>
      <c r="K451" s="57"/>
      <c r="L451" s="22" t="str">
        <f>IF(Payment[[#This Row],[Total ]]="","",Payment[[#This Row],[Total ]]*Payment[[#This Row],[Payment %]])</f>
        <v/>
      </c>
      <c r="M451" s="47"/>
      <c r="N451" s="48"/>
      <c r="O451" s="52"/>
      <c r="P451" s="74" t="str">
        <f>IF(Payment[[#This Row],[Date of deposit]]="","",Payment[[#This Row],[Amount paid]])</f>
        <v/>
      </c>
    </row>
    <row r="452" spans="1:16" hidden="1">
      <c r="A452" s="54"/>
      <c r="B452" s="15" t="str">
        <f>IF(IF(Payment[[#This Row],[ID'#]]="","",VLOOKUP(Payment[[#This Row],[ID'#]],OrderTable[],2,FALSE))=0,"",IF(Payment[[#This Row],[ID'#]]="","",VLOOKUP(Payment[[#This Row],[ID'#]],OrderTable[],2,FALSE)))</f>
        <v/>
      </c>
      <c r="C452" s="15" t="str">
        <f>IF(IF(Payment[[#This Row],[ID'#]]="","",VLOOKUP(Payment[[#This Row],[ID'#]],OrderTable[],3,FALSE))=0,"",IF(Payment[[#This Row],[ID'#]]="","",VLOOKUP(Payment[[#This Row],[ID'#]],OrderTable[],3,FALSE)))</f>
        <v/>
      </c>
      <c r="D452" s="16" t="str">
        <f>IF(IF(Payment[[#This Row],[ID'#]]="","",VLOOKUP(Payment[[#This Row],[ID'#]],OrderTable[],5,FALSE))=0,"",IF(Payment[[#This Row],[ID'#]]="","",VLOOKUP(Payment[[#This Row],[ID'#]],OrderTable[],5,FALSE)))</f>
        <v/>
      </c>
      <c r="E452" s="17" t="str">
        <f>IF(IF(Payment[[#This Row],[ID'#]]="","",VLOOKUP(Payment[[#This Row],[ID'#]],OrderTable[],6,FALSE))=0,"",IF(Payment[[#This Row],[ID'#]]="","",VLOOKUP(Payment[[#This Row],[ID'#]],OrderTable[],6,FALSE)))</f>
        <v/>
      </c>
      <c r="F452" s="17" t="str">
        <f>IF(IF(Payment[[#This Row],[ID'#]]="","",VLOOKUP(Payment[[#This Row],[ID'#]],OrderTable[],7,FALSE))=0,0,IF(Payment[[#This Row],[ID'#]]="","",VLOOKUP(Payment[[#This Row],[ID'#]],OrderTable[],7,FALSE)))</f>
        <v/>
      </c>
      <c r="G452" s="17" t="str">
        <f>IF(IF(Payment[[#This Row],[ID'#]]="","",VLOOKUP(Payment[[#This Row],[ID'#]],OrderTable[],8,FALSE))=0,"",IF(Payment[[#This Row],[ID'#]]="","",VLOOKUP(Payment[[#This Row],[ID'#]],OrderTable[],8,FALSE)))</f>
        <v/>
      </c>
      <c r="H452" s="23" t="str">
        <f>IF(IF(Payment[[#This Row],[ID'#]]="","",VLOOKUP(Payment[[#This Row],[ID'#]],OrderTable[],9,FALSE))=0,0,IF(Payment[[#This Row],[ID'#]]="","",VLOOKUP(Payment[[#This Row],[ID'#]],OrderTable[],9,FALSE)))</f>
        <v/>
      </c>
      <c r="I452" s="23" t="str">
        <f>IF(IF(Payment[[#This Row],[ID'#]]="","",VLOOKUP(Payment[[#This Row],[ID'#]],OrderTable[],10,FALSE))=0,0,IF(Payment[[#This Row],[ID'#]]="","",VLOOKUP(Payment[[#This Row],[ID'#]],OrderTable[],10,FALSE)))</f>
        <v/>
      </c>
      <c r="J452" s="55"/>
      <c r="K452" s="57"/>
      <c r="L452" s="22" t="str">
        <f>IF(Payment[[#This Row],[Total ]]="","",Payment[[#This Row],[Total ]]*Payment[[#This Row],[Payment %]])</f>
        <v/>
      </c>
      <c r="M452" s="47"/>
      <c r="N452" s="48"/>
      <c r="O452" s="52"/>
      <c r="P452" s="74" t="str">
        <f>IF(Payment[[#This Row],[Date of deposit]]="","",Payment[[#This Row],[Amount paid]])</f>
        <v/>
      </c>
    </row>
    <row r="453" spans="1:16" hidden="1">
      <c r="A453" s="54"/>
      <c r="B453" s="15" t="str">
        <f>IF(IF(Payment[[#This Row],[ID'#]]="","",VLOOKUP(Payment[[#This Row],[ID'#]],OrderTable[],2,FALSE))=0,"",IF(Payment[[#This Row],[ID'#]]="","",VLOOKUP(Payment[[#This Row],[ID'#]],OrderTable[],2,FALSE)))</f>
        <v/>
      </c>
      <c r="C453" s="15" t="str">
        <f>IF(IF(Payment[[#This Row],[ID'#]]="","",VLOOKUP(Payment[[#This Row],[ID'#]],OrderTable[],3,FALSE))=0,"",IF(Payment[[#This Row],[ID'#]]="","",VLOOKUP(Payment[[#This Row],[ID'#]],OrderTable[],3,FALSE)))</f>
        <v/>
      </c>
      <c r="D453" s="16" t="str">
        <f>IF(IF(Payment[[#This Row],[ID'#]]="","",VLOOKUP(Payment[[#This Row],[ID'#]],OrderTable[],5,FALSE))=0,"",IF(Payment[[#This Row],[ID'#]]="","",VLOOKUP(Payment[[#This Row],[ID'#]],OrderTable[],5,FALSE)))</f>
        <v/>
      </c>
      <c r="E453" s="17" t="str">
        <f>IF(IF(Payment[[#This Row],[ID'#]]="","",VLOOKUP(Payment[[#This Row],[ID'#]],OrderTable[],6,FALSE))=0,"",IF(Payment[[#This Row],[ID'#]]="","",VLOOKUP(Payment[[#This Row],[ID'#]],OrderTable[],6,FALSE)))</f>
        <v/>
      </c>
      <c r="F453" s="17" t="str">
        <f>IF(IF(Payment[[#This Row],[ID'#]]="","",VLOOKUP(Payment[[#This Row],[ID'#]],OrderTable[],7,FALSE))=0,0,IF(Payment[[#This Row],[ID'#]]="","",VLOOKUP(Payment[[#This Row],[ID'#]],OrderTable[],7,FALSE)))</f>
        <v/>
      </c>
      <c r="G453" s="17" t="str">
        <f>IF(IF(Payment[[#This Row],[ID'#]]="","",VLOOKUP(Payment[[#This Row],[ID'#]],OrderTable[],8,FALSE))=0,"",IF(Payment[[#This Row],[ID'#]]="","",VLOOKUP(Payment[[#This Row],[ID'#]],OrderTable[],8,FALSE)))</f>
        <v/>
      </c>
      <c r="H453" s="23" t="str">
        <f>IF(IF(Payment[[#This Row],[ID'#]]="","",VLOOKUP(Payment[[#This Row],[ID'#]],OrderTable[],9,FALSE))=0,0,IF(Payment[[#This Row],[ID'#]]="","",VLOOKUP(Payment[[#This Row],[ID'#]],OrderTable[],9,FALSE)))</f>
        <v/>
      </c>
      <c r="I453" s="23" t="str">
        <f>IF(IF(Payment[[#This Row],[ID'#]]="","",VLOOKUP(Payment[[#This Row],[ID'#]],OrderTable[],10,FALSE))=0,0,IF(Payment[[#This Row],[ID'#]]="","",VLOOKUP(Payment[[#This Row],[ID'#]],OrderTable[],10,FALSE)))</f>
        <v/>
      </c>
      <c r="J453" s="55"/>
      <c r="K453" s="57"/>
      <c r="L453" s="22" t="str">
        <f>IF(Payment[[#This Row],[Total ]]="","",Payment[[#This Row],[Total ]]*Payment[[#This Row],[Payment %]])</f>
        <v/>
      </c>
      <c r="M453" s="47"/>
      <c r="N453" s="48"/>
      <c r="O453" s="52"/>
      <c r="P453" s="74" t="str">
        <f>IF(Payment[[#This Row],[Date of deposit]]="","",Payment[[#This Row],[Amount paid]])</f>
        <v/>
      </c>
    </row>
    <row r="454" spans="1:16" hidden="1">
      <c r="A454" s="54"/>
      <c r="B454" s="15" t="str">
        <f>IF(IF(Payment[[#This Row],[ID'#]]="","",VLOOKUP(Payment[[#This Row],[ID'#]],OrderTable[],2,FALSE))=0,"",IF(Payment[[#This Row],[ID'#]]="","",VLOOKUP(Payment[[#This Row],[ID'#]],OrderTable[],2,FALSE)))</f>
        <v/>
      </c>
      <c r="C454" s="15" t="str">
        <f>IF(IF(Payment[[#This Row],[ID'#]]="","",VLOOKUP(Payment[[#This Row],[ID'#]],OrderTable[],3,FALSE))=0,"",IF(Payment[[#This Row],[ID'#]]="","",VLOOKUP(Payment[[#This Row],[ID'#]],OrderTable[],3,FALSE)))</f>
        <v/>
      </c>
      <c r="D454" s="16" t="str">
        <f>IF(IF(Payment[[#This Row],[ID'#]]="","",VLOOKUP(Payment[[#This Row],[ID'#]],OrderTable[],5,FALSE))=0,"",IF(Payment[[#This Row],[ID'#]]="","",VLOOKUP(Payment[[#This Row],[ID'#]],OrderTable[],5,FALSE)))</f>
        <v/>
      </c>
      <c r="E454" s="17" t="str">
        <f>IF(IF(Payment[[#This Row],[ID'#]]="","",VLOOKUP(Payment[[#This Row],[ID'#]],OrderTable[],6,FALSE))=0,"",IF(Payment[[#This Row],[ID'#]]="","",VLOOKUP(Payment[[#This Row],[ID'#]],OrderTable[],6,FALSE)))</f>
        <v/>
      </c>
      <c r="F454" s="17" t="str">
        <f>IF(IF(Payment[[#This Row],[ID'#]]="","",VLOOKUP(Payment[[#This Row],[ID'#]],OrderTable[],7,FALSE))=0,0,IF(Payment[[#This Row],[ID'#]]="","",VLOOKUP(Payment[[#This Row],[ID'#]],OrderTable[],7,FALSE)))</f>
        <v/>
      </c>
      <c r="G454" s="17" t="str">
        <f>IF(IF(Payment[[#This Row],[ID'#]]="","",VLOOKUP(Payment[[#This Row],[ID'#]],OrderTable[],8,FALSE))=0,"",IF(Payment[[#This Row],[ID'#]]="","",VLOOKUP(Payment[[#This Row],[ID'#]],OrderTable[],8,FALSE)))</f>
        <v/>
      </c>
      <c r="H454" s="23" t="str">
        <f>IF(IF(Payment[[#This Row],[ID'#]]="","",VLOOKUP(Payment[[#This Row],[ID'#]],OrderTable[],9,FALSE))=0,0,IF(Payment[[#This Row],[ID'#]]="","",VLOOKUP(Payment[[#This Row],[ID'#]],OrderTable[],9,FALSE)))</f>
        <v/>
      </c>
      <c r="I454" s="23" t="str">
        <f>IF(IF(Payment[[#This Row],[ID'#]]="","",VLOOKUP(Payment[[#This Row],[ID'#]],OrderTable[],10,FALSE))=0,0,IF(Payment[[#This Row],[ID'#]]="","",VLOOKUP(Payment[[#This Row],[ID'#]],OrderTable[],10,FALSE)))</f>
        <v/>
      </c>
      <c r="J454" s="55"/>
      <c r="K454" s="57"/>
      <c r="L454" s="22" t="str">
        <f>IF(Payment[[#This Row],[Total ]]="","",Payment[[#This Row],[Total ]]*Payment[[#This Row],[Payment %]])</f>
        <v/>
      </c>
      <c r="M454" s="47"/>
      <c r="N454" s="48"/>
      <c r="O454" s="52"/>
      <c r="P454" s="74" t="str">
        <f>IF(Payment[[#This Row],[Date of deposit]]="","",Payment[[#This Row],[Amount paid]])</f>
        <v/>
      </c>
    </row>
    <row r="455" spans="1:16" hidden="1">
      <c r="A455" s="54"/>
      <c r="B455" s="15" t="str">
        <f>IF(IF(Payment[[#This Row],[ID'#]]="","",VLOOKUP(Payment[[#This Row],[ID'#]],OrderTable[],2,FALSE))=0,"",IF(Payment[[#This Row],[ID'#]]="","",VLOOKUP(Payment[[#This Row],[ID'#]],OrderTable[],2,FALSE)))</f>
        <v/>
      </c>
      <c r="C455" s="15" t="str">
        <f>IF(IF(Payment[[#This Row],[ID'#]]="","",VLOOKUP(Payment[[#This Row],[ID'#]],OrderTable[],3,FALSE))=0,"",IF(Payment[[#This Row],[ID'#]]="","",VLOOKUP(Payment[[#This Row],[ID'#]],OrderTable[],3,FALSE)))</f>
        <v/>
      </c>
      <c r="D455" s="16" t="str">
        <f>IF(IF(Payment[[#This Row],[ID'#]]="","",VLOOKUP(Payment[[#This Row],[ID'#]],OrderTable[],5,FALSE))=0,"",IF(Payment[[#This Row],[ID'#]]="","",VLOOKUP(Payment[[#This Row],[ID'#]],OrderTable[],5,FALSE)))</f>
        <v/>
      </c>
      <c r="E455" s="17" t="str">
        <f>IF(IF(Payment[[#This Row],[ID'#]]="","",VLOOKUP(Payment[[#This Row],[ID'#]],OrderTable[],6,FALSE))=0,"",IF(Payment[[#This Row],[ID'#]]="","",VLOOKUP(Payment[[#This Row],[ID'#]],OrderTable[],6,FALSE)))</f>
        <v/>
      </c>
      <c r="F455" s="17" t="str">
        <f>IF(IF(Payment[[#This Row],[ID'#]]="","",VLOOKUP(Payment[[#This Row],[ID'#]],OrderTable[],7,FALSE))=0,0,IF(Payment[[#This Row],[ID'#]]="","",VLOOKUP(Payment[[#This Row],[ID'#]],OrderTable[],7,FALSE)))</f>
        <v/>
      </c>
      <c r="G455" s="17" t="str">
        <f>IF(IF(Payment[[#This Row],[ID'#]]="","",VLOOKUP(Payment[[#This Row],[ID'#]],OrderTable[],8,FALSE))=0,"",IF(Payment[[#This Row],[ID'#]]="","",VLOOKUP(Payment[[#This Row],[ID'#]],OrderTable[],8,FALSE)))</f>
        <v/>
      </c>
      <c r="H455" s="23" t="str">
        <f>IF(IF(Payment[[#This Row],[ID'#]]="","",VLOOKUP(Payment[[#This Row],[ID'#]],OrderTable[],9,FALSE))=0,0,IF(Payment[[#This Row],[ID'#]]="","",VLOOKUP(Payment[[#This Row],[ID'#]],OrderTable[],9,FALSE)))</f>
        <v/>
      </c>
      <c r="I455" s="23" t="str">
        <f>IF(IF(Payment[[#This Row],[ID'#]]="","",VLOOKUP(Payment[[#This Row],[ID'#]],OrderTable[],10,FALSE))=0,0,IF(Payment[[#This Row],[ID'#]]="","",VLOOKUP(Payment[[#This Row],[ID'#]],OrderTable[],10,FALSE)))</f>
        <v/>
      </c>
      <c r="J455" s="55"/>
      <c r="K455" s="57"/>
      <c r="L455" s="22" t="str">
        <f>IF(Payment[[#This Row],[Total ]]="","",Payment[[#This Row],[Total ]]*Payment[[#This Row],[Payment %]])</f>
        <v/>
      </c>
      <c r="M455" s="47"/>
      <c r="N455" s="48"/>
      <c r="O455" s="52"/>
      <c r="P455" s="74" t="str">
        <f>IF(Payment[[#This Row],[Date of deposit]]="","",Payment[[#This Row],[Amount paid]])</f>
        <v/>
      </c>
    </row>
    <row r="456" spans="1:16" hidden="1">
      <c r="A456" s="54"/>
      <c r="B456" s="15" t="str">
        <f>IF(IF(Payment[[#This Row],[ID'#]]="","",VLOOKUP(Payment[[#This Row],[ID'#]],OrderTable[],2,FALSE))=0,"",IF(Payment[[#This Row],[ID'#]]="","",VLOOKUP(Payment[[#This Row],[ID'#]],OrderTable[],2,FALSE)))</f>
        <v/>
      </c>
      <c r="C456" s="15" t="str">
        <f>IF(IF(Payment[[#This Row],[ID'#]]="","",VLOOKUP(Payment[[#This Row],[ID'#]],OrderTable[],3,FALSE))=0,"",IF(Payment[[#This Row],[ID'#]]="","",VLOOKUP(Payment[[#This Row],[ID'#]],OrderTable[],3,FALSE)))</f>
        <v/>
      </c>
      <c r="D456" s="16" t="str">
        <f>IF(IF(Payment[[#This Row],[ID'#]]="","",VLOOKUP(Payment[[#This Row],[ID'#]],OrderTable[],5,FALSE))=0,"",IF(Payment[[#This Row],[ID'#]]="","",VLOOKUP(Payment[[#This Row],[ID'#]],OrderTable[],5,FALSE)))</f>
        <v/>
      </c>
      <c r="E456" s="17" t="str">
        <f>IF(IF(Payment[[#This Row],[ID'#]]="","",VLOOKUP(Payment[[#This Row],[ID'#]],OrderTable[],6,FALSE))=0,"",IF(Payment[[#This Row],[ID'#]]="","",VLOOKUP(Payment[[#This Row],[ID'#]],OrderTable[],6,FALSE)))</f>
        <v/>
      </c>
      <c r="F456" s="17" t="str">
        <f>IF(IF(Payment[[#This Row],[ID'#]]="","",VLOOKUP(Payment[[#This Row],[ID'#]],OrderTable[],7,FALSE))=0,0,IF(Payment[[#This Row],[ID'#]]="","",VLOOKUP(Payment[[#This Row],[ID'#]],OrderTable[],7,FALSE)))</f>
        <v/>
      </c>
      <c r="G456" s="17" t="str">
        <f>IF(IF(Payment[[#This Row],[ID'#]]="","",VLOOKUP(Payment[[#This Row],[ID'#]],OrderTable[],8,FALSE))=0,"",IF(Payment[[#This Row],[ID'#]]="","",VLOOKUP(Payment[[#This Row],[ID'#]],OrderTable[],8,FALSE)))</f>
        <v/>
      </c>
      <c r="H456" s="23" t="str">
        <f>IF(IF(Payment[[#This Row],[ID'#]]="","",VLOOKUP(Payment[[#This Row],[ID'#]],OrderTable[],9,FALSE))=0,0,IF(Payment[[#This Row],[ID'#]]="","",VLOOKUP(Payment[[#This Row],[ID'#]],OrderTable[],9,FALSE)))</f>
        <v/>
      </c>
      <c r="I456" s="23" t="str">
        <f>IF(IF(Payment[[#This Row],[ID'#]]="","",VLOOKUP(Payment[[#This Row],[ID'#]],OrderTable[],10,FALSE))=0,0,IF(Payment[[#This Row],[ID'#]]="","",VLOOKUP(Payment[[#This Row],[ID'#]],OrderTable[],10,FALSE)))</f>
        <v/>
      </c>
      <c r="J456" s="55"/>
      <c r="K456" s="57"/>
      <c r="L456" s="22" t="str">
        <f>IF(Payment[[#This Row],[Total ]]="","",Payment[[#This Row],[Total ]]*Payment[[#This Row],[Payment %]])</f>
        <v/>
      </c>
      <c r="M456" s="47"/>
      <c r="N456" s="48"/>
      <c r="O456" s="52"/>
      <c r="P456" s="74" t="str">
        <f>IF(Payment[[#This Row],[Date of deposit]]="","",Payment[[#This Row],[Amount paid]])</f>
        <v/>
      </c>
    </row>
    <row r="457" spans="1:16" hidden="1">
      <c r="A457" s="54"/>
      <c r="B457" s="15" t="str">
        <f>IF(IF(Payment[[#This Row],[ID'#]]="","",VLOOKUP(Payment[[#This Row],[ID'#]],OrderTable[],2,FALSE))=0,"",IF(Payment[[#This Row],[ID'#]]="","",VLOOKUP(Payment[[#This Row],[ID'#]],OrderTable[],2,FALSE)))</f>
        <v/>
      </c>
      <c r="C457" s="15" t="str">
        <f>IF(IF(Payment[[#This Row],[ID'#]]="","",VLOOKUP(Payment[[#This Row],[ID'#]],OrderTable[],3,FALSE))=0,"",IF(Payment[[#This Row],[ID'#]]="","",VLOOKUP(Payment[[#This Row],[ID'#]],OrderTable[],3,FALSE)))</f>
        <v/>
      </c>
      <c r="D457" s="16" t="str">
        <f>IF(IF(Payment[[#This Row],[ID'#]]="","",VLOOKUP(Payment[[#This Row],[ID'#]],OrderTable[],5,FALSE))=0,"",IF(Payment[[#This Row],[ID'#]]="","",VLOOKUP(Payment[[#This Row],[ID'#]],OrderTable[],5,FALSE)))</f>
        <v/>
      </c>
      <c r="E457" s="17" t="str">
        <f>IF(IF(Payment[[#This Row],[ID'#]]="","",VLOOKUP(Payment[[#This Row],[ID'#]],OrderTable[],6,FALSE))=0,"",IF(Payment[[#This Row],[ID'#]]="","",VLOOKUP(Payment[[#This Row],[ID'#]],OrderTable[],6,FALSE)))</f>
        <v/>
      </c>
      <c r="F457" s="17" t="str">
        <f>IF(IF(Payment[[#This Row],[ID'#]]="","",VLOOKUP(Payment[[#This Row],[ID'#]],OrderTable[],7,FALSE))=0,0,IF(Payment[[#This Row],[ID'#]]="","",VLOOKUP(Payment[[#This Row],[ID'#]],OrderTable[],7,FALSE)))</f>
        <v/>
      </c>
      <c r="G457" s="17" t="str">
        <f>IF(IF(Payment[[#This Row],[ID'#]]="","",VLOOKUP(Payment[[#This Row],[ID'#]],OrderTable[],8,FALSE))=0,"",IF(Payment[[#This Row],[ID'#]]="","",VLOOKUP(Payment[[#This Row],[ID'#]],OrderTable[],8,FALSE)))</f>
        <v/>
      </c>
      <c r="H457" s="23" t="str">
        <f>IF(IF(Payment[[#This Row],[ID'#]]="","",VLOOKUP(Payment[[#This Row],[ID'#]],OrderTable[],9,FALSE))=0,0,IF(Payment[[#This Row],[ID'#]]="","",VLOOKUP(Payment[[#This Row],[ID'#]],OrderTable[],9,FALSE)))</f>
        <v/>
      </c>
      <c r="I457" s="23" t="str">
        <f>IF(IF(Payment[[#This Row],[ID'#]]="","",VLOOKUP(Payment[[#This Row],[ID'#]],OrderTable[],10,FALSE))=0,0,IF(Payment[[#This Row],[ID'#]]="","",VLOOKUP(Payment[[#This Row],[ID'#]],OrderTable[],10,FALSE)))</f>
        <v/>
      </c>
      <c r="J457" s="55"/>
      <c r="K457" s="57"/>
      <c r="L457" s="22" t="str">
        <f>IF(Payment[[#This Row],[Total ]]="","",Payment[[#This Row],[Total ]]*Payment[[#This Row],[Payment %]])</f>
        <v/>
      </c>
      <c r="M457" s="47"/>
      <c r="N457" s="48"/>
      <c r="O457" s="52"/>
      <c r="P457" s="74" t="str">
        <f>IF(Payment[[#This Row],[Date of deposit]]="","",Payment[[#This Row],[Amount paid]])</f>
        <v/>
      </c>
    </row>
    <row r="458" spans="1:16" hidden="1">
      <c r="A458" s="54"/>
      <c r="B458" s="15" t="str">
        <f>IF(IF(Payment[[#This Row],[ID'#]]="","",VLOOKUP(Payment[[#This Row],[ID'#]],OrderTable[],2,FALSE))=0,"",IF(Payment[[#This Row],[ID'#]]="","",VLOOKUP(Payment[[#This Row],[ID'#]],OrderTable[],2,FALSE)))</f>
        <v/>
      </c>
      <c r="C458" s="15" t="str">
        <f>IF(IF(Payment[[#This Row],[ID'#]]="","",VLOOKUP(Payment[[#This Row],[ID'#]],OrderTable[],3,FALSE))=0,"",IF(Payment[[#This Row],[ID'#]]="","",VLOOKUP(Payment[[#This Row],[ID'#]],OrderTable[],3,FALSE)))</f>
        <v/>
      </c>
      <c r="D458" s="16" t="str">
        <f>IF(IF(Payment[[#This Row],[ID'#]]="","",VLOOKUP(Payment[[#This Row],[ID'#]],OrderTable[],5,FALSE))=0,"",IF(Payment[[#This Row],[ID'#]]="","",VLOOKUP(Payment[[#This Row],[ID'#]],OrderTable[],5,FALSE)))</f>
        <v/>
      </c>
      <c r="E458" s="17" t="str">
        <f>IF(IF(Payment[[#This Row],[ID'#]]="","",VLOOKUP(Payment[[#This Row],[ID'#]],OrderTable[],6,FALSE))=0,"",IF(Payment[[#This Row],[ID'#]]="","",VLOOKUP(Payment[[#This Row],[ID'#]],OrderTable[],6,FALSE)))</f>
        <v/>
      </c>
      <c r="F458" s="17" t="str">
        <f>IF(IF(Payment[[#This Row],[ID'#]]="","",VLOOKUP(Payment[[#This Row],[ID'#]],OrderTable[],7,FALSE))=0,0,IF(Payment[[#This Row],[ID'#]]="","",VLOOKUP(Payment[[#This Row],[ID'#]],OrderTable[],7,FALSE)))</f>
        <v/>
      </c>
      <c r="G458" s="17" t="str">
        <f>IF(IF(Payment[[#This Row],[ID'#]]="","",VLOOKUP(Payment[[#This Row],[ID'#]],OrderTable[],8,FALSE))=0,"",IF(Payment[[#This Row],[ID'#]]="","",VLOOKUP(Payment[[#This Row],[ID'#]],OrderTable[],8,FALSE)))</f>
        <v/>
      </c>
      <c r="H458" s="23" t="str">
        <f>IF(IF(Payment[[#This Row],[ID'#]]="","",VLOOKUP(Payment[[#This Row],[ID'#]],OrderTable[],9,FALSE))=0,0,IF(Payment[[#This Row],[ID'#]]="","",VLOOKUP(Payment[[#This Row],[ID'#]],OrderTable[],9,FALSE)))</f>
        <v/>
      </c>
      <c r="I458" s="23" t="str">
        <f>IF(IF(Payment[[#This Row],[ID'#]]="","",VLOOKUP(Payment[[#This Row],[ID'#]],OrderTable[],10,FALSE))=0,0,IF(Payment[[#This Row],[ID'#]]="","",VLOOKUP(Payment[[#This Row],[ID'#]],OrderTable[],10,FALSE)))</f>
        <v/>
      </c>
      <c r="J458" s="55"/>
      <c r="K458" s="57"/>
      <c r="L458" s="22" t="str">
        <f>IF(Payment[[#This Row],[Total ]]="","",Payment[[#This Row],[Total ]]*Payment[[#This Row],[Payment %]])</f>
        <v/>
      </c>
      <c r="M458" s="47"/>
      <c r="N458" s="48"/>
      <c r="O458" s="52"/>
      <c r="P458" s="74" t="str">
        <f>IF(Payment[[#This Row],[Date of deposit]]="","",Payment[[#This Row],[Amount paid]])</f>
        <v/>
      </c>
    </row>
    <row r="459" spans="1:16" hidden="1">
      <c r="A459" s="54"/>
      <c r="B459" s="15" t="str">
        <f>IF(IF(Payment[[#This Row],[ID'#]]="","",VLOOKUP(Payment[[#This Row],[ID'#]],OrderTable[],2,FALSE))=0,"",IF(Payment[[#This Row],[ID'#]]="","",VLOOKUP(Payment[[#This Row],[ID'#]],OrderTable[],2,FALSE)))</f>
        <v/>
      </c>
      <c r="C459" s="15" t="str">
        <f>IF(IF(Payment[[#This Row],[ID'#]]="","",VLOOKUP(Payment[[#This Row],[ID'#]],OrderTable[],3,FALSE))=0,"",IF(Payment[[#This Row],[ID'#]]="","",VLOOKUP(Payment[[#This Row],[ID'#]],OrderTable[],3,FALSE)))</f>
        <v/>
      </c>
      <c r="D459" s="16" t="str">
        <f>IF(IF(Payment[[#This Row],[ID'#]]="","",VLOOKUP(Payment[[#This Row],[ID'#]],OrderTable[],5,FALSE))=0,"",IF(Payment[[#This Row],[ID'#]]="","",VLOOKUP(Payment[[#This Row],[ID'#]],OrderTable[],5,FALSE)))</f>
        <v/>
      </c>
      <c r="E459" s="17" t="str">
        <f>IF(IF(Payment[[#This Row],[ID'#]]="","",VLOOKUP(Payment[[#This Row],[ID'#]],OrderTable[],6,FALSE))=0,"",IF(Payment[[#This Row],[ID'#]]="","",VLOOKUP(Payment[[#This Row],[ID'#]],OrderTable[],6,FALSE)))</f>
        <v/>
      </c>
      <c r="F459" s="17" t="str">
        <f>IF(IF(Payment[[#This Row],[ID'#]]="","",VLOOKUP(Payment[[#This Row],[ID'#]],OrderTable[],7,FALSE))=0,0,IF(Payment[[#This Row],[ID'#]]="","",VLOOKUP(Payment[[#This Row],[ID'#]],OrderTable[],7,FALSE)))</f>
        <v/>
      </c>
      <c r="G459" s="17" t="str">
        <f>IF(IF(Payment[[#This Row],[ID'#]]="","",VLOOKUP(Payment[[#This Row],[ID'#]],OrderTable[],8,FALSE))=0,"",IF(Payment[[#This Row],[ID'#]]="","",VLOOKUP(Payment[[#This Row],[ID'#]],OrderTable[],8,FALSE)))</f>
        <v/>
      </c>
      <c r="H459" s="23" t="str">
        <f>IF(IF(Payment[[#This Row],[ID'#]]="","",VLOOKUP(Payment[[#This Row],[ID'#]],OrderTable[],9,FALSE))=0,0,IF(Payment[[#This Row],[ID'#]]="","",VLOOKUP(Payment[[#This Row],[ID'#]],OrderTable[],9,FALSE)))</f>
        <v/>
      </c>
      <c r="I459" s="23" t="str">
        <f>IF(IF(Payment[[#This Row],[ID'#]]="","",VLOOKUP(Payment[[#This Row],[ID'#]],OrderTable[],10,FALSE))=0,0,IF(Payment[[#This Row],[ID'#]]="","",VLOOKUP(Payment[[#This Row],[ID'#]],OrderTable[],10,FALSE)))</f>
        <v/>
      </c>
      <c r="J459" s="55"/>
      <c r="K459" s="57"/>
      <c r="L459" s="22" t="str">
        <f>IF(Payment[[#This Row],[Total ]]="","",Payment[[#This Row],[Total ]]*Payment[[#This Row],[Payment %]])</f>
        <v/>
      </c>
      <c r="M459" s="47"/>
      <c r="N459" s="48"/>
      <c r="O459" s="52"/>
      <c r="P459" s="74" t="str">
        <f>IF(Payment[[#This Row],[Date of deposit]]="","",Payment[[#This Row],[Amount paid]])</f>
        <v/>
      </c>
    </row>
    <row r="460" spans="1:16" hidden="1">
      <c r="A460" s="54"/>
      <c r="B460" s="15" t="str">
        <f>IF(IF(Payment[[#This Row],[ID'#]]="","",VLOOKUP(Payment[[#This Row],[ID'#]],OrderTable[],2,FALSE))=0,"",IF(Payment[[#This Row],[ID'#]]="","",VLOOKUP(Payment[[#This Row],[ID'#]],OrderTable[],2,FALSE)))</f>
        <v/>
      </c>
      <c r="C460" s="15" t="str">
        <f>IF(IF(Payment[[#This Row],[ID'#]]="","",VLOOKUP(Payment[[#This Row],[ID'#]],OrderTable[],3,FALSE))=0,"",IF(Payment[[#This Row],[ID'#]]="","",VLOOKUP(Payment[[#This Row],[ID'#]],OrderTable[],3,FALSE)))</f>
        <v/>
      </c>
      <c r="D460" s="16" t="str">
        <f>IF(IF(Payment[[#This Row],[ID'#]]="","",VLOOKUP(Payment[[#This Row],[ID'#]],OrderTable[],5,FALSE))=0,"",IF(Payment[[#This Row],[ID'#]]="","",VLOOKUP(Payment[[#This Row],[ID'#]],OrderTable[],5,FALSE)))</f>
        <v/>
      </c>
      <c r="E460" s="17" t="str">
        <f>IF(IF(Payment[[#This Row],[ID'#]]="","",VLOOKUP(Payment[[#This Row],[ID'#]],OrderTable[],6,FALSE))=0,"",IF(Payment[[#This Row],[ID'#]]="","",VLOOKUP(Payment[[#This Row],[ID'#]],OrderTable[],6,FALSE)))</f>
        <v/>
      </c>
      <c r="F460" s="17" t="str">
        <f>IF(IF(Payment[[#This Row],[ID'#]]="","",VLOOKUP(Payment[[#This Row],[ID'#]],OrderTable[],7,FALSE))=0,0,IF(Payment[[#This Row],[ID'#]]="","",VLOOKUP(Payment[[#This Row],[ID'#]],OrderTable[],7,FALSE)))</f>
        <v/>
      </c>
      <c r="G460" s="17" t="str">
        <f>IF(IF(Payment[[#This Row],[ID'#]]="","",VLOOKUP(Payment[[#This Row],[ID'#]],OrderTable[],8,FALSE))=0,"",IF(Payment[[#This Row],[ID'#]]="","",VLOOKUP(Payment[[#This Row],[ID'#]],OrderTable[],8,FALSE)))</f>
        <v/>
      </c>
      <c r="H460" s="23" t="str">
        <f>IF(IF(Payment[[#This Row],[ID'#]]="","",VLOOKUP(Payment[[#This Row],[ID'#]],OrderTable[],9,FALSE))=0,0,IF(Payment[[#This Row],[ID'#]]="","",VLOOKUP(Payment[[#This Row],[ID'#]],OrderTable[],9,FALSE)))</f>
        <v/>
      </c>
      <c r="I460" s="23" t="str">
        <f>IF(IF(Payment[[#This Row],[ID'#]]="","",VLOOKUP(Payment[[#This Row],[ID'#]],OrderTable[],10,FALSE))=0,0,IF(Payment[[#This Row],[ID'#]]="","",VLOOKUP(Payment[[#This Row],[ID'#]],OrderTable[],10,FALSE)))</f>
        <v/>
      </c>
      <c r="J460" s="55"/>
      <c r="K460" s="57"/>
      <c r="L460" s="22" t="str">
        <f>IF(Payment[[#This Row],[Total ]]="","",Payment[[#This Row],[Total ]]*Payment[[#This Row],[Payment %]])</f>
        <v/>
      </c>
      <c r="M460" s="47"/>
      <c r="N460" s="48"/>
      <c r="O460" s="52"/>
      <c r="P460" s="74" t="str">
        <f>IF(Payment[[#This Row],[Date of deposit]]="","",Payment[[#This Row],[Amount paid]])</f>
        <v/>
      </c>
    </row>
    <row r="461" spans="1:16" hidden="1">
      <c r="A461" s="54"/>
      <c r="B461" s="15" t="str">
        <f>IF(IF(Payment[[#This Row],[ID'#]]="","",VLOOKUP(Payment[[#This Row],[ID'#]],OrderTable[],2,FALSE))=0,"",IF(Payment[[#This Row],[ID'#]]="","",VLOOKUP(Payment[[#This Row],[ID'#]],OrderTable[],2,FALSE)))</f>
        <v/>
      </c>
      <c r="C461" s="15" t="str">
        <f>IF(IF(Payment[[#This Row],[ID'#]]="","",VLOOKUP(Payment[[#This Row],[ID'#]],OrderTable[],3,FALSE))=0,"",IF(Payment[[#This Row],[ID'#]]="","",VLOOKUP(Payment[[#This Row],[ID'#]],OrderTable[],3,FALSE)))</f>
        <v/>
      </c>
      <c r="D461" s="16" t="str">
        <f>IF(IF(Payment[[#This Row],[ID'#]]="","",VLOOKUP(Payment[[#This Row],[ID'#]],OrderTable[],5,FALSE))=0,"",IF(Payment[[#This Row],[ID'#]]="","",VLOOKUP(Payment[[#This Row],[ID'#]],OrderTable[],5,FALSE)))</f>
        <v/>
      </c>
      <c r="E461" s="17" t="str">
        <f>IF(IF(Payment[[#This Row],[ID'#]]="","",VLOOKUP(Payment[[#This Row],[ID'#]],OrderTable[],6,FALSE))=0,"",IF(Payment[[#This Row],[ID'#]]="","",VLOOKUP(Payment[[#This Row],[ID'#]],OrderTable[],6,FALSE)))</f>
        <v/>
      </c>
      <c r="F461" s="17" t="str">
        <f>IF(IF(Payment[[#This Row],[ID'#]]="","",VLOOKUP(Payment[[#This Row],[ID'#]],OrderTable[],7,FALSE))=0,0,IF(Payment[[#This Row],[ID'#]]="","",VLOOKUP(Payment[[#This Row],[ID'#]],OrderTable[],7,FALSE)))</f>
        <v/>
      </c>
      <c r="G461" s="17" t="str">
        <f>IF(IF(Payment[[#This Row],[ID'#]]="","",VLOOKUP(Payment[[#This Row],[ID'#]],OrderTable[],8,FALSE))=0,"",IF(Payment[[#This Row],[ID'#]]="","",VLOOKUP(Payment[[#This Row],[ID'#]],OrderTable[],8,FALSE)))</f>
        <v/>
      </c>
      <c r="H461" s="23" t="str">
        <f>IF(IF(Payment[[#This Row],[ID'#]]="","",VLOOKUP(Payment[[#This Row],[ID'#]],OrderTable[],9,FALSE))=0,0,IF(Payment[[#This Row],[ID'#]]="","",VLOOKUP(Payment[[#This Row],[ID'#]],OrderTable[],9,FALSE)))</f>
        <v/>
      </c>
      <c r="I461" s="23" t="str">
        <f>IF(IF(Payment[[#This Row],[ID'#]]="","",VLOOKUP(Payment[[#This Row],[ID'#]],OrderTable[],10,FALSE))=0,0,IF(Payment[[#This Row],[ID'#]]="","",VLOOKUP(Payment[[#This Row],[ID'#]],OrderTable[],10,FALSE)))</f>
        <v/>
      </c>
      <c r="J461" s="55"/>
      <c r="K461" s="57"/>
      <c r="L461" s="22" t="str">
        <f>IF(Payment[[#This Row],[Total ]]="","",Payment[[#This Row],[Total ]]*Payment[[#This Row],[Payment %]])</f>
        <v/>
      </c>
      <c r="M461" s="47"/>
      <c r="N461" s="48"/>
      <c r="O461" s="52"/>
      <c r="P461" s="74" t="str">
        <f>IF(Payment[[#This Row],[Date of deposit]]="","",Payment[[#This Row],[Amount paid]])</f>
        <v/>
      </c>
    </row>
    <row r="462" spans="1:16" hidden="1">
      <c r="A462" s="54"/>
      <c r="B462" s="15" t="str">
        <f>IF(IF(Payment[[#This Row],[ID'#]]="","",VLOOKUP(Payment[[#This Row],[ID'#]],OrderTable[],2,FALSE))=0,"",IF(Payment[[#This Row],[ID'#]]="","",VLOOKUP(Payment[[#This Row],[ID'#]],OrderTable[],2,FALSE)))</f>
        <v/>
      </c>
      <c r="C462" s="15" t="str">
        <f>IF(IF(Payment[[#This Row],[ID'#]]="","",VLOOKUP(Payment[[#This Row],[ID'#]],OrderTable[],3,FALSE))=0,"",IF(Payment[[#This Row],[ID'#]]="","",VLOOKUP(Payment[[#This Row],[ID'#]],OrderTable[],3,FALSE)))</f>
        <v/>
      </c>
      <c r="D462" s="16" t="str">
        <f>IF(IF(Payment[[#This Row],[ID'#]]="","",VLOOKUP(Payment[[#This Row],[ID'#]],OrderTable[],5,FALSE))=0,"",IF(Payment[[#This Row],[ID'#]]="","",VLOOKUP(Payment[[#This Row],[ID'#]],OrderTable[],5,FALSE)))</f>
        <v/>
      </c>
      <c r="E462" s="17" t="str">
        <f>IF(IF(Payment[[#This Row],[ID'#]]="","",VLOOKUP(Payment[[#This Row],[ID'#]],OrderTable[],6,FALSE))=0,"",IF(Payment[[#This Row],[ID'#]]="","",VLOOKUP(Payment[[#This Row],[ID'#]],OrderTable[],6,FALSE)))</f>
        <v/>
      </c>
      <c r="F462" s="17" t="str">
        <f>IF(IF(Payment[[#This Row],[ID'#]]="","",VLOOKUP(Payment[[#This Row],[ID'#]],OrderTable[],7,FALSE))=0,0,IF(Payment[[#This Row],[ID'#]]="","",VLOOKUP(Payment[[#This Row],[ID'#]],OrderTable[],7,FALSE)))</f>
        <v/>
      </c>
      <c r="G462" s="17" t="str">
        <f>IF(IF(Payment[[#This Row],[ID'#]]="","",VLOOKUP(Payment[[#This Row],[ID'#]],OrderTable[],8,FALSE))=0,"",IF(Payment[[#This Row],[ID'#]]="","",VLOOKUP(Payment[[#This Row],[ID'#]],OrderTable[],8,FALSE)))</f>
        <v/>
      </c>
      <c r="H462" s="23" t="str">
        <f>IF(IF(Payment[[#This Row],[ID'#]]="","",VLOOKUP(Payment[[#This Row],[ID'#]],OrderTable[],9,FALSE))=0,0,IF(Payment[[#This Row],[ID'#]]="","",VLOOKUP(Payment[[#This Row],[ID'#]],OrderTable[],9,FALSE)))</f>
        <v/>
      </c>
      <c r="I462" s="23" t="str">
        <f>IF(IF(Payment[[#This Row],[ID'#]]="","",VLOOKUP(Payment[[#This Row],[ID'#]],OrderTable[],10,FALSE))=0,0,IF(Payment[[#This Row],[ID'#]]="","",VLOOKUP(Payment[[#This Row],[ID'#]],OrderTable[],10,FALSE)))</f>
        <v/>
      </c>
      <c r="J462" s="55"/>
      <c r="K462" s="57"/>
      <c r="L462" s="22" t="str">
        <f>IF(Payment[[#This Row],[Total ]]="","",Payment[[#This Row],[Total ]]*Payment[[#This Row],[Payment %]])</f>
        <v/>
      </c>
      <c r="M462" s="47"/>
      <c r="N462" s="48"/>
      <c r="O462" s="52"/>
      <c r="P462" s="74" t="str">
        <f>IF(Payment[[#This Row],[Date of deposit]]="","",Payment[[#This Row],[Amount paid]])</f>
        <v/>
      </c>
    </row>
    <row r="463" spans="1:16" hidden="1">
      <c r="A463" s="54"/>
      <c r="B463" s="15" t="str">
        <f>IF(IF(Payment[[#This Row],[ID'#]]="","",VLOOKUP(Payment[[#This Row],[ID'#]],OrderTable[],2,FALSE))=0,"",IF(Payment[[#This Row],[ID'#]]="","",VLOOKUP(Payment[[#This Row],[ID'#]],OrderTable[],2,FALSE)))</f>
        <v/>
      </c>
      <c r="C463" s="15" t="str">
        <f>IF(IF(Payment[[#This Row],[ID'#]]="","",VLOOKUP(Payment[[#This Row],[ID'#]],OrderTable[],3,FALSE))=0,"",IF(Payment[[#This Row],[ID'#]]="","",VLOOKUP(Payment[[#This Row],[ID'#]],OrderTable[],3,FALSE)))</f>
        <v/>
      </c>
      <c r="D463" s="16" t="str">
        <f>IF(IF(Payment[[#This Row],[ID'#]]="","",VLOOKUP(Payment[[#This Row],[ID'#]],OrderTable[],5,FALSE))=0,"",IF(Payment[[#This Row],[ID'#]]="","",VLOOKUP(Payment[[#This Row],[ID'#]],OrderTable[],5,FALSE)))</f>
        <v/>
      </c>
      <c r="E463" s="17" t="str">
        <f>IF(IF(Payment[[#This Row],[ID'#]]="","",VLOOKUP(Payment[[#This Row],[ID'#]],OrderTable[],6,FALSE))=0,"",IF(Payment[[#This Row],[ID'#]]="","",VLOOKUP(Payment[[#This Row],[ID'#]],OrderTable[],6,FALSE)))</f>
        <v/>
      </c>
      <c r="F463" s="17" t="str">
        <f>IF(IF(Payment[[#This Row],[ID'#]]="","",VLOOKUP(Payment[[#This Row],[ID'#]],OrderTable[],7,FALSE))=0,0,IF(Payment[[#This Row],[ID'#]]="","",VLOOKUP(Payment[[#This Row],[ID'#]],OrderTable[],7,FALSE)))</f>
        <v/>
      </c>
      <c r="G463" s="17" t="str">
        <f>IF(IF(Payment[[#This Row],[ID'#]]="","",VLOOKUP(Payment[[#This Row],[ID'#]],OrderTable[],8,FALSE))=0,"",IF(Payment[[#This Row],[ID'#]]="","",VLOOKUP(Payment[[#This Row],[ID'#]],OrderTable[],8,FALSE)))</f>
        <v/>
      </c>
      <c r="H463" s="23" t="str">
        <f>IF(IF(Payment[[#This Row],[ID'#]]="","",VLOOKUP(Payment[[#This Row],[ID'#]],OrderTable[],9,FALSE))=0,0,IF(Payment[[#This Row],[ID'#]]="","",VLOOKUP(Payment[[#This Row],[ID'#]],OrderTable[],9,FALSE)))</f>
        <v/>
      </c>
      <c r="I463" s="23" t="str">
        <f>IF(IF(Payment[[#This Row],[ID'#]]="","",VLOOKUP(Payment[[#This Row],[ID'#]],OrderTable[],10,FALSE))=0,0,IF(Payment[[#This Row],[ID'#]]="","",VLOOKUP(Payment[[#This Row],[ID'#]],OrderTable[],10,FALSE)))</f>
        <v/>
      </c>
      <c r="J463" s="55"/>
      <c r="K463" s="57"/>
      <c r="L463" s="22" t="str">
        <f>IF(Payment[[#This Row],[Total ]]="","",Payment[[#This Row],[Total ]]*Payment[[#This Row],[Payment %]])</f>
        <v/>
      </c>
      <c r="M463" s="47"/>
      <c r="N463" s="48"/>
      <c r="O463" s="52"/>
      <c r="P463" s="74" t="str">
        <f>IF(Payment[[#This Row],[Date of deposit]]="","",Payment[[#This Row],[Amount paid]])</f>
        <v/>
      </c>
    </row>
    <row r="464" spans="1:16" hidden="1">
      <c r="A464" s="54"/>
      <c r="B464" s="15" t="str">
        <f>IF(IF(Payment[[#This Row],[ID'#]]="","",VLOOKUP(Payment[[#This Row],[ID'#]],OrderTable[],2,FALSE))=0,"",IF(Payment[[#This Row],[ID'#]]="","",VLOOKUP(Payment[[#This Row],[ID'#]],OrderTable[],2,FALSE)))</f>
        <v/>
      </c>
      <c r="C464" s="15" t="str">
        <f>IF(IF(Payment[[#This Row],[ID'#]]="","",VLOOKUP(Payment[[#This Row],[ID'#]],OrderTable[],3,FALSE))=0,"",IF(Payment[[#This Row],[ID'#]]="","",VLOOKUP(Payment[[#This Row],[ID'#]],OrderTable[],3,FALSE)))</f>
        <v/>
      </c>
      <c r="D464" s="16" t="str">
        <f>IF(IF(Payment[[#This Row],[ID'#]]="","",VLOOKUP(Payment[[#This Row],[ID'#]],OrderTable[],5,FALSE))=0,"",IF(Payment[[#This Row],[ID'#]]="","",VLOOKUP(Payment[[#This Row],[ID'#]],OrderTable[],5,FALSE)))</f>
        <v/>
      </c>
      <c r="E464" s="17" t="str">
        <f>IF(IF(Payment[[#This Row],[ID'#]]="","",VLOOKUP(Payment[[#This Row],[ID'#]],OrderTable[],6,FALSE))=0,"",IF(Payment[[#This Row],[ID'#]]="","",VLOOKUP(Payment[[#This Row],[ID'#]],OrderTable[],6,FALSE)))</f>
        <v/>
      </c>
      <c r="F464" s="17" t="str">
        <f>IF(IF(Payment[[#This Row],[ID'#]]="","",VLOOKUP(Payment[[#This Row],[ID'#]],OrderTable[],7,FALSE))=0,0,IF(Payment[[#This Row],[ID'#]]="","",VLOOKUP(Payment[[#This Row],[ID'#]],OrderTable[],7,FALSE)))</f>
        <v/>
      </c>
      <c r="G464" s="17" t="str">
        <f>IF(IF(Payment[[#This Row],[ID'#]]="","",VLOOKUP(Payment[[#This Row],[ID'#]],OrderTable[],8,FALSE))=0,"",IF(Payment[[#This Row],[ID'#]]="","",VLOOKUP(Payment[[#This Row],[ID'#]],OrderTable[],8,FALSE)))</f>
        <v/>
      </c>
      <c r="H464" s="23" t="str">
        <f>IF(IF(Payment[[#This Row],[ID'#]]="","",VLOOKUP(Payment[[#This Row],[ID'#]],OrderTable[],9,FALSE))=0,0,IF(Payment[[#This Row],[ID'#]]="","",VLOOKUP(Payment[[#This Row],[ID'#]],OrderTable[],9,FALSE)))</f>
        <v/>
      </c>
      <c r="I464" s="23" t="str">
        <f>IF(IF(Payment[[#This Row],[ID'#]]="","",VLOOKUP(Payment[[#This Row],[ID'#]],OrderTable[],10,FALSE))=0,0,IF(Payment[[#This Row],[ID'#]]="","",VLOOKUP(Payment[[#This Row],[ID'#]],OrderTable[],10,FALSE)))</f>
        <v/>
      </c>
      <c r="J464" s="55"/>
      <c r="K464" s="57"/>
      <c r="L464" s="22" t="str">
        <f>IF(Payment[[#This Row],[Total ]]="","",Payment[[#This Row],[Total ]]*Payment[[#This Row],[Payment %]])</f>
        <v/>
      </c>
      <c r="M464" s="47"/>
      <c r="N464" s="48"/>
      <c r="O464" s="52"/>
      <c r="P464" s="74" t="str">
        <f>IF(Payment[[#This Row],[Date of deposit]]="","",Payment[[#This Row],[Amount paid]])</f>
        <v/>
      </c>
    </row>
    <row r="465" spans="1:16" hidden="1">
      <c r="A465" s="54"/>
      <c r="B465" s="15" t="str">
        <f>IF(IF(Payment[[#This Row],[ID'#]]="","",VLOOKUP(Payment[[#This Row],[ID'#]],OrderTable[],2,FALSE))=0,"",IF(Payment[[#This Row],[ID'#]]="","",VLOOKUP(Payment[[#This Row],[ID'#]],OrderTable[],2,FALSE)))</f>
        <v/>
      </c>
      <c r="C465" s="15" t="str">
        <f>IF(IF(Payment[[#This Row],[ID'#]]="","",VLOOKUP(Payment[[#This Row],[ID'#]],OrderTable[],3,FALSE))=0,"",IF(Payment[[#This Row],[ID'#]]="","",VLOOKUP(Payment[[#This Row],[ID'#]],OrderTable[],3,FALSE)))</f>
        <v/>
      </c>
      <c r="D465" s="16" t="str">
        <f>IF(IF(Payment[[#This Row],[ID'#]]="","",VLOOKUP(Payment[[#This Row],[ID'#]],OrderTable[],5,FALSE))=0,"",IF(Payment[[#This Row],[ID'#]]="","",VLOOKUP(Payment[[#This Row],[ID'#]],OrderTable[],5,FALSE)))</f>
        <v/>
      </c>
      <c r="E465" s="17" t="str">
        <f>IF(IF(Payment[[#This Row],[ID'#]]="","",VLOOKUP(Payment[[#This Row],[ID'#]],OrderTable[],6,FALSE))=0,"",IF(Payment[[#This Row],[ID'#]]="","",VLOOKUP(Payment[[#This Row],[ID'#]],OrderTable[],6,FALSE)))</f>
        <v/>
      </c>
      <c r="F465" s="17" t="str">
        <f>IF(IF(Payment[[#This Row],[ID'#]]="","",VLOOKUP(Payment[[#This Row],[ID'#]],OrderTable[],7,FALSE))=0,0,IF(Payment[[#This Row],[ID'#]]="","",VLOOKUP(Payment[[#This Row],[ID'#]],OrderTable[],7,FALSE)))</f>
        <v/>
      </c>
      <c r="G465" s="17" t="str">
        <f>IF(IF(Payment[[#This Row],[ID'#]]="","",VLOOKUP(Payment[[#This Row],[ID'#]],OrderTable[],8,FALSE))=0,"",IF(Payment[[#This Row],[ID'#]]="","",VLOOKUP(Payment[[#This Row],[ID'#]],OrderTable[],8,FALSE)))</f>
        <v/>
      </c>
      <c r="H465" s="23" t="str">
        <f>IF(IF(Payment[[#This Row],[ID'#]]="","",VLOOKUP(Payment[[#This Row],[ID'#]],OrderTable[],9,FALSE))=0,0,IF(Payment[[#This Row],[ID'#]]="","",VLOOKUP(Payment[[#This Row],[ID'#]],OrderTable[],9,FALSE)))</f>
        <v/>
      </c>
      <c r="I465" s="23" t="str">
        <f>IF(IF(Payment[[#This Row],[ID'#]]="","",VLOOKUP(Payment[[#This Row],[ID'#]],OrderTable[],10,FALSE))=0,0,IF(Payment[[#This Row],[ID'#]]="","",VLOOKUP(Payment[[#This Row],[ID'#]],OrderTable[],10,FALSE)))</f>
        <v/>
      </c>
      <c r="J465" s="55"/>
      <c r="K465" s="57"/>
      <c r="L465" s="22" t="str">
        <f>IF(Payment[[#This Row],[Total ]]="","",Payment[[#This Row],[Total ]]*Payment[[#This Row],[Payment %]])</f>
        <v/>
      </c>
      <c r="M465" s="47"/>
      <c r="N465" s="48"/>
      <c r="O465" s="52"/>
      <c r="P465" s="74" t="str">
        <f>IF(Payment[[#This Row],[Date of deposit]]="","",Payment[[#This Row],[Amount paid]])</f>
        <v/>
      </c>
    </row>
    <row r="466" spans="1:16" hidden="1">
      <c r="A466" s="54"/>
      <c r="B466" s="15" t="str">
        <f>IF(IF(Payment[[#This Row],[ID'#]]="","",VLOOKUP(Payment[[#This Row],[ID'#]],OrderTable[],2,FALSE))=0,"",IF(Payment[[#This Row],[ID'#]]="","",VLOOKUP(Payment[[#This Row],[ID'#]],OrderTable[],2,FALSE)))</f>
        <v/>
      </c>
      <c r="C466" s="15" t="str">
        <f>IF(IF(Payment[[#This Row],[ID'#]]="","",VLOOKUP(Payment[[#This Row],[ID'#]],OrderTable[],3,FALSE))=0,"",IF(Payment[[#This Row],[ID'#]]="","",VLOOKUP(Payment[[#This Row],[ID'#]],OrderTable[],3,FALSE)))</f>
        <v/>
      </c>
      <c r="D466" s="16" t="str">
        <f>IF(IF(Payment[[#This Row],[ID'#]]="","",VLOOKUP(Payment[[#This Row],[ID'#]],OrderTable[],5,FALSE))=0,"",IF(Payment[[#This Row],[ID'#]]="","",VLOOKUP(Payment[[#This Row],[ID'#]],OrderTable[],5,FALSE)))</f>
        <v/>
      </c>
      <c r="E466" s="17" t="str">
        <f>IF(IF(Payment[[#This Row],[ID'#]]="","",VLOOKUP(Payment[[#This Row],[ID'#]],OrderTable[],6,FALSE))=0,"",IF(Payment[[#This Row],[ID'#]]="","",VLOOKUP(Payment[[#This Row],[ID'#]],OrderTable[],6,FALSE)))</f>
        <v/>
      </c>
      <c r="F466" s="17" t="str">
        <f>IF(IF(Payment[[#This Row],[ID'#]]="","",VLOOKUP(Payment[[#This Row],[ID'#]],OrderTable[],7,FALSE))=0,0,IF(Payment[[#This Row],[ID'#]]="","",VLOOKUP(Payment[[#This Row],[ID'#]],OrderTable[],7,FALSE)))</f>
        <v/>
      </c>
      <c r="G466" s="17" t="str">
        <f>IF(IF(Payment[[#This Row],[ID'#]]="","",VLOOKUP(Payment[[#This Row],[ID'#]],OrderTable[],8,FALSE))=0,"",IF(Payment[[#This Row],[ID'#]]="","",VLOOKUP(Payment[[#This Row],[ID'#]],OrderTable[],8,FALSE)))</f>
        <v/>
      </c>
      <c r="H466" s="23" t="str">
        <f>IF(IF(Payment[[#This Row],[ID'#]]="","",VLOOKUP(Payment[[#This Row],[ID'#]],OrderTable[],9,FALSE))=0,0,IF(Payment[[#This Row],[ID'#]]="","",VLOOKUP(Payment[[#This Row],[ID'#]],OrderTable[],9,FALSE)))</f>
        <v/>
      </c>
      <c r="I466" s="23" t="str">
        <f>IF(IF(Payment[[#This Row],[ID'#]]="","",VLOOKUP(Payment[[#This Row],[ID'#]],OrderTable[],10,FALSE))=0,0,IF(Payment[[#This Row],[ID'#]]="","",VLOOKUP(Payment[[#This Row],[ID'#]],OrderTable[],10,FALSE)))</f>
        <v/>
      </c>
      <c r="J466" s="55"/>
      <c r="K466" s="57"/>
      <c r="L466" s="22" t="str">
        <f>IF(Payment[[#This Row],[Total ]]="","",Payment[[#This Row],[Total ]]*Payment[[#This Row],[Payment %]])</f>
        <v/>
      </c>
      <c r="M466" s="47"/>
      <c r="N466" s="48"/>
      <c r="O466" s="52"/>
      <c r="P466" s="74" t="str">
        <f>IF(Payment[[#This Row],[Date of deposit]]="","",Payment[[#This Row],[Amount paid]])</f>
        <v/>
      </c>
    </row>
    <row r="467" spans="1:16" hidden="1">
      <c r="A467" s="54"/>
      <c r="B467" s="15" t="str">
        <f>IF(IF(Payment[[#This Row],[ID'#]]="","",VLOOKUP(Payment[[#This Row],[ID'#]],OrderTable[],2,FALSE))=0,"",IF(Payment[[#This Row],[ID'#]]="","",VLOOKUP(Payment[[#This Row],[ID'#]],OrderTable[],2,FALSE)))</f>
        <v/>
      </c>
      <c r="C467" s="15" t="str">
        <f>IF(IF(Payment[[#This Row],[ID'#]]="","",VLOOKUP(Payment[[#This Row],[ID'#]],OrderTable[],3,FALSE))=0,"",IF(Payment[[#This Row],[ID'#]]="","",VLOOKUP(Payment[[#This Row],[ID'#]],OrderTable[],3,FALSE)))</f>
        <v/>
      </c>
      <c r="D467" s="16" t="str">
        <f>IF(IF(Payment[[#This Row],[ID'#]]="","",VLOOKUP(Payment[[#This Row],[ID'#]],OrderTable[],5,FALSE))=0,"",IF(Payment[[#This Row],[ID'#]]="","",VLOOKUP(Payment[[#This Row],[ID'#]],OrderTable[],5,FALSE)))</f>
        <v/>
      </c>
      <c r="E467" s="17" t="str">
        <f>IF(IF(Payment[[#This Row],[ID'#]]="","",VLOOKUP(Payment[[#This Row],[ID'#]],OrderTable[],6,FALSE))=0,"",IF(Payment[[#This Row],[ID'#]]="","",VLOOKUP(Payment[[#This Row],[ID'#]],OrderTable[],6,FALSE)))</f>
        <v/>
      </c>
      <c r="F467" s="17" t="str">
        <f>IF(IF(Payment[[#This Row],[ID'#]]="","",VLOOKUP(Payment[[#This Row],[ID'#]],OrderTable[],7,FALSE))=0,0,IF(Payment[[#This Row],[ID'#]]="","",VLOOKUP(Payment[[#This Row],[ID'#]],OrderTable[],7,FALSE)))</f>
        <v/>
      </c>
      <c r="G467" s="17" t="str">
        <f>IF(IF(Payment[[#This Row],[ID'#]]="","",VLOOKUP(Payment[[#This Row],[ID'#]],OrderTable[],8,FALSE))=0,"",IF(Payment[[#This Row],[ID'#]]="","",VLOOKUP(Payment[[#This Row],[ID'#]],OrderTable[],8,FALSE)))</f>
        <v/>
      </c>
      <c r="H467" s="23" t="str">
        <f>IF(IF(Payment[[#This Row],[ID'#]]="","",VLOOKUP(Payment[[#This Row],[ID'#]],OrderTable[],9,FALSE))=0,0,IF(Payment[[#This Row],[ID'#]]="","",VLOOKUP(Payment[[#This Row],[ID'#]],OrderTable[],9,FALSE)))</f>
        <v/>
      </c>
      <c r="I467" s="23" t="str">
        <f>IF(IF(Payment[[#This Row],[ID'#]]="","",VLOOKUP(Payment[[#This Row],[ID'#]],OrderTable[],10,FALSE))=0,0,IF(Payment[[#This Row],[ID'#]]="","",VLOOKUP(Payment[[#This Row],[ID'#]],OrderTable[],10,FALSE)))</f>
        <v/>
      </c>
      <c r="J467" s="55"/>
      <c r="K467" s="57"/>
      <c r="L467" s="22" t="str">
        <f>IF(Payment[[#This Row],[Total ]]="","",Payment[[#This Row],[Total ]]*Payment[[#This Row],[Payment %]])</f>
        <v/>
      </c>
      <c r="M467" s="47"/>
      <c r="N467" s="48"/>
      <c r="O467" s="52"/>
      <c r="P467" s="74" t="str">
        <f>IF(Payment[[#This Row],[Date of deposit]]="","",Payment[[#This Row],[Amount paid]])</f>
        <v/>
      </c>
    </row>
    <row r="468" spans="1:16" hidden="1">
      <c r="A468" s="54"/>
      <c r="B468" s="15" t="str">
        <f>IF(IF(Payment[[#This Row],[ID'#]]="","",VLOOKUP(Payment[[#This Row],[ID'#]],OrderTable[],2,FALSE))=0,"",IF(Payment[[#This Row],[ID'#]]="","",VLOOKUP(Payment[[#This Row],[ID'#]],OrderTable[],2,FALSE)))</f>
        <v/>
      </c>
      <c r="C468" s="15" t="str">
        <f>IF(IF(Payment[[#This Row],[ID'#]]="","",VLOOKUP(Payment[[#This Row],[ID'#]],OrderTable[],3,FALSE))=0,"",IF(Payment[[#This Row],[ID'#]]="","",VLOOKUP(Payment[[#This Row],[ID'#]],OrderTable[],3,FALSE)))</f>
        <v/>
      </c>
      <c r="D468" s="16" t="str">
        <f>IF(IF(Payment[[#This Row],[ID'#]]="","",VLOOKUP(Payment[[#This Row],[ID'#]],OrderTable[],5,FALSE))=0,"",IF(Payment[[#This Row],[ID'#]]="","",VLOOKUP(Payment[[#This Row],[ID'#]],OrderTable[],5,FALSE)))</f>
        <v/>
      </c>
      <c r="E468" s="17" t="str">
        <f>IF(IF(Payment[[#This Row],[ID'#]]="","",VLOOKUP(Payment[[#This Row],[ID'#]],OrderTable[],6,FALSE))=0,"",IF(Payment[[#This Row],[ID'#]]="","",VLOOKUP(Payment[[#This Row],[ID'#]],OrderTable[],6,FALSE)))</f>
        <v/>
      </c>
      <c r="F468" s="17" t="str">
        <f>IF(IF(Payment[[#This Row],[ID'#]]="","",VLOOKUP(Payment[[#This Row],[ID'#]],OrderTable[],7,FALSE))=0,0,IF(Payment[[#This Row],[ID'#]]="","",VLOOKUP(Payment[[#This Row],[ID'#]],OrderTable[],7,FALSE)))</f>
        <v/>
      </c>
      <c r="G468" s="17" t="str">
        <f>IF(IF(Payment[[#This Row],[ID'#]]="","",VLOOKUP(Payment[[#This Row],[ID'#]],OrderTable[],8,FALSE))=0,"",IF(Payment[[#This Row],[ID'#]]="","",VLOOKUP(Payment[[#This Row],[ID'#]],OrderTable[],8,FALSE)))</f>
        <v/>
      </c>
      <c r="H468" s="23" t="str">
        <f>IF(IF(Payment[[#This Row],[ID'#]]="","",VLOOKUP(Payment[[#This Row],[ID'#]],OrderTable[],9,FALSE))=0,0,IF(Payment[[#This Row],[ID'#]]="","",VLOOKUP(Payment[[#This Row],[ID'#]],OrderTable[],9,FALSE)))</f>
        <v/>
      </c>
      <c r="I468" s="23" t="str">
        <f>IF(IF(Payment[[#This Row],[ID'#]]="","",VLOOKUP(Payment[[#This Row],[ID'#]],OrderTable[],10,FALSE))=0,0,IF(Payment[[#This Row],[ID'#]]="","",VLOOKUP(Payment[[#This Row],[ID'#]],OrderTable[],10,FALSE)))</f>
        <v/>
      </c>
      <c r="J468" s="55"/>
      <c r="K468" s="57"/>
      <c r="L468" s="22" t="str">
        <f>IF(Payment[[#This Row],[Total ]]="","",Payment[[#This Row],[Total ]]*Payment[[#This Row],[Payment %]])</f>
        <v/>
      </c>
      <c r="M468" s="47"/>
      <c r="N468" s="48"/>
      <c r="O468" s="52"/>
      <c r="P468" s="74" t="str">
        <f>IF(Payment[[#This Row],[Date of deposit]]="","",Payment[[#This Row],[Amount paid]])</f>
        <v/>
      </c>
    </row>
    <row r="469" spans="1:16" hidden="1">
      <c r="A469" s="54"/>
      <c r="B469" s="15" t="str">
        <f>IF(IF(Payment[[#This Row],[ID'#]]="","",VLOOKUP(Payment[[#This Row],[ID'#]],OrderTable[],2,FALSE))=0,"",IF(Payment[[#This Row],[ID'#]]="","",VLOOKUP(Payment[[#This Row],[ID'#]],OrderTable[],2,FALSE)))</f>
        <v/>
      </c>
      <c r="C469" s="15" t="str">
        <f>IF(IF(Payment[[#This Row],[ID'#]]="","",VLOOKUP(Payment[[#This Row],[ID'#]],OrderTable[],3,FALSE))=0,"",IF(Payment[[#This Row],[ID'#]]="","",VLOOKUP(Payment[[#This Row],[ID'#]],OrderTable[],3,FALSE)))</f>
        <v/>
      </c>
      <c r="D469" s="16" t="str">
        <f>IF(IF(Payment[[#This Row],[ID'#]]="","",VLOOKUP(Payment[[#This Row],[ID'#]],OrderTable[],5,FALSE))=0,"",IF(Payment[[#This Row],[ID'#]]="","",VLOOKUP(Payment[[#This Row],[ID'#]],OrderTable[],5,FALSE)))</f>
        <v/>
      </c>
      <c r="E469" s="17" t="str">
        <f>IF(IF(Payment[[#This Row],[ID'#]]="","",VLOOKUP(Payment[[#This Row],[ID'#]],OrderTable[],6,FALSE))=0,"",IF(Payment[[#This Row],[ID'#]]="","",VLOOKUP(Payment[[#This Row],[ID'#]],OrderTable[],6,FALSE)))</f>
        <v/>
      </c>
      <c r="F469" s="17" t="str">
        <f>IF(IF(Payment[[#This Row],[ID'#]]="","",VLOOKUP(Payment[[#This Row],[ID'#]],OrderTable[],7,FALSE))=0,0,IF(Payment[[#This Row],[ID'#]]="","",VLOOKUP(Payment[[#This Row],[ID'#]],OrderTable[],7,FALSE)))</f>
        <v/>
      </c>
      <c r="G469" s="17" t="str">
        <f>IF(IF(Payment[[#This Row],[ID'#]]="","",VLOOKUP(Payment[[#This Row],[ID'#]],OrderTable[],8,FALSE))=0,"",IF(Payment[[#This Row],[ID'#]]="","",VLOOKUP(Payment[[#This Row],[ID'#]],OrderTable[],8,FALSE)))</f>
        <v/>
      </c>
      <c r="H469" s="23" t="str">
        <f>IF(IF(Payment[[#This Row],[ID'#]]="","",VLOOKUP(Payment[[#This Row],[ID'#]],OrderTable[],9,FALSE))=0,0,IF(Payment[[#This Row],[ID'#]]="","",VLOOKUP(Payment[[#This Row],[ID'#]],OrderTable[],9,FALSE)))</f>
        <v/>
      </c>
      <c r="I469" s="23" t="str">
        <f>IF(IF(Payment[[#This Row],[ID'#]]="","",VLOOKUP(Payment[[#This Row],[ID'#]],OrderTable[],10,FALSE))=0,0,IF(Payment[[#This Row],[ID'#]]="","",VLOOKUP(Payment[[#This Row],[ID'#]],OrderTable[],10,FALSE)))</f>
        <v/>
      </c>
      <c r="J469" s="55"/>
      <c r="K469" s="57"/>
      <c r="L469" s="22" t="str">
        <f>IF(Payment[[#This Row],[Total ]]="","",Payment[[#This Row],[Total ]]*Payment[[#This Row],[Payment %]])</f>
        <v/>
      </c>
      <c r="M469" s="47"/>
      <c r="N469" s="48"/>
      <c r="O469" s="52"/>
      <c r="P469" s="74" t="str">
        <f>IF(Payment[[#This Row],[Date of deposit]]="","",Payment[[#This Row],[Amount paid]])</f>
        <v/>
      </c>
    </row>
    <row r="470" spans="1:16" hidden="1">
      <c r="A470" s="54"/>
      <c r="B470" s="15" t="str">
        <f>IF(IF(Payment[[#This Row],[ID'#]]="","",VLOOKUP(Payment[[#This Row],[ID'#]],OrderTable[],2,FALSE))=0,"",IF(Payment[[#This Row],[ID'#]]="","",VLOOKUP(Payment[[#This Row],[ID'#]],OrderTable[],2,FALSE)))</f>
        <v/>
      </c>
      <c r="C470" s="15" t="str">
        <f>IF(IF(Payment[[#This Row],[ID'#]]="","",VLOOKUP(Payment[[#This Row],[ID'#]],OrderTable[],3,FALSE))=0,"",IF(Payment[[#This Row],[ID'#]]="","",VLOOKUP(Payment[[#This Row],[ID'#]],OrderTable[],3,FALSE)))</f>
        <v/>
      </c>
      <c r="D470" s="16" t="str">
        <f>IF(IF(Payment[[#This Row],[ID'#]]="","",VLOOKUP(Payment[[#This Row],[ID'#]],OrderTable[],5,FALSE))=0,"",IF(Payment[[#This Row],[ID'#]]="","",VLOOKUP(Payment[[#This Row],[ID'#]],OrderTable[],5,FALSE)))</f>
        <v/>
      </c>
      <c r="E470" s="17" t="str">
        <f>IF(IF(Payment[[#This Row],[ID'#]]="","",VLOOKUP(Payment[[#This Row],[ID'#]],OrderTable[],6,FALSE))=0,"",IF(Payment[[#This Row],[ID'#]]="","",VLOOKUP(Payment[[#This Row],[ID'#]],OrderTable[],6,FALSE)))</f>
        <v/>
      </c>
      <c r="F470" s="17" t="str">
        <f>IF(IF(Payment[[#This Row],[ID'#]]="","",VLOOKUP(Payment[[#This Row],[ID'#]],OrderTable[],7,FALSE))=0,0,IF(Payment[[#This Row],[ID'#]]="","",VLOOKUP(Payment[[#This Row],[ID'#]],OrderTable[],7,FALSE)))</f>
        <v/>
      </c>
      <c r="G470" s="17" t="str">
        <f>IF(IF(Payment[[#This Row],[ID'#]]="","",VLOOKUP(Payment[[#This Row],[ID'#]],OrderTable[],8,FALSE))=0,"",IF(Payment[[#This Row],[ID'#]]="","",VLOOKUP(Payment[[#This Row],[ID'#]],OrderTable[],8,FALSE)))</f>
        <v/>
      </c>
      <c r="H470" s="23" t="str">
        <f>IF(IF(Payment[[#This Row],[ID'#]]="","",VLOOKUP(Payment[[#This Row],[ID'#]],OrderTable[],9,FALSE))=0,0,IF(Payment[[#This Row],[ID'#]]="","",VLOOKUP(Payment[[#This Row],[ID'#]],OrderTable[],9,FALSE)))</f>
        <v/>
      </c>
      <c r="I470" s="23" t="str">
        <f>IF(IF(Payment[[#This Row],[ID'#]]="","",VLOOKUP(Payment[[#This Row],[ID'#]],OrderTable[],10,FALSE))=0,0,IF(Payment[[#This Row],[ID'#]]="","",VLOOKUP(Payment[[#This Row],[ID'#]],OrderTable[],10,FALSE)))</f>
        <v/>
      </c>
      <c r="J470" s="55"/>
      <c r="K470" s="57"/>
      <c r="L470" s="22" t="str">
        <f>IF(Payment[[#This Row],[Total ]]="","",Payment[[#This Row],[Total ]]*Payment[[#This Row],[Payment %]])</f>
        <v/>
      </c>
      <c r="M470" s="47"/>
      <c r="N470" s="48"/>
      <c r="O470" s="52"/>
      <c r="P470" s="74" t="str">
        <f>IF(Payment[[#This Row],[Date of deposit]]="","",Payment[[#This Row],[Amount paid]])</f>
        <v/>
      </c>
    </row>
    <row r="471" spans="1:16" hidden="1">
      <c r="A471" s="54"/>
      <c r="B471" s="15" t="str">
        <f>IF(IF(Payment[[#This Row],[ID'#]]="","",VLOOKUP(Payment[[#This Row],[ID'#]],OrderTable[],2,FALSE))=0,"",IF(Payment[[#This Row],[ID'#]]="","",VLOOKUP(Payment[[#This Row],[ID'#]],OrderTable[],2,FALSE)))</f>
        <v/>
      </c>
      <c r="C471" s="15" t="str">
        <f>IF(IF(Payment[[#This Row],[ID'#]]="","",VLOOKUP(Payment[[#This Row],[ID'#]],OrderTable[],3,FALSE))=0,"",IF(Payment[[#This Row],[ID'#]]="","",VLOOKUP(Payment[[#This Row],[ID'#]],OrderTable[],3,FALSE)))</f>
        <v/>
      </c>
      <c r="D471" s="16" t="str">
        <f>IF(IF(Payment[[#This Row],[ID'#]]="","",VLOOKUP(Payment[[#This Row],[ID'#]],OrderTable[],5,FALSE))=0,"",IF(Payment[[#This Row],[ID'#]]="","",VLOOKUP(Payment[[#This Row],[ID'#]],OrderTable[],5,FALSE)))</f>
        <v/>
      </c>
      <c r="E471" s="17" t="str">
        <f>IF(IF(Payment[[#This Row],[ID'#]]="","",VLOOKUP(Payment[[#This Row],[ID'#]],OrderTable[],6,FALSE))=0,"",IF(Payment[[#This Row],[ID'#]]="","",VLOOKUP(Payment[[#This Row],[ID'#]],OrderTable[],6,FALSE)))</f>
        <v/>
      </c>
      <c r="F471" s="17" t="str">
        <f>IF(IF(Payment[[#This Row],[ID'#]]="","",VLOOKUP(Payment[[#This Row],[ID'#]],OrderTable[],7,FALSE))=0,0,IF(Payment[[#This Row],[ID'#]]="","",VLOOKUP(Payment[[#This Row],[ID'#]],OrderTable[],7,FALSE)))</f>
        <v/>
      </c>
      <c r="G471" s="17" t="str">
        <f>IF(IF(Payment[[#This Row],[ID'#]]="","",VLOOKUP(Payment[[#This Row],[ID'#]],OrderTable[],8,FALSE))=0,"",IF(Payment[[#This Row],[ID'#]]="","",VLOOKUP(Payment[[#This Row],[ID'#]],OrderTable[],8,FALSE)))</f>
        <v/>
      </c>
      <c r="H471" s="23" t="str">
        <f>IF(IF(Payment[[#This Row],[ID'#]]="","",VLOOKUP(Payment[[#This Row],[ID'#]],OrderTable[],9,FALSE))=0,0,IF(Payment[[#This Row],[ID'#]]="","",VLOOKUP(Payment[[#This Row],[ID'#]],OrderTable[],9,FALSE)))</f>
        <v/>
      </c>
      <c r="I471" s="23" t="str">
        <f>IF(IF(Payment[[#This Row],[ID'#]]="","",VLOOKUP(Payment[[#This Row],[ID'#]],OrderTable[],10,FALSE))=0,0,IF(Payment[[#This Row],[ID'#]]="","",VLOOKUP(Payment[[#This Row],[ID'#]],OrderTable[],10,FALSE)))</f>
        <v/>
      </c>
      <c r="J471" s="55"/>
      <c r="K471" s="57"/>
      <c r="L471" s="22" t="str">
        <f>IF(Payment[[#This Row],[Total ]]="","",Payment[[#This Row],[Total ]]*Payment[[#This Row],[Payment %]])</f>
        <v/>
      </c>
      <c r="M471" s="47"/>
      <c r="N471" s="48"/>
      <c r="O471" s="52"/>
      <c r="P471" s="74" t="str">
        <f>IF(Payment[[#This Row],[Date of deposit]]="","",Payment[[#This Row],[Amount paid]])</f>
        <v/>
      </c>
    </row>
    <row r="472" spans="1:16" hidden="1">
      <c r="A472" s="54"/>
      <c r="B472" s="15" t="str">
        <f>IF(IF(Payment[[#This Row],[ID'#]]="","",VLOOKUP(Payment[[#This Row],[ID'#]],OrderTable[],2,FALSE))=0,"",IF(Payment[[#This Row],[ID'#]]="","",VLOOKUP(Payment[[#This Row],[ID'#]],OrderTable[],2,FALSE)))</f>
        <v/>
      </c>
      <c r="C472" s="15" t="str">
        <f>IF(IF(Payment[[#This Row],[ID'#]]="","",VLOOKUP(Payment[[#This Row],[ID'#]],OrderTable[],3,FALSE))=0,"",IF(Payment[[#This Row],[ID'#]]="","",VLOOKUP(Payment[[#This Row],[ID'#]],OrderTable[],3,FALSE)))</f>
        <v/>
      </c>
      <c r="D472" s="16" t="str">
        <f>IF(IF(Payment[[#This Row],[ID'#]]="","",VLOOKUP(Payment[[#This Row],[ID'#]],OrderTable[],5,FALSE))=0,"",IF(Payment[[#This Row],[ID'#]]="","",VLOOKUP(Payment[[#This Row],[ID'#]],OrderTable[],5,FALSE)))</f>
        <v/>
      </c>
      <c r="E472" s="17" t="str">
        <f>IF(IF(Payment[[#This Row],[ID'#]]="","",VLOOKUP(Payment[[#This Row],[ID'#]],OrderTable[],6,FALSE))=0,"",IF(Payment[[#This Row],[ID'#]]="","",VLOOKUP(Payment[[#This Row],[ID'#]],OrderTable[],6,FALSE)))</f>
        <v/>
      </c>
      <c r="F472" s="17" t="str">
        <f>IF(IF(Payment[[#This Row],[ID'#]]="","",VLOOKUP(Payment[[#This Row],[ID'#]],OrderTable[],7,FALSE))=0,0,IF(Payment[[#This Row],[ID'#]]="","",VLOOKUP(Payment[[#This Row],[ID'#]],OrderTable[],7,FALSE)))</f>
        <v/>
      </c>
      <c r="G472" s="17" t="str">
        <f>IF(IF(Payment[[#This Row],[ID'#]]="","",VLOOKUP(Payment[[#This Row],[ID'#]],OrderTable[],8,FALSE))=0,"",IF(Payment[[#This Row],[ID'#]]="","",VLOOKUP(Payment[[#This Row],[ID'#]],OrderTable[],8,FALSE)))</f>
        <v/>
      </c>
      <c r="H472" s="23" t="str">
        <f>IF(IF(Payment[[#This Row],[ID'#]]="","",VLOOKUP(Payment[[#This Row],[ID'#]],OrderTable[],9,FALSE))=0,0,IF(Payment[[#This Row],[ID'#]]="","",VLOOKUP(Payment[[#This Row],[ID'#]],OrderTable[],9,FALSE)))</f>
        <v/>
      </c>
      <c r="I472" s="23" t="str">
        <f>IF(IF(Payment[[#This Row],[ID'#]]="","",VLOOKUP(Payment[[#This Row],[ID'#]],OrderTable[],10,FALSE))=0,0,IF(Payment[[#This Row],[ID'#]]="","",VLOOKUP(Payment[[#This Row],[ID'#]],OrderTable[],10,FALSE)))</f>
        <v/>
      </c>
      <c r="J472" s="55"/>
      <c r="K472" s="57"/>
      <c r="L472" s="22" t="str">
        <f>IF(Payment[[#This Row],[Total ]]="","",Payment[[#This Row],[Total ]]*Payment[[#This Row],[Payment %]])</f>
        <v/>
      </c>
      <c r="M472" s="47"/>
      <c r="N472" s="48"/>
      <c r="O472" s="52"/>
      <c r="P472" s="74" t="str">
        <f>IF(Payment[[#This Row],[Date of deposit]]="","",Payment[[#This Row],[Amount paid]])</f>
        <v/>
      </c>
    </row>
    <row r="473" spans="1:16" hidden="1">
      <c r="A473" s="54"/>
      <c r="B473" s="15" t="str">
        <f>IF(IF(Payment[[#This Row],[ID'#]]="","",VLOOKUP(Payment[[#This Row],[ID'#]],OrderTable[],2,FALSE))=0,"",IF(Payment[[#This Row],[ID'#]]="","",VLOOKUP(Payment[[#This Row],[ID'#]],OrderTable[],2,FALSE)))</f>
        <v/>
      </c>
      <c r="C473" s="15" t="str">
        <f>IF(IF(Payment[[#This Row],[ID'#]]="","",VLOOKUP(Payment[[#This Row],[ID'#]],OrderTable[],3,FALSE))=0,"",IF(Payment[[#This Row],[ID'#]]="","",VLOOKUP(Payment[[#This Row],[ID'#]],OrderTable[],3,FALSE)))</f>
        <v/>
      </c>
      <c r="D473" s="16" t="str">
        <f>IF(IF(Payment[[#This Row],[ID'#]]="","",VLOOKUP(Payment[[#This Row],[ID'#]],OrderTable[],5,FALSE))=0,"",IF(Payment[[#This Row],[ID'#]]="","",VLOOKUP(Payment[[#This Row],[ID'#]],OrderTable[],5,FALSE)))</f>
        <v/>
      </c>
      <c r="E473" s="17" t="str">
        <f>IF(IF(Payment[[#This Row],[ID'#]]="","",VLOOKUP(Payment[[#This Row],[ID'#]],OrderTable[],6,FALSE))=0,"",IF(Payment[[#This Row],[ID'#]]="","",VLOOKUP(Payment[[#This Row],[ID'#]],OrderTable[],6,FALSE)))</f>
        <v/>
      </c>
      <c r="F473" s="17" t="str">
        <f>IF(IF(Payment[[#This Row],[ID'#]]="","",VLOOKUP(Payment[[#This Row],[ID'#]],OrderTable[],7,FALSE))=0,0,IF(Payment[[#This Row],[ID'#]]="","",VLOOKUP(Payment[[#This Row],[ID'#]],OrderTable[],7,FALSE)))</f>
        <v/>
      </c>
      <c r="G473" s="17" t="str">
        <f>IF(IF(Payment[[#This Row],[ID'#]]="","",VLOOKUP(Payment[[#This Row],[ID'#]],OrderTable[],8,FALSE))=0,"",IF(Payment[[#This Row],[ID'#]]="","",VLOOKUP(Payment[[#This Row],[ID'#]],OrderTable[],8,FALSE)))</f>
        <v/>
      </c>
      <c r="H473" s="23" t="str">
        <f>IF(IF(Payment[[#This Row],[ID'#]]="","",VLOOKUP(Payment[[#This Row],[ID'#]],OrderTable[],9,FALSE))=0,0,IF(Payment[[#This Row],[ID'#]]="","",VLOOKUP(Payment[[#This Row],[ID'#]],OrderTable[],9,FALSE)))</f>
        <v/>
      </c>
      <c r="I473" s="23" t="str">
        <f>IF(IF(Payment[[#This Row],[ID'#]]="","",VLOOKUP(Payment[[#This Row],[ID'#]],OrderTable[],10,FALSE))=0,0,IF(Payment[[#This Row],[ID'#]]="","",VLOOKUP(Payment[[#This Row],[ID'#]],OrderTable[],10,FALSE)))</f>
        <v/>
      </c>
      <c r="J473" s="55"/>
      <c r="K473" s="57"/>
      <c r="L473" s="22" t="str">
        <f>IF(Payment[[#This Row],[Total ]]="","",Payment[[#This Row],[Total ]]*Payment[[#This Row],[Payment %]])</f>
        <v/>
      </c>
      <c r="M473" s="47"/>
      <c r="N473" s="48"/>
      <c r="O473" s="52"/>
      <c r="P473" s="74" t="str">
        <f>IF(Payment[[#This Row],[Date of deposit]]="","",Payment[[#This Row],[Amount paid]])</f>
        <v/>
      </c>
    </row>
    <row r="474" spans="1:16" hidden="1">
      <c r="A474" s="54"/>
      <c r="B474" s="15" t="str">
        <f>IF(IF(Payment[[#This Row],[ID'#]]="","",VLOOKUP(Payment[[#This Row],[ID'#]],OrderTable[],2,FALSE))=0,"",IF(Payment[[#This Row],[ID'#]]="","",VLOOKUP(Payment[[#This Row],[ID'#]],OrderTable[],2,FALSE)))</f>
        <v/>
      </c>
      <c r="C474" s="15" t="str">
        <f>IF(IF(Payment[[#This Row],[ID'#]]="","",VLOOKUP(Payment[[#This Row],[ID'#]],OrderTable[],3,FALSE))=0,"",IF(Payment[[#This Row],[ID'#]]="","",VLOOKUP(Payment[[#This Row],[ID'#]],OrderTable[],3,FALSE)))</f>
        <v/>
      </c>
      <c r="D474" s="16" t="str">
        <f>IF(IF(Payment[[#This Row],[ID'#]]="","",VLOOKUP(Payment[[#This Row],[ID'#]],OrderTable[],5,FALSE))=0,"",IF(Payment[[#This Row],[ID'#]]="","",VLOOKUP(Payment[[#This Row],[ID'#]],OrderTable[],5,FALSE)))</f>
        <v/>
      </c>
      <c r="E474" s="17" t="str">
        <f>IF(IF(Payment[[#This Row],[ID'#]]="","",VLOOKUP(Payment[[#This Row],[ID'#]],OrderTable[],6,FALSE))=0,"",IF(Payment[[#This Row],[ID'#]]="","",VLOOKUP(Payment[[#This Row],[ID'#]],OrderTable[],6,FALSE)))</f>
        <v/>
      </c>
      <c r="F474" s="17" t="str">
        <f>IF(IF(Payment[[#This Row],[ID'#]]="","",VLOOKUP(Payment[[#This Row],[ID'#]],OrderTable[],7,FALSE))=0,0,IF(Payment[[#This Row],[ID'#]]="","",VLOOKUP(Payment[[#This Row],[ID'#]],OrderTable[],7,FALSE)))</f>
        <v/>
      </c>
      <c r="G474" s="17" t="str">
        <f>IF(IF(Payment[[#This Row],[ID'#]]="","",VLOOKUP(Payment[[#This Row],[ID'#]],OrderTable[],8,FALSE))=0,"",IF(Payment[[#This Row],[ID'#]]="","",VLOOKUP(Payment[[#This Row],[ID'#]],OrderTable[],8,FALSE)))</f>
        <v/>
      </c>
      <c r="H474" s="23" t="str">
        <f>IF(IF(Payment[[#This Row],[ID'#]]="","",VLOOKUP(Payment[[#This Row],[ID'#]],OrderTable[],9,FALSE))=0,0,IF(Payment[[#This Row],[ID'#]]="","",VLOOKUP(Payment[[#This Row],[ID'#]],OrderTable[],9,FALSE)))</f>
        <v/>
      </c>
      <c r="I474" s="23" t="str">
        <f>IF(IF(Payment[[#This Row],[ID'#]]="","",VLOOKUP(Payment[[#This Row],[ID'#]],OrderTable[],10,FALSE))=0,0,IF(Payment[[#This Row],[ID'#]]="","",VLOOKUP(Payment[[#This Row],[ID'#]],OrderTable[],10,FALSE)))</f>
        <v/>
      </c>
      <c r="J474" s="55"/>
      <c r="K474" s="57"/>
      <c r="L474" s="22" t="str">
        <f>IF(Payment[[#This Row],[Total ]]="","",Payment[[#This Row],[Total ]]*Payment[[#This Row],[Payment %]])</f>
        <v/>
      </c>
      <c r="M474" s="47"/>
      <c r="N474" s="48"/>
      <c r="O474" s="52"/>
      <c r="P474" s="74" t="str">
        <f>IF(Payment[[#This Row],[Date of deposit]]="","",Payment[[#This Row],[Amount paid]])</f>
        <v/>
      </c>
    </row>
    <row r="475" spans="1:16" hidden="1">
      <c r="A475" s="54"/>
      <c r="B475" s="15" t="str">
        <f>IF(IF(Payment[[#This Row],[ID'#]]="","",VLOOKUP(Payment[[#This Row],[ID'#]],OrderTable[],2,FALSE))=0,"",IF(Payment[[#This Row],[ID'#]]="","",VLOOKUP(Payment[[#This Row],[ID'#]],OrderTable[],2,FALSE)))</f>
        <v/>
      </c>
      <c r="C475" s="15" t="str">
        <f>IF(IF(Payment[[#This Row],[ID'#]]="","",VLOOKUP(Payment[[#This Row],[ID'#]],OrderTable[],3,FALSE))=0,"",IF(Payment[[#This Row],[ID'#]]="","",VLOOKUP(Payment[[#This Row],[ID'#]],OrderTable[],3,FALSE)))</f>
        <v/>
      </c>
      <c r="D475" s="16" t="str">
        <f>IF(IF(Payment[[#This Row],[ID'#]]="","",VLOOKUP(Payment[[#This Row],[ID'#]],OrderTable[],5,FALSE))=0,"",IF(Payment[[#This Row],[ID'#]]="","",VLOOKUP(Payment[[#This Row],[ID'#]],OrderTable[],5,FALSE)))</f>
        <v/>
      </c>
      <c r="E475" s="17" t="str">
        <f>IF(IF(Payment[[#This Row],[ID'#]]="","",VLOOKUP(Payment[[#This Row],[ID'#]],OrderTable[],6,FALSE))=0,"",IF(Payment[[#This Row],[ID'#]]="","",VLOOKUP(Payment[[#This Row],[ID'#]],OrderTable[],6,FALSE)))</f>
        <v/>
      </c>
      <c r="F475" s="17" t="str">
        <f>IF(IF(Payment[[#This Row],[ID'#]]="","",VLOOKUP(Payment[[#This Row],[ID'#]],OrderTable[],7,FALSE))=0,0,IF(Payment[[#This Row],[ID'#]]="","",VLOOKUP(Payment[[#This Row],[ID'#]],OrderTable[],7,FALSE)))</f>
        <v/>
      </c>
      <c r="G475" s="17" t="str">
        <f>IF(IF(Payment[[#This Row],[ID'#]]="","",VLOOKUP(Payment[[#This Row],[ID'#]],OrderTable[],8,FALSE))=0,"",IF(Payment[[#This Row],[ID'#]]="","",VLOOKUP(Payment[[#This Row],[ID'#]],OrderTable[],8,FALSE)))</f>
        <v/>
      </c>
      <c r="H475" s="23" t="str">
        <f>IF(IF(Payment[[#This Row],[ID'#]]="","",VLOOKUP(Payment[[#This Row],[ID'#]],OrderTable[],9,FALSE))=0,0,IF(Payment[[#This Row],[ID'#]]="","",VLOOKUP(Payment[[#This Row],[ID'#]],OrderTable[],9,FALSE)))</f>
        <v/>
      </c>
      <c r="I475" s="23" t="str">
        <f>IF(IF(Payment[[#This Row],[ID'#]]="","",VLOOKUP(Payment[[#This Row],[ID'#]],OrderTable[],10,FALSE))=0,0,IF(Payment[[#This Row],[ID'#]]="","",VLOOKUP(Payment[[#This Row],[ID'#]],OrderTable[],10,FALSE)))</f>
        <v/>
      </c>
      <c r="J475" s="55"/>
      <c r="K475" s="57"/>
      <c r="L475" s="22" t="str">
        <f>IF(Payment[[#This Row],[Total ]]="","",Payment[[#This Row],[Total ]]*Payment[[#This Row],[Payment %]])</f>
        <v/>
      </c>
      <c r="M475" s="47"/>
      <c r="N475" s="48"/>
      <c r="O475" s="52"/>
      <c r="P475" s="74" t="str">
        <f>IF(Payment[[#This Row],[Date of deposit]]="","",Payment[[#This Row],[Amount paid]])</f>
        <v/>
      </c>
    </row>
    <row r="476" spans="1:16" hidden="1">
      <c r="A476" s="54"/>
      <c r="B476" s="15" t="str">
        <f>IF(IF(Payment[[#This Row],[ID'#]]="","",VLOOKUP(Payment[[#This Row],[ID'#]],OrderTable[],2,FALSE))=0,"",IF(Payment[[#This Row],[ID'#]]="","",VLOOKUP(Payment[[#This Row],[ID'#]],OrderTable[],2,FALSE)))</f>
        <v/>
      </c>
      <c r="C476" s="15" t="str">
        <f>IF(IF(Payment[[#This Row],[ID'#]]="","",VLOOKUP(Payment[[#This Row],[ID'#]],OrderTable[],3,FALSE))=0,"",IF(Payment[[#This Row],[ID'#]]="","",VLOOKUP(Payment[[#This Row],[ID'#]],OrderTable[],3,FALSE)))</f>
        <v/>
      </c>
      <c r="D476" s="16" t="str">
        <f>IF(IF(Payment[[#This Row],[ID'#]]="","",VLOOKUP(Payment[[#This Row],[ID'#]],OrderTable[],5,FALSE))=0,"",IF(Payment[[#This Row],[ID'#]]="","",VLOOKUP(Payment[[#This Row],[ID'#]],OrderTable[],5,FALSE)))</f>
        <v/>
      </c>
      <c r="E476" s="17" t="str">
        <f>IF(IF(Payment[[#This Row],[ID'#]]="","",VLOOKUP(Payment[[#This Row],[ID'#]],OrderTable[],6,FALSE))=0,"",IF(Payment[[#This Row],[ID'#]]="","",VLOOKUP(Payment[[#This Row],[ID'#]],OrderTable[],6,FALSE)))</f>
        <v/>
      </c>
      <c r="F476" s="17" t="str">
        <f>IF(IF(Payment[[#This Row],[ID'#]]="","",VLOOKUP(Payment[[#This Row],[ID'#]],OrderTable[],7,FALSE))=0,0,IF(Payment[[#This Row],[ID'#]]="","",VLOOKUP(Payment[[#This Row],[ID'#]],OrderTable[],7,FALSE)))</f>
        <v/>
      </c>
      <c r="G476" s="17" t="str">
        <f>IF(IF(Payment[[#This Row],[ID'#]]="","",VLOOKUP(Payment[[#This Row],[ID'#]],OrderTable[],8,FALSE))=0,"",IF(Payment[[#This Row],[ID'#]]="","",VLOOKUP(Payment[[#This Row],[ID'#]],OrderTable[],8,FALSE)))</f>
        <v/>
      </c>
      <c r="H476" s="23" t="str">
        <f>IF(IF(Payment[[#This Row],[ID'#]]="","",VLOOKUP(Payment[[#This Row],[ID'#]],OrderTable[],9,FALSE))=0,0,IF(Payment[[#This Row],[ID'#]]="","",VLOOKUP(Payment[[#This Row],[ID'#]],OrderTable[],9,FALSE)))</f>
        <v/>
      </c>
      <c r="I476" s="23" t="str">
        <f>IF(IF(Payment[[#This Row],[ID'#]]="","",VLOOKUP(Payment[[#This Row],[ID'#]],OrderTable[],10,FALSE))=0,0,IF(Payment[[#This Row],[ID'#]]="","",VLOOKUP(Payment[[#This Row],[ID'#]],OrderTable[],10,FALSE)))</f>
        <v/>
      </c>
      <c r="J476" s="55"/>
      <c r="K476" s="57"/>
      <c r="L476" s="22" t="str">
        <f>IF(Payment[[#This Row],[Total ]]="","",Payment[[#This Row],[Total ]]*Payment[[#This Row],[Payment %]])</f>
        <v/>
      </c>
      <c r="M476" s="47"/>
      <c r="N476" s="48"/>
      <c r="O476" s="52"/>
      <c r="P476" s="74" t="str">
        <f>IF(Payment[[#This Row],[Date of deposit]]="","",Payment[[#This Row],[Amount paid]])</f>
        <v/>
      </c>
    </row>
    <row r="477" spans="1:16" hidden="1">
      <c r="A477" s="54"/>
      <c r="B477" s="15" t="str">
        <f>IF(IF(Payment[[#This Row],[ID'#]]="","",VLOOKUP(Payment[[#This Row],[ID'#]],OrderTable[],2,FALSE))=0,"",IF(Payment[[#This Row],[ID'#]]="","",VLOOKUP(Payment[[#This Row],[ID'#]],OrderTable[],2,FALSE)))</f>
        <v/>
      </c>
      <c r="C477" s="15" t="str">
        <f>IF(IF(Payment[[#This Row],[ID'#]]="","",VLOOKUP(Payment[[#This Row],[ID'#]],OrderTable[],3,FALSE))=0,"",IF(Payment[[#This Row],[ID'#]]="","",VLOOKUP(Payment[[#This Row],[ID'#]],OrderTable[],3,FALSE)))</f>
        <v/>
      </c>
      <c r="D477" s="16" t="str">
        <f>IF(IF(Payment[[#This Row],[ID'#]]="","",VLOOKUP(Payment[[#This Row],[ID'#]],OrderTable[],5,FALSE))=0,"",IF(Payment[[#This Row],[ID'#]]="","",VLOOKUP(Payment[[#This Row],[ID'#]],OrderTable[],5,FALSE)))</f>
        <v/>
      </c>
      <c r="E477" s="17" t="str">
        <f>IF(IF(Payment[[#This Row],[ID'#]]="","",VLOOKUP(Payment[[#This Row],[ID'#]],OrderTable[],6,FALSE))=0,"",IF(Payment[[#This Row],[ID'#]]="","",VLOOKUP(Payment[[#This Row],[ID'#]],OrderTable[],6,FALSE)))</f>
        <v/>
      </c>
      <c r="F477" s="17" t="str">
        <f>IF(IF(Payment[[#This Row],[ID'#]]="","",VLOOKUP(Payment[[#This Row],[ID'#]],OrderTable[],7,FALSE))=0,0,IF(Payment[[#This Row],[ID'#]]="","",VLOOKUP(Payment[[#This Row],[ID'#]],OrderTable[],7,FALSE)))</f>
        <v/>
      </c>
      <c r="G477" s="17" t="str">
        <f>IF(IF(Payment[[#This Row],[ID'#]]="","",VLOOKUP(Payment[[#This Row],[ID'#]],OrderTable[],8,FALSE))=0,"",IF(Payment[[#This Row],[ID'#]]="","",VLOOKUP(Payment[[#This Row],[ID'#]],OrderTable[],8,FALSE)))</f>
        <v/>
      </c>
      <c r="H477" s="23" t="str">
        <f>IF(IF(Payment[[#This Row],[ID'#]]="","",VLOOKUP(Payment[[#This Row],[ID'#]],OrderTable[],9,FALSE))=0,0,IF(Payment[[#This Row],[ID'#]]="","",VLOOKUP(Payment[[#This Row],[ID'#]],OrderTable[],9,FALSE)))</f>
        <v/>
      </c>
      <c r="I477" s="23" t="str">
        <f>IF(IF(Payment[[#This Row],[ID'#]]="","",VLOOKUP(Payment[[#This Row],[ID'#]],OrderTable[],10,FALSE))=0,0,IF(Payment[[#This Row],[ID'#]]="","",VLOOKUP(Payment[[#This Row],[ID'#]],OrderTable[],10,FALSE)))</f>
        <v/>
      </c>
      <c r="J477" s="55"/>
      <c r="K477" s="57"/>
      <c r="L477" s="22" t="str">
        <f>IF(Payment[[#This Row],[Total ]]="","",Payment[[#This Row],[Total ]]*Payment[[#This Row],[Payment %]])</f>
        <v/>
      </c>
      <c r="M477" s="47"/>
      <c r="N477" s="48"/>
      <c r="O477" s="52"/>
      <c r="P477" s="74" t="str">
        <f>IF(Payment[[#This Row],[Date of deposit]]="","",Payment[[#This Row],[Amount paid]])</f>
        <v/>
      </c>
    </row>
    <row r="478" spans="1:16" hidden="1">
      <c r="A478" s="54"/>
      <c r="B478" s="15" t="str">
        <f>IF(IF(Payment[[#This Row],[ID'#]]="","",VLOOKUP(Payment[[#This Row],[ID'#]],OrderTable[],2,FALSE))=0,"",IF(Payment[[#This Row],[ID'#]]="","",VLOOKUP(Payment[[#This Row],[ID'#]],OrderTable[],2,FALSE)))</f>
        <v/>
      </c>
      <c r="C478" s="15" t="str">
        <f>IF(IF(Payment[[#This Row],[ID'#]]="","",VLOOKUP(Payment[[#This Row],[ID'#]],OrderTable[],3,FALSE))=0,"",IF(Payment[[#This Row],[ID'#]]="","",VLOOKUP(Payment[[#This Row],[ID'#]],OrderTable[],3,FALSE)))</f>
        <v/>
      </c>
      <c r="D478" s="16" t="str">
        <f>IF(IF(Payment[[#This Row],[ID'#]]="","",VLOOKUP(Payment[[#This Row],[ID'#]],OrderTable[],5,FALSE))=0,"",IF(Payment[[#This Row],[ID'#]]="","",VLOOKUP(Payment[[#This Row],[ID'#]],OrderTable[],5,FALSE)))</f>
        <v/>
      </c>
      <c r="E478" s="17" t="str">
        <f>IF(IF(Payment[[#This Row],[ID'#]]="","",VLOOKUP(Payment[[#This Row],[ID'#]],OrderTable[],6,FALSE))=0,"",IF(Payment[[#This Row],[ID'#]]="","",VLOOKUP(Payment[[#This Row],[ID'#]],OrderTable[],6,FALSE)))</f>
        <v/>
      </c>
      <c r="F478" s="17" t="str">
        <f>IF(IF(Payment[[#This Row],[ID'#]]="","",VLOOKUP(Payment[[#This Row],[ID'#]],OrderTable[],7,FALSE))=0,0,IF(Payment[[#This Row],[ID'#]]="","",VLOOKUP(Payment[[#This Row],[ID'#]],OrderTable[],7,FALSE)))</f>
        <v/>
      </c>
      <c r="G478" s="17" t="str">
        <f>IF(IF(Payment[[#This Row],[ID'#]]="","",VLOOKUP(Payment[[#This Row],[ID'#]],OrderTable[],8,FALSE))=0,"",IF(Payment[[#This Row],[ID'#]]="","",VLOOKUP(Payment[[#This Row],[ID'#]],OrderTable[],8,FALSE)))</f>
        <v/>
      </c>
      <c r="H478" s="23" t="str">
        <f>IF(IF(Payment[[#This Row],[ID'#]]="","",VLOOKUP(Payment[[#This Row],[ID'#]],OrderTable[],9,FALSE))=0,0,IF(Payment[[#This Row],[ID'#]]="","",VLOOKUP(Payment[[#This Row],[ID'#]],OrderTable[],9,FALSE)))</f>
        <v/>
      </c>
      <c r="I478" s="23" t="str">
        <f>IF(IF(Payment[[#This Row],[ID'#]]="","",VLOOKUP(Payment[[#This Row],[ID'#]],OrderTable[],10,FALSE))=0,0,IF(Payment[[#This Row],[ID'#]]="","",VLOOKUP(Payment[[#This Row],[ID'#]],OrderTable[],10,FALSE)))</f>
        <v/>
      </c>
      <c r="J478" s="55"/>
      <c r="K478" s="57"/>
      <c r="L478" s="22" t="str">
        <f>IF(Payment[[#This Row],[Total ]]="","",Payment[[#This Row],[Total ]]*Payment[[#This Row],[Payment %]])</f>
        <v/>
      </c>
      <c r="M478" s="47"/>
      <c r="N478" s="48"/>
      <c r="O478" s="52"/>
      <c r="P478" s="74" t="str">
        <f>IF(Payment[[#This Row],[Date of deposit]]="","",Payment[[#This Row],[Amount paid]])</f>
        <v/>
      </c>
    </row>
    <row r="479" spans="1:16" hidden="1">
      <c r="A479" s="54"/>
      <c r="B479" s="15" t="str">
        <f>IF(IF(Payment[[#This Row],[ID'#]]="","",VLOOKUP(Payment[[#This Row],[ID'#]],OrderTable[],2,FALSE))=0,"",IF(Payment[[#This Row],[ID'#]]="","",VLOOKUP(Payment[[#This Row],[ID'#]],OrderTable[],2,FALSE)))</f>
        <v/>
      </c>
      <c r="C479" s="15" t="str">
        <f>IF(IF(Payment[[#This Row],[ID'#]]="","",VLOOKUP(Payment[[#This Row],[ID'#]],OrderTable[],3,FALSE))=0,"",IF(Payment[[#This Row],[ID'#]]="","",VLOOKUP(Payment[[#This Row],[ID'#]],OrderTable[],3,FALSE)))</f>
        <v/>
      </c>
      <c r="D479" s="16" t="str">
        <f>IF(IF(Payment[[#This Row],[ID'#]]="","",VLOOKUP(Payment[[#This Row],[ID'#]],OrderTable[],5,FALSE))=0,"",IF(Payment[[#This Row],[ID'#]]="","",VLOOKUP(Payment[[#This Row],[ID'#]],OrderTable[],5,FALSE)))</f>
        <v/>
      </c>
      <c r="E479" s="17" t="str">
        <f>IF(IF(Payment[[#This Row],[ID'#]]="","",VLOOKUP(Payment[[#This Row],[ID'#]],OrderTable[],6,FALSE))=0,"",IF(Payment[[#This Row],[ID'#]]="","",VLOOKUP(Payment[[#This Row],[ID'#]],OrderTable[],6,FALSE)))</f>
        <v/>
      </c>
      <c r="F479" s="17" t="str">
        <f>IF(IF(Payment[[#This Row],[ID'#]]="","",VLOOKUP(Payment[[#This Row],[ID'#]],OrderTable[],7,FALSE))=0,0,IF(Payment[[#This Row],[ID'#]]="","",VLOOKUP(Payment[[#This Row],[ID'#]],OrderTable[],7,FALSE)))</f>
        <v/>
      </c>
      <c r="G479" s="17" t="str">
        <f>IF(IF(Payment[[#This Row],[ID'#]]="","",VLOOKUP(Payment[[#This Row],[ID'#]],OrderTable[],8,FALSE))=0,"",IF(Payment[[#This Row],[ID'#]]="","",VLOOKUP(Payment[[#This Row],[ID'#]],OrderTable[],8,FALSE)))</f>
        <v/>
      </c>
      <c r="H479" s="23" t="str">
        <f>IF(IF(Payment[[#This Row],[ID'#]]="","",VLOOKUP(Payment[[#This Row],[ID'#]],OrderTable[],9,FALSE))=0,0,IF(Payment[[#This Row],[ID'#]]="","",VLOOKUP(Payment[[#This Row],[ID'#]],OrderTable[],9,FALSE)))</f>
        <v/>
      </c>
      <c r="I479" s="23" t="str">
        <f>IF(IF(Payment[[#This Row],[ID'#]]="","",VLOOKUP(Payment[[#This Row],[ID'#]],OrderTable[],10,FALSE))=0,0,IF(Payment[[#This Row],[ID'#]]="","",VLOOKUP(Payment[[#This Row],[ID'#]],OrderTable[],10,FALSE)))</f>
        <v/>
      </c>
      <c r="J479" s="55"/>
      <c r="K479" s="57"/>
      <c r="L479" s="22" t="str">
        <f>IF(Payment[[#This Row],[Total ]]="","",Payment[[#This Row],[Total ]]*Payment[[#This Row],[Payment %]])</f>
        <v/>
      </c>
      <c r="M479" s="47"/>
      <c r="N479" s="48"/>
      <c r="O479" s="52"/>
      <c r="P479" s="74" t="str">
        <f>IF(Payment[[#This Row],[Date of deposit]]="","",Payment[[#This Row],[Amount paid]])</f>
        <v/>
      </c>
    </row>
    <row r="480" spans="1:16" hidden="1">
      <c r="A480" s="54"/>
      <c r="B480" s="15" t="str">
        <f>IF(IF(Payment[[#This Row],[ID'#]]="","",VLOOKUP(Payment[[#This Row],[ID'#]],OrderTable[],2,FALSE))=0,"",IF(Payment[[#This Row],[ID'#]]="","",VLOOKUP(Payment[[#This Row],[ID'#]],OrderTable[],2,FALSE)))</f>
        <v/>
      </c>
      <c r="C480" s="15" t="str">
        <f>IF(IF(Payment[[#This Row],[ID'#]]="","",VLOOKUP(Payment[[#This Row],[ID'#]],OrderTable[],3,FALSE))=0,"",IF(Payment[[#This Row],[ID'#]]="","",VLOOKUP(Payment[[#This Row],[ID'#]],OrderTable[],3,FALSE)))</f>
        <v/>
      </c>
      <c r="D480" s="16" t="str">
        <f>IF(IF(Payment[[#This Row],[ID'#]]="","",VLOOKUP(Payment[[#This Row],[ID'#]],OrderTable[],5,FALSE))=0,"",IF(Payment[[#This Row],[ID'#]]="","",VLOOKUP(Payment[[#This Row],[ID'#]],OrderTable[],5,FALSE)))</f>
        <v/>
      </c>
      <c r="E480" s="17" t="str">
        <f>IF(IF(Payment[[#This Row],[ID'#]]="","",VLOOKUP(Payment[[#This Row],[ID'#]],OrderTable[],6,FALSE))=0,"",IF(Payment[[#This Row],[ID'#]]="","",VLOOKUP(Payment[[#This Row],[ID'#]],OrderTable[],6,FALSE)))</f>
        <v/>
      </c>
      <c r="F480" s="17" t="str">
        <f>IF(IF(Payment[[#This Row],[ID'#]]="","",VLOOKUP(Payment[[#This Row],[ID'#]],OrderTable[],7,FALSE))=0,0,IF(Payment[[#This Row],[ID'#]]="","",VLOOKUP(Payment[[#This Row],[ID'#]],OrderTable[],7,FALSE)))</f>
        <v/>
      </c>
      <c r="G480" s="17" t="str">
        <f>IF(IF(Payment[[#This Row],[ID'#]]="","",VLOOKUP(Payment[[#This Row],[ID'#]],OrderTable[],8,FALSE))=0,"",IF(Payment[[#This Row],[ID'#]]="","",VLOOKUP(Payment[[#This Row],[ID'#]],OrderTable[],8,FALSE)))</f>
        <v/>
      </c>
      <c r="H480" s="23" t="str">
        <f>IF(IF(Payment[[#This Row],[ID'#]]="","",VLOOKUP(Payment[[#This Row],[ID'#]],OrderTable[],9,FALSE))=0,0,IF(Payment[[#This Row],[ID'#]]="","",VLOOKUP(Payment[[#This Row],[ID'#]],OrderTable[],9,FALSE)))</f>
        <v/>
      </c>
      <c r="I480" s="23" t="str">
        <f>IF(IF(Payment[[#This Row],[ID'#]]="","",VLOOKUP(Payment[[#This Row],[ID'#]],OrderTable[],10,FALSE))=0,0,IF(Payment[[#This Row],[ID'#]]="","",VLOOKUP(Payment[[#This Row],[ID'#]],OrderTable[],10,FALSE)))</f>
        <v/>
      </c>
      <c r="J480" s="55"/>
      <c r="K480" s="57"/>
      <c r="L480" s="22" t="str">
        <f>IF(Payment[[#This Row],[Total ]]="","",Payment[[#This Row],[Total ]]*Payment[[#This Row],[Payment %]])</f>
        <v/>
      </c>
      <c r="M480" s="47"/>
      <c r="N480" s="48"/>
      <c r="O480" s="52"/>
      <c r="P480" s="74" t="str">
        <f>IF(Payment[[#This Row],[Date of deposit]]="","",Payment[[#This Row],[Amount paid]])</f>
        <v/>
      </c>
    </row>
    <row r="481" spans="1:16" hidden="1">
      <c r="A481" s="54"/>
      <c r="B481" s="15" t="str">
        <f>IF(IF(Payment[[#This Row],[ID'#]]="","",VLOOKUP(Payment[[#This Row],[ID'#]],OrderTable[],2,FALSE))=0,"",IF(Payment[[#This Row],[ID'#]]="","",VLOOKUP(Payment[[#This Row],[ID'#]],OrderTable[],2,FALSE)))</f>
        <v/>
      </c>
      <c r="C481" s="15" t="str">
        <f>IF(IF(Payment[[#This Row],[ID'#]]="","",VLOOKUP(Payment[[#This Row],[ID'#]],OrderTable[],3,FALSE))=0,"",IF(Payment[[#This Row],[ID'#]]="","",VLOOKUP(Payment[[#This Row],[ID'#]],OrderTable[],3,FALSE)))</f>
        <v/>
      </c>
      <c r="D481" s="16" t="str">
        <f>IF(IF(Payment[[#This Row],[ID'#]]="","",VLOOKUP(Payment[[#This Row],[ID'#]],OrderTable[],5,FALSE))=0,"",IF(Payment[[#This Row],[ID'#]]="","",VLOOKUP(Payment[[#This Row],[ID'#]],OrderTable[],5,FALSE)))</f>
        <v/>
      </c>
      <c r="E481" s="17" t="str">
        <f>IF(IF(Payment[[#This Row],[ID'#]]="","",VLOOKUP(Payment[[#This Row],[ID'#]],OrderTable[],6,FALSE))=0,"",IF(Payment[[#This Row],[ID'#]]="","",VLOOKUP(Payment[[#This Row],[ID'#]],OrderTable[],6,FALSE)))</f>
        <v/>
      </c>
      <c r="F481" s="17" t="str">
        <f>IF(IF(Payment[[#This Row],[ID'#]]="","",VLOOKUP(Payment[[#This Row],[ID'#]],OrderTable[],7,FALSE))=0,0,IF(Payment[[#This Row],[ID'#]]="","",VLOOKUP(Payment[[#This Row],[ID'#]],OrderTable[],7,FALSE)))</f>
        <v/>
      </c>
      <c r="G481" s="17" t="str">
        <f>IF(IF(Payment[[#This Row],[ID'#]]="","",VLOOKUP(Payment[[#This Row],[ID'#]],OrderTable[],8,FALSE))=0,"",IF(Payment[[#This Row],[ID'#]]="","",VLOOKUP(Payment[[#This Row],[ID'#]],OrderTable[],8,FALSE)))</f>
        <v/>
      </c>
      <c r="H481" s="23" t="str">
        <f>IF(IF(Payment[[#This Row],[ID'#]]="","",VLOOKUP(Payment[[#This Row],[ID'#]],OrderTable[],9,FALSE))=0,0,IF(Payment[[#This Row],[ID'#]]="","",VLOOKUP(Payment[[#This Row],[ID'#]],OrderTable[],9,FALSE)))</f>
        <v/>
      </c>
      <c r="I481" s="23" t="str">
        <f>IF(IF(Payment[[#This Row],[ID'#]]="","",VLOOKUP(Payment[[#This Row],[ID'#]],OrderTable[],10,FALSE))=0,0,IF(Payment[[#This Row],[ID'#]]="","",VLOOKUP(Payment[[#This Row],[ID'#]],OrderTable[],10,FALSE)))</f>
        <v/>
      </c>
      <c r="J481" s="55"/>
      <c r="K481" s="57"/>
      <c r="L481" s="22" t="str">
        <f>IF(Payment[[#This Row],[Total ]]="","",Payment[[#This Row],[Total ]]*Payment[[#This Row],[Payment %]])</f>
        <v/>
      </c>
      <c r="M481" s="47"/>
      <c r="N481" s="48"/>
      <c r="O481" s="52"/>
      <c r="P481" s="74" t="str">
        <f>IF(Payment[[#This Row],[Date of deposit]]="","",Payment[[#This Row],[Amount paid]])</f>
        <v/>
      </c>
    </row>
    <row r="482" spans="1:16" hidden="1">
      <c r="A482" s="54"/>
      <c r="B482" s="15" t="str">
        <f>IF(IF(Payment[[#This Row],[ID'#]]="","",VLOOKUP(Payment[[#This Row],[ID'#]],OrderTable[],2,FALSE))=0,"",IF(Payment[[#This Row],[ID'#]]="","",VLOOKUP(Payment[[#This Row],[ID'#]],OrderTable[],2,FALSE)))</f>
        <v/>
      </c>
      <c r="C482" s="15" t="str">
        <f>IF(IF(Payment[[#This Row],[ID'#]]="","",VLOOKUP(Payment[[#This Row],[ID'#]],OrderTable[],3,FALSE))=0,"",IF(Payment[[#This Row],[ID'#]]="","",VLOOKUP(Payment[[#This Row],[ID'#]],OrderTable[],3,FALSE)))</f>
        <v/>
      </c>
      <c r="D482" s="16" t="str">
        <f>IF(IF(Payment[[#This Row],[ID'#]]="","",VLOOKUP(Payment[[#This Row],[ID'#]],OrderTable[],5,FALSE))=0,"",IF(Payment[[#This Row],[ID'#]]="","",VLOOKUP(Payment[[#This Row],[ID'#]],OrderTable[],5,FALSE)))</f>
        <v/>
      </c>
      <c r="E482" s="17" t="str">
        <f>IF(IF(Payment[[#This Row],[ID'#]]="","",VLOOKUP(Payment[[#This Row],[ID'#]],OrderTable[],6,FALSE))=0,"",IF(Payment[[#This Row],[ID'#]]="","",VLOOKUP(Payment[[#This Row],[ID'#]],OrderTable[],6,FALSE)))</f>
        <v/>
      </c>
      <c r="F482" s="17" t="str">
        <f>IF(IF(Payment[[#This Row],[ID'#]]="","",VLOOKUP(Payment[[#This Row],[ID'#]],OrderTable[],7,FALSE))=0,0,IF(Payment[[#This Row],[ID'#]]="","",VLOOKUP(Payment[[#This Row],[ID'#]],OrderTable[],7,FALSE)))</f>
        <v/>
      </c>
      <c r="G482" s="17" t="str">
        <f>IF(IF(Payment[[#This Row],[ID'#]]="","",VLOOKUP(Payment[[#This Row],[ID'#]],OrderTable[],8,FALSE))=0,"",IF(Payment[[#This Row],[ID'#]]="","",VLOOKUP(Payment[[#This Row],[ID'#]],OrderTable[],8,FALSE)))</f>
        <v/>
      </c>
      <c r="H482" s="23" t="str">
        <f>IF(IF(Payment[[#This Row],[ID'#]]="","",VLOOKUP(Payment[[#This Row],[ID'#]],OrderTable[],9,FALSE))=0,0,IF(Payment[[#This Row],[ID'#]]="","",VLOOKUP(Payment[[#This Row],[ID'#]],OrderTable[],9,FALSE)))</f>
        <v/>
      </c>
      <c r="I482" s="23" t="str">
        <f>IF(IF(Payment[[#This Row],[ID'#]]="","",VLOOKUP(Payment[[#This Row],[ID'#]],OrderTable[],10,FALSE))=0,0,IF(Payment[[#This Row],[ID'#]]="","",VLOOKUP(Payment[[#This Row],[ID'#]],OrderTable[],10,FALSE)))</f>
        <v/>
      </c>
      <c r="J482" s="55"/>
      <c r="K482" s="57"/>
      <c r="L482" s="22" t="str">
        <f>IF(Payment[[#This Row],[Total ]]="","",Payment[[#This Row],[Total ]]*Payment[[#This Row],[Payment %]])</f>
        <v/>
      </c>
      <c r="M482" s="47"/>
      <c r="N482" s="48"/>
      <c r="O482" s="52"/>
      <c r="P482" s="74" t="str">
        <f>IF(Payment[[#This Row],[Date of deposit]]="","",Payment[[#This Row],[Amount paid]])</f>
        <v/>
      </c>
    </row>
    <row r="483" spans="1:16" hidden="1">
      <c r="A483" s="54"/>
      <c r="B483" s="15" t="str">
        <f>IF(IF(Payment[[#This Row],[ID'#]]="","",VLOOKUP(Payment[[#This Row],[ID'#]],OrderTable[],2,FALSE))=0,"",IF(Payment[[#This Row],[ID'#]]="","",VLOOKUP(Payment[[#This Row],[ID'#]],OrderTable[],2,FALSE)))</f>
        <v/>
      </c>
      <c r="C483" s="15" t="str">
        <f>IF(IF(Payment[[#This Row],[ID'#]]="","",VLOOKUP(Payment[[#This Row],[ID'#]],OrderTable[],3,FALSE))=0,"",IF(Payment[[#This Row],[ID'#]]="","",VLOOKUP(Payment[[#This Row],[ID'#]],OrderTable[],3,FALSE)))</f>
        <v/>
      </c>
      <c r="D483" s="16" t="str">
        <f>IF(IF(Payment[[#This Row],[ID'#]]="","",VLOOKUP(Payment[[#This Row],[ID'#]],OrderTable[],5,FALSE))=0,"",IF(Payment[[#This Row],[ID'#]]="","",VLOOKUP(Payment[[#This Row],[ID'#]],OrderTable[],5,FALSE)))</f>
        <v/>
      </c>
      <c r="E483" s="17" t="str">
        <f>IF(IF(Payment[[#This Row],[ID'#]]="","",VLOOKUP(Payment[[#This Row],[ID'#]],OrderTable[],6,FALSE))=0,"",IF(Payment[[#This Row],[ID'#]]="","",VLOOKUP(Payment[[#This Row],[ID'#]],OrderTable[],6,FALSE)))</f>
        <v/>
      </c>
      <c r="F483" s="17" t="str">
        <f>IF(IF(Payment[[#This Row],[ID'#]]="","",VLOOKUP(Payment[[#This Row],[ID'#]],OrderTable[],7,FALSE))=0,0,IF(Payment[[#This Row],[ID'#]]="","",VLOOKUP(Payment[[#This Row],[ID'#]],OrderTable[],7,FALSE)))</f>
        <v/>
      </c>
      <c r="G483" s="17" t="str">
        <f>IF(IF(Payment[[#This Row],[ID'#]]="","",VLOOKUP(Payment[[#This Row],[ID'#]],OrderTable[],8,FALSE))=0,"",IF(Payment[[#This Row],[ID'#]]="","",VLOOKUP(Payment[[#This Row],[ID'#]],OrderTable[],8,FALSE)))</f>
        <v/>
      </c>
      <c r="H483" s="23" t="str">
        <f>IF(IF(Payment[[#This Row],[ID'#]]="","",VLOOKUP(Payment[[#This Row],[ID'#]],OrderTable[],9,FALSE))=0,0,IF(Payment[[#This Row],[ID'#]]="","",VLOOKUP(Payment[[#This Row],[ID'#]],OrderTable[],9,FALSE)))</f>
        <v/>
      </c>
      <c r="I483" s="23" t="str">
        <f>IF(IF(Payment[[#This Row],[ID'#]]="","",VLOOKUP(Payment[[#This Row],[ID'#]],OrderTable[],10,FALSE))=0,0,IF(Payment[[#This Row],[ID'#]]="","",VLOOKUP(Payment[[#This Row],[ID'#]],OrderTable[],10,FALSE)))</f>
        <v/>
      </c>
      <c r="J483" s="55"/>
      <c r="K483" s="57"/>
      <c r="L483" s="22" t="str">
        <f>IF(Payment[[#This Row],[Total ]]="","",Payment[[#This Row],[Total ]]*Payment[[#This Row],[Payment %]])</f>
        <v/>
      </c>
      <c r="M483" s="47"/>
      <c r="N483" s="48"/>
      <c r="O483" s="52"/>
      <c r="P483" s="74" t="str">
        <f>IF(Payment[[#This Row],[Date of deposit]]="","",Payment[[#This Row],[Amount paid]])</f>
        <v/>
      </c>
    </row>
    <row r="484" spans="1:16" hidden="1">
      <c r="A484" s="54"/>
      <c r="B484" s="15" t="str">
        <f>IF(IF(Payment[[#This Row],[ID'#]]="","",VLOOKUP(Payment[[#This Row],[ID'#]],OrderTable[],2,FALSE))=0,"",IF(Payment[[#This Row],[ID'#]]="","",VLOOKUP(Payment[[#This Row],[ID'#]],OrderTable[],2,FALSE)))</f>
        <v/>
      </c>
      <c r="C484" s="15" t="str">
        <f>IF(IF(Payment[[#This Row],[ID'#]]="","",VLOOKUP(Payment[[#This Row],[ID'#]],OrderTable[],3,FALSE))=0,"",IF(Payment[[#This Row],[ID'#]]="","",VLOOKUP(Payment[[#This Row],[ID'#]],OrderTable[],3,FALSE)))</f>
        <v/>
      </c>
      <c r="D484" s="16" t="str">
        <f>IF(IF(Payment[[#This Row],[ID'#]]="","",VLOOKUP(Payment[[#This Row],[ID'#]],OrderTable[],5,FALSE))=0,"",IF(Payment[[#This Row],[ID'#]]="","",VLOOKUP(Payment[[#This Row],[ID'#]],OrderTable[],5,FALSE)))</f>
        <v/>
      </c>
      <c r="E484" s="17" t="str">
        <f>IF(IF(Payment[[#This Row],[ID'#]]="","",VLOOKUP(Payment[[#This Row],[ID'#]],OrderTable[],6,FALSE))=0,"",IF(Payment[[#This Row],[ID'#]]="","",VLOOKUP(Payment[[#This Row],[ID'#]],OrderTable[],6,FALSE)))</f>
        <v/>
      </c>
      <c r="F484" s="17" t="str">
        <f>IF(IF(Payment[[#This Row],[ID'#]]="","",VLOOKUP(Payment[[#This Row],[ID'#]],OrderTable[],7,FALSE))=0,0,IF(Payment[[#This Row],[ID'#]]="","",VLOOKUP(Payment[[#This Row],[ID'#]],OrderTable[],7,FALSE)))</f>
        <v/>
      </c>
      <c r="G484" s="17" t="str">
        <f>IF(IF(Payment[[#This Row],[ID'#]]="","",VLOOKUP(Payment[[#This Row],[ID'#]],OrderTable[],8,FALSE))=0,"",IF(Payment[[#This Row],[ID'#]]="","",VLOOKUP(Payment[[#This Row],[ID'#]],OrderTable[],8,FALSE)))</f>
        <v/>
      </c>
      <c r="H484" s="23" t="str">
        <f>IF(IF(Payment[[#This Row],[ID'#]]="","",VLOOKUP(Payment[[#This Row],[ID'#]],OrderTable[],9,FALSE))=0,0,IF(Payment[[#This Row],[ID'#]]="","",VLOOKUP(Payment[[#This Row],[ID'#]],OrderTable[],9,FALSE)))</f>
        <v/>
      </c>
      <c r="I484" s="23" t="str">
        <f>IF(IF(Payment[[#This Row],[ID'#]]="","",VLOOKUP(Payment[[#This Row],[ID'#]],OrderTable[],10,FALSE))=0,0,IF(Payment[[#This Row],[ID'#]]="","",VLOOKUP(Payment[[#This Row],[ID'#]],OrderTable[],10,FALSE)))</f>
        <v/>
      </c>
      <c r="J484" s="55"/>
      <c r="K484" s="57"/>
      <c r="L484" s="22" t="str">
        <f>IF(Payment[[#This Row],[Total ]]="","",Payment[[#This Row],[Total ]]*Payment[[#This Row],[Payment %]])</f>
        <v/>
      </c>
      <c r="M484" s="47"/>
      <c r="N484" s="48"/>
      <c r="O484" s="52"/>
      <c r="P484" s="74" t="str">
        <f>IF(Payment[[#This Row],[Date of deposit]]="","",Payment[[#This Row],[Amount paid]])</f>
        <v/>
      </c>
    </row>
    <row r="485" spans="1:16" hidden="1">
      <c r="A485" s="54"/>
      <c r="B485" s="15" t="str">
        <f>IF(IF(Payment[[#This Row],[ID'#]]="","",VLOOKUP(Payment[[#This Row],[ID'#]],OrderTable[],2,FALSE))=0,"",IF(Payment[[#This Row],[ID'#]]="","",VLOOKUP(Payment[[#This Row],[ID'#]],OrderTable[],2,FALSE)))</f>
        <v/>
      </c>
      <c r="C485" s="15" t="str">
        <f>IF(IF(Payment[[#This Row],[ID'#]]="","",VLOOKUP(Payment[[#This Row],[ID'#]],OrderTable[],3,FALSE))=0,"",IF(Payment[[#This Row],[ID'#]]="","",VLOOKUP(Payment[[#This Row],[ID'#]],OrderTable[],3,FALSE)))</f>
        <v/>
      </c>
      <c r="D485" s="16" t="str">
        <f>IF(IF(Payment[[#This Row],[ID'#]]="","",VLOOKUP(Payment[[#This Row],[ID'#]],OrderTable[],5,FALSE))=0,"",IF(Payment[[#This Row],[ID'#]]="","",VLOOKUP(Payment[[#This Row],[ID'#]],OrderTable[],5,FALSE)))</f>
        <v/>
      </c>
      <c r="E485" s="17" t="str">
        <f>IF(IF(Payment[[#This Row],[ID'#]]="","",VLOOKUP(Payment[[#This Row],[ID'#]],OrderTable[],6,FALSE))=0,"",IF(Payment[[#This Row],[ID'#]]="","",VLOOKUP(Payment[[#This Row],[ID'#]],OrderTable[],6,FALSE)))</f>
        <v/>
      </c>
      <c r="F485" s="17" t="str">
        <f>IF(IF(Payment[[#This Row],[ID'#]]="","",VLOOKUP(Payment[[#This Row],[ID'#]],OrderTable[],7,FALSE))=0,0,IF(Payment[[#This Row],[ID'#]]="","",VLOOKUP(Payment[[#This Row],[ID'#]],OrderTable[],7,FALSE)))</f>
        <v/>
      </c>
      <c r="G485" s="17" t="str">
        <f>IF(IF(Payment[[#This Row],[ID'#]]="","",VLOOKUP(Payment[[#This Row],[ID'#]],OrderTable[],8,FALSE))=0,"",IF(Payment[[#This Row],[ID'#]]="","",VLOOKUP(Payment[[#This Row],[ID'#]],OrderTable[],8,FALSE)))</f>
        <v/>
      </c>
      <c r="H485" s="23" t="str">
        <f>IF(IF(Payment[[#This Row],[ID'#]]="","",VLOOKUP(Payment[[#This Row],[ID'#]],OrderTable[],9,FALSE))=0,0,IF(Payment[[#This Row],[ID'#]]="","",VLOOKUP(Payment[[#This Row],[ID'#]],OrderTable[],9,FALSE)))</f>
        <v/>
      </c>
      <c r="I485" s="23" t="str">
        <f>IF(IF(Payment[[#This Row],[ID'#]]="","",VLOOKUP(Payment[[#This Row],[ID'#]],OrderTable[],10,FALSE))=0,0,IF(Payment[[#This Row],[ID'#]]="","",VLOOKUP(Payment[[#This Row],[ID'#]],OrderTable[],10,FALSE)))</f>
        <v/>
      </c>
      <c r="J485" s="55"/>
      <c r="K485" s="57"/>
      <c r="L485" s="22" t="str">
        <f>IF(Payment[[#This Row],[Total ]]="","",Payment[[#This Row],[Total ]]*Payment[[#This Row],[Payment %]])</f>
        <v/>
      </c>
      <c r="M485" s="47"/>
      <c r="N485" s="48"/>
      <c r="O485" s="52"/>
      <c r="P485" s="74" t="str">
        <f>IF(Payment[[#This Row],[Date of deposit]]="","",Payment[[#This Row],[Amount paid]])</f>
        <v/>
      </c>
    </row>
    <row r="486" spans="1:16" hidden="1">
      <c r="A486" s="54"/>
      <c r="B486" s="15" t="str">
        <f>IF(IF(Payment[[#This Row],[ID'#]]="","",VLOOKUP(Payment[[#This Row],[ID'#]],OrderTable[],2,FALSE))=0,"",IF(Payment[[#This Row],[ID'#]]="","",VLOOKUP(Payment[[#This Row],[ID'#]],OrderTable[],2,FALSE)))</f>
        <v/>
      </c>
      <c r="C486" s="15" t="str">
        <f>IF(IF(Payment[[#This Row],[ID'#]]="","",VLOOKUP(Payment[[#This Row],[ID'#]],OrderTable[],3,FALSE))=0,"",IF(Payment[[#This Row],[ID'#]]="","",VLOOKUP(Payment[[#This Row],[ID'#]],OrderTable[],3,FALSE)))</f>
        <v/>
      </c>
      <c r="D486" s="16" t="str">
        <f>IF(IF(Payment[[#This Row],[ID'#]]="","",VLOOKUP(Payment[[#This Row],[ID'#]],OrderTable[],5,FALSE))=0,"",IF(Payment[[#This Row],[ID'#]]="","",VLOOKUP(Payment[[#This Row],[ID'#]],OrderTable[],5,FALSE)))</f>
        <v/>
      </c>
      <c r="E486" s="17" t="str">
        <f>IF(IF(Payment[[#This Row],[ID'#]]="","",VLOOKUP(Payment[[#This Row],[ID'#]],OrderTable[],6,FALSE))=0,"",IF(Payment[[#This Row],[ID'#]]="","",VLOOKUP(Payment[[#This Row],[ID'#]],OrderTable[],6,FALSE)))</f>
        <v/>
      </c>
      <c r="F486" s="17" t="str">
        <f>IF(IF(Payment[[#This Row],[ID'#]]="","",VLOOKUP(Payment[[#This Row],[ID'#]],OrderTable[],7,FALSE))=0,0,IF(Payment[[#This Row],[ID'#]]="","",VLOOKUP(Payment[[#This Row],[ID'#]],OrderTable[],7,FALSE)))</f>
        <v/>
      </c>
      <c r="G486" s="17" t="str">
        <f>IF(IF(Payment[[#This Row],[ID'#]]="","",VLOOKUP(Payment[[#This Row],[ID'#]],OrderTable[],8,FALSE))=0,"",IF(Payment[[#This Row],[ID'#]]="","",VLOOKUP(Payment[[#This Row],[ID'#]],OrderTable[],8,FALSE)))</f>
        <v/>
      </c>
      <c r="H486" s="23" t="str">
        <f>IF(IF(Payment[[#This Row],[ID'#]]="","",VLOOKUP(Payment[[#This Row],[ID'#]],OrderTable[],9,FALSE))=0,0,IF(Payment[[#This Row],[ID'#]]="","",VLOOKUP(Payment[[#This Row],[ID'#]],OrderTable[],9,FALSE)))</f>
        <v/>
      </c>
      <c r="I486" s="23" t="str">
        <f>IF(IF(Payment[[#This Row],[ID'#]]="","",VLOOKUP(Payment[[#This Row],[ID'#]],OrderTable[],10,FALSE))=0,0,IF(Payment[[#This Row],[ID'#]]="","",VLOOKUP(Payment[[#This Row],[ID'#]],OrderTable[],10,FALSE)))</f>
        <v/>
      </c>
      <c r="J486" s="55"/>
      <c r="K486" s="57"/>
      <c r="L486" s="22" t="str">
        <f>IF(Payment[[#This Row],[Total ]]="","",Payment[[#This Row],[Total ]]*Payment[[#This Row],[Payment %]])</f>
        <v/>
      </c>
      <c r="M486" s="47"/>
      <c r="N486" s="48"/>
      <c r="O486" s="52"/>
      <c r="P486" s="74" t="str">
        <f>IF(Payment[[#This Row],[Date of deposit]]="","",Payment[[#This Row],[Amount paid]])</f>
        <v/>
      </c>
    </row>
    <row r="487" spans="1:16" hidden="1">
      <c r="A487" s="54"/>
      <c r="B487" s="15" t="str">
        <f>IF(IF(Payment[[#This Row],[ID'#]]="","",VLOOKUP(Payment[[#This Row],[ID'#]],OrderTable[],2,FALSE))=0,"",IF(Payment[[#This Row],[ID'#]]="","",VLOOKUP(Payment[[#This Row],[ID'#]],OrderTable[],2,FALSE)))</f>
        <v/>
      </c>
      <c r="C487" s="15" t="str">
        <f>IF(IF(Payment[[#This Row],[ID'#]]="","",VLOOKUP(Payment[[#This Row],[ID'#]],OrderTable[],3,FALSE))=0,"",IF(Payment[[#This Row],[ID'#]]="","",VLOOKUP(Payment[[#This Row],[ID'#]],OrderTable[],3,FALSE)))</f>
        <v/>
      </c>
      <c r="D487" s="16" t="str">
        <f>IF(IF(Payment[[#This Row],[ID'#]]="","",VLOOKUP(Payment[[#This Row],[ID'#]],OrderTable[],5,FALSE))=0,"",IF(Payment[[#This Row],[ID'#]]="","",VLOOKUP(Payment[[#This Row],[ID'#]],OrderTable[],5,FALSE)))</f>
        <v/>
      </c>
      <c r="E487" s="17" t="str">
        <f>IF(IF(Payment[[#This Row],[ID'#]]="","",VLOOKUP(Payment[[#This Row],[ID'#]],OrderTable[],6,FALSE))=0,"",IF(Payment[[#This Row],[ID'#]]="","",VLOOKUP(Payment[[#This Row],[ID'#]],OrderTable[],6,FALSE)))</f>
        <v/>
      </c>
      <c r="F487" s="17" t="str">
        <f>IF(IF(Payment[[#This Row],[ID'#]]="","",VLOOKUP(Payment[[#This Row],[ID'#]],OrderTable[],7,FALSE))=0,0,IF(Payment[[#This Row],[ID'#]]="","",VLOOKUP(Payment[[#This Row],[ID'#]],OrderTable[],7,FALSE)))</f>
        <v/>
      </c>
      <c r="G487" s="17" t="str">
        <f>IF(IF(Payment[[#This Row],[ID'#]]="","",VLOOKUP(Payment[[#This Row],[ID'#]],OrderTable[],8,FALSE))=0,"",IF(Payment[[#This Row],[ID'#]]="","",VLOOKUP(Payment[[#This Row],[ID'#]],OrderTable[],8,FALSE)))</f>
        <v/>
      </c>
      <c r="H487" s="23" t="str">
        <f>IF(IF(Payment[[#This Row],[ID'#]]="","",VLOOKUP(Payment[[#This Row],[ID'#]],OrderTable[],9,FALSE))=0,0,IF(Payment[[#This Row],[ID'#]]="","",VLOOKUP(Payment[[#This Row],[ID'#]],OrderTable[],9,FALSE)))</f>
        <v/>
      </c>
      <c r="I487" s="23" t="str">
        <f>IF(IF(Payment[[#This Row],[ID'#]]="","",VLOOKUP(Payment[[#This Row],[ID'#]],OrderTable[],10,FALSE))=0,0,IF(Payment[[#This Row],[ID'#]]="","",VLOOKUP(Payment[[#This Row],[ID'#]],OrderTable[],10,FALSE)))</f>
        <v/>
      </c>
      <c r="J487" s="55"/>
      <c r="K487" s="57"/>
      <c r="L487" s="22" t="str">
        <f>IF(Payment[[#This Row],[Total ]]="","",Payment[[#This Row],[Total ]]*Payment[[#This Row],[Payment %]])</f>
        <v/>
      </c>
      <c r="M487" s="47"/>
      <c r="N487" s="48"/>
      <c r="O487" s="52"/>
      <c r="P487" s="74" t="str">
        <f>IF(Payment[[#This Row],[Date of deposit]]="","",Payment[[#This Row],[Amount paid]])</f>
        <v/>
      </c>
    </row>
    <row r="488" spans="1:16" hidden="1">
      <c r="A488" s="54"/>
      <c r="B488" s="15" t="str">
        <f>IF(IF(Payment[[#This Row],[ID'#]]="","",VLOOKUP(Payment[[#This Row],[ID'#]],OrderTable[],2,FALSE))=0,"",IF(Payment[[#This Row],[ID'#]]="","",VLOOKUP(Payment[[#This Row],[ID'#]],OrderTable[],2,FALSE)))</f>
        <v/>
      </c>
      <c r="C488" s="15" t="str">
        <f>IF(IF(Payment[[#This Row],[ID'#]]="","",VLOOKUP(Payment[[#This Row],[ID'#]],OrderTable[],3,FALSE))=0,"",IF(Payment[[#This Row],[ID'#]]="","",VLOOKUP(Payment[[#This Row],[ID'#]],OrderTable[],3,FALSE)))</f>
        <v/>
      </c>
      <c r="D488" s="16" t="str">
        <f>IF(IF(Payment[[#This Row],[ID'#]]="","",VLOOKUP(Payment[[#This Row],[ID'#]],OrderTable[],5,FALSE))=0,"",IF(Payment[[#This Row],[ID'#]]="","",VLOOKUP(Payment[[#This Row],[ID'#]],OrderTable[],5,FALSE)))</f>
        <v/>
      </c>
      <c r="E488" s="17" t="str">
        <f>IF(IF(Payment[[#This Row],[ID'#]]="","",VLOOKUP(Payment[[#This Row],[ID'#]],OrderTable[],6,FALSE))=0,"",IF(Payment[[#This Row],[ID'#]]="","",VLOOKUP(Payment[[#This Row],[ID'#]],OrderTable[],6,FALSE)))</f>
        <v/>
      </c>
      <c r="F488" s="17" t="str">
        <f>IF(IF(Payment[[#This Row],[ID'#]]="","",VLOOKUP(Payment[[#This Row],[ID'#]],OrderTable[],7,FALSE))=0,0,IF(Payment[[#This Row],[ID'#]]="","",VLOOKUP(Payment[[#This Row],[ID'#]],OrderTable[],7,FALSE)))</f>
        <v/>
      </c>
      <c r="G488" s="17" t="str">
        <f>IF(IF(Payment[[#This Row],[ID'#]]="","",VLOOKUP(Payment[[#This Row],[ID'#]],OrderTable[],8,FALSE))=0,"",IF(Payment[[#This Row],[ID'#]]="","",VLOOKUP(Payment[[#This Row],[ID'#]],OrderTable[],8,FALSE)))</f>
        <v/>
      </c>
      <c r="H488" s="23" t="str">
        <f>IF(IF(Payment[[#This Row],[ID'#]]="","",VLOOKUP(Payment[[#This Row],[ID'#]],OrderTable[],9,FALSE))=0,0,IF(Payment[[#This Row],[ID'#]]="","",VLOOKUP(Payment[[#This Row],[ID'#]],OrderTable[],9,FALSE)))</f>
        <v/>
      </c>
      <c r="I488" s="23" t="str">
        <f>IF(IF(Payment[[#This Row],[ID'#]]="","",VLOOKUP(Payment[[#This Row],[ID'#]],OrderTable[],10,FALSE))=0,0,IF(Payment[[#This Row],[ID'#]]="","",VLOOKUP(Payment[[#This Row],[ID'#]],OrderTable[],10,FALSE)))</f>
        <v/>
      </c>
      <c r="J488" s="55"/>
      <c r="K488" s="57"/>
      <c r="L488" s="22" t="str">
        <f>IF(Payment[[#This Row],[Total ]]="","",Payment[[#This Row],[Total ]]*Payment[[#This Row],[Payment %]])</f>
        <v/>
      </c>
      <c r="M488" s="47"/>
      <c r="N488" s="48"/>
      <c r="O488" s="52"/>
      <c r="P488" s="74" t="str">
        <f>IF(Payment[[#This Row],[Date of deposit]]="","",Payment[[#This Row],[Amount paid]])</f>
        <v/>
      </c>
    </row>
    <row r="489" spans="1:16" hidden="1">
      <c r="A489" s="54"/>
      <c r="B489" s="15" t="str">
        <f>IF(IF(Payment[[#This Row],[ID'#]]="","",VLOOKUP(Payment[[#This Row],[ID'#]],OrderTable[],2,FALSE))=0,"",IF(Payment[[#This Row],[ID'#]]="","",VLOOKUP(Payment[[#This Row],[ID'#]],OrderTable[],2,FALSE)))</f>
        <v/>
      </c>
      <c r="C489" s="15" t="str">
        <f>IF(IF(Payment[[#This Row],[ID'#]]="","",VLOOKUP(Payment[[#This Row],[ID'#]],OrderTable[],3,FALSE))=0,"",IF(Payment[[#This Row],[ID'#]]="","",VLOOKUP(Payment[[#This Row],[ID'#]],OrderTable[],3,FALSE)))</f>
        <v/>
      </c>
      <c r="D489" s="16" t="str">
        <f>IF(IF(Payment[[#This Row],[ID'#]]="","",VLOOKUP(Payment[[#This Row],[ID'#]],OrderTable[],5,FALSE))=0,"",IF(Payment[[#This Row],[ID'#]]="","",VLOOKUP(Payment[[#This Row],[ID'#]],OrderTable[],5,FALSE)))</f>
        <v/>
      </c>
      <c r="E489" s="17" t="str">
        <f>IF(IF(Payment[[#This Row],[ID'#]]="","",VLOOKUP(Payment[[#This Row],[ID'#]],OrderTable[],6,FALSE))=0,"",IF(Payment[[#This Row],[ID'#]]="","",VLOOKUP(Payment[[#This Row],[ID'#]],OrderTable[],6,FALSE)))</f>
        <v/>
      </c>
      <c r="F489" s="17" t="str">
        <f>IF(IF(Payment[[#This Row],[ID'#]]="","",VLOOKUP(Payment[[#This Row],[ID'#]],OrderTable[],7,FALSE))=0,0,IF(Payment[[#This Row],[ID'#]]="","",VLOOKUP(Payment[[#This Row],[ID'#]],OrderTable[],7,FALSE)))</f>
        <v/>
      </c>
      <c r="G489" s="17" t="str">
        <f>IF(IF(Payment[[#This Row],[ID'#]]="","",VLOOKUP(Payment[[#This Row],[ID'#]],OrderTable[],8,FALSE))=0,"",IF(Payment[[#This Row],[ID'#]]="","",VLOOKUP(Payment[[#This Row],[ID'#]],OrderTable[],8,FALSE)))</f>
        <v/>
      </c>
      <c r="H489" s="23" t="str">
        <f>IF(IF(Payment[[#This Row],[ID'#]]="","",VLOOKUP(Payment[[#This Row],[ID'#]],OrderTable[],9,FALSE))=0,0,IF(Payment[[#This Row],[ID'#]]="","",VLOOKUP(Payment[[#This Row],[ID'#]],OrderTable[],9,FALSE)))</f>
        <v/>
      </c>
      <c r="I489" s="23" t="str">
        <f>IF(IF(Payment[[#This Row],[ID'#]]="","",VLOOKUP(Payment[[#This Row],[ID'#]],OrderTable[],10,FALSE))=0,0,IF(Payment[[#This Row],[ID'#]]="","",VLOOKUP(Payment[[#This Row],[ID'#]],OrderTable[],10,FALSE)))</f>
        <v/>
      </c>
      <c r="J489" s="55"/>
      <c r="K489" s="57"/>
      <c r="L489" s="22" t="str">
        <f>IF(Payment[[#This Row],[Total ]]="","",Payment[[#This Row],[Total ]]*Payment[[#This Row],[Payment %]])</f>
        <v/>
      </c>
      <c r="M489" s="47"/>
      <c r="N489" s="48"/>
      <c r="O489" s="52"/>
      <c r="P489" s="74" t="str">
        <f>IF(Payment[[#This Row],[Date of deposit]]="","",Payment[[#This Row],[Amount paid]])</f>
        <v/>
      </c>
    </row>
    <row r="490" spans="1:16" hidden="1">
      <c r="A490" s="54"/>
      <c r="B490" s="15" t="str">
        <f>IF(IF(Payment[[#This Row],[ID'#]]="","",VLOOKUP(Payment[[#This Row],[ID'#]],OrderTable[],2,FALSE))=0,"",IF(Payment[[#This Row],[ID'#]]="","",VLOOKUP(Payment[[#This Row],[ID'#]],OrderTable[],2,FALSE)))</f>
        <v/>
      </c>
      <c r="C490" s="15" t="str">
        <f>IF(IF(Payment[[#This Row],[ID'#]]="","",VLOOKUP(Payment[[#This Row],[ID'#]],OrderTable[],3,FALSE))=0,"",IF(Payment[[#This Row],[ID'#]]="","",VLOOKUP(Payment[[#This Row],[ID'#]],OrderTable[],3,FALSE)))</f>
        <v/>
      </c>
      <c r="D490" s="16" t="str">
        <f>IF(IF(Payment[[#This Row],[ID'#]]="","",VLOOKUP(Payment[[#This Row],[ID'#]],OrderTable[],5,FALSE))=0,"",IF(Payment[[#This Row],[ID'#]]="","",VLOOKUP(Payment[[#This Row],[ID'#]],OrderTable[],5,FALSE)))</f>
        <v/>
      </c>
      <c r="E490" s="17" t="str">
        <f>IF(IF(Payment[[#This Row],[ID'#]]="","",VLOOKUP(Payment[[#This Row],[ID'#]],OrderTable[],6,FALSE))=0,"",IF(Payment[[#This Row],[ID'#]]="","",VLOOKUP(Payment[[#This Row],[ID'#]],OrderTable[],6,FALSE)))</f>
        <v/>
      </c>
      <c r="F490" s="17" t="str">
        <f>IF(IF(Payment[[#This Row],[ID'#]]="","",VLOOKUP(Payment[[#This Row],[ID'#]],OrderTable[],7,FALSE))=0,0,IF(Payment[[#This Row],[ID'#]]="","",VLOOKUP(Payment[[#This Row],[ID'#]],OrderTable[],7,FALSE)))</f>
        <v/>
      </c>
      <c r="G490" s="17" t="str">
        <f>IF(IF(Payment[[#This Row],[ID'#]]="","",VLOOKUP(Payment[[#This Row],[ID'#]],OrderTable[],8,FALSE))=0,"",IF(Payment[[#This Row],[ID'#]]="","",VLOOKUP(Payment[[#This Row],[ID'#]],OrderTable[],8,FALSE)))</f>
        <v/>
      </c>
      <c r="H490" s="23" t="str">
        <f>IF(IF(Payment[[#This Row],[ID'#]]="","",VLOOKUP(Payment[[#This Row],[ID'#]],OrderTable[],9,FALSE))=0,0,IF(Payment[[#This Row],[ID'#]]="","",VLOOKUP(Payment[[#This Row],[ID'#]],OrderTable[],9,FALSE)))</f>
        <v/>
      </c>
      <c r="I490" s="23" t="str">
        <f>IF(IF(Payment[[#This Row],[ID'#]]="","",VLOOKUP(Payment[[#This Row],[ID'#]],OrderTable[],10,FALSE))=0,0,IF(Payment[[#This Row],[ID'#]]="","",VLOOKUP(Payment[[#This Row],[ID'#]],OrderTable[],10,FALSE)))</f>
        <v/>
      </c>
      <c r="J490" s="55"/>
      <c r="K490" s="57"/>
      <c r="L490" s="22" t="str">
        <f>IF(Payment[[#This Row],[Total ]]="","",Payment[[#This Row],[Total ]]*Payment[[#This Row],[Payment %]])</f>
        <v/>
      </c>
      <c r="M490" s="47"/>
      <c r="N490" s="48"/>
      <c r="O490" s="52"/>
      <c r="P490" s="74" t="str">
        <f>IF(Payment[[#This Row],[Date of deposit]]="","",Payment[[#This Row],[Amount paid]])</f>
        <v/>
      </c>
    </row>
    <row r="491" spans="1:16" hidden="1">
      <c r="A491" s="54"/>
      <c r="B491" s="15" t="str">
        <f>IF(IF(Payment[[#This Row],[ID'#]]="","",VLOOKUP(Payment[[#This Row],[ID'#]],OrderTable[],2,FALSE))=0,"",IF(Payment[[#This Row],[ID'#]]="","",VLOOKUP(Payment[[#This Row],[ID'#]],OrderTable[],2,FALSE)))</f>
        <v/>
      </c>
      <c r="C491" s="15" t="str">
        <f>IF(IF(Payment[[#This Row],[ID'#]]="","",VLOOKUP(Payment[[#This Row],[ID'#]],OrderTable[],3,FALSE))=0,"",IF(Payment[[#This Row],[ID'#]]="","",VLOOKUP(Payment[[#This Row],[ID'#]],OrderTable[],3,FALSE)))</f>
        <v/>
      </c>
      <c r="D491" s="16" t="str">
        <f>IF(IF(Payment[[#This Row],[ID'#]]="","",VLOOKUP(Payment[[#This Row],[ID'#]],OrderTable[],5,FALSE))=0,"",IF(Payment[[#This Row],[ID'#]]="","",VLOOKUP(Payment[[#This Row],[ID'#]],OrderTable[],5,FALSE)))</f>
        <v/>
      </c>
      <c r="E491" s="17" t="str">
        <f>IF(IF(Payment[[#This Row],[ID'#]]="","",VLOOKUP(Payment[[#This Row],[ID'#]],OrderTable[],6,FALSE))=0,"",IF(Payment[[#This Row],[ID'#]]="","",VLOOKUP(Payment[[#This Row],[ID'#]],OrderTable[],6,FALSE)))</f>
        <v/>
      </c>
      <c r="F491" s="17" t="str">
        <f>IF(IF(Payment[[#This Row],[ID'#]]="","",VLOOKUP(Payment[[#This Row],[ID'#]],OrderTable[],7,FALSE))=0,0,IF(Payment[[#This Row],[ID'#]]="","",VLOOKUP(Payment[[#This Row],[ID'#]],OrderTable[],7,FALSE)))</f>
        <v/>
      </c>
      <c r="G491" s="17" t="str">
        <f>IF(IF(Payment[[#This Row],[ID'#]]="","",VLOOKUP(Payment[[#This Row],[ID'#]],OrderTable[],8,FALSE))=0,"",IF(Payment[[#This Row],[ID'#]]="","",VLOOKUP(Payment[[#This Row],[ID'#]],OrderTable[],8,FALSE)))</f>
        <v/>
      </c>
      <c r="H491" s="23" t="str">
        <f>IF(IF(Payment[[#This Row],[ID'#]]="","",VLOOKUP(Payment[[#This Row],[ID'#]],OrderTable[],9,FALSE))=0,0,IF(Payment[[#This Row],[ID'#]]="","",VLOOKUP(Payment[[#This Row],[ID'#]],OrderTable[],9,FALSE)))</f>
        <v/>
      </c>
      <c r="I491" s="23" t="str">
        <f>IF(IF(Payment[[#This Row],[ID'#]]="","",VLOOKUP(Payment[[#This Row],[ID'#]],OrderTable[],10,FALSE))=0,0,IF(Payment[[#This Row],[ID'#]]="","",VLOOKUP(Payment[[#This Row],[ID'#]],OrderTable[],10,FALSE)))</f>
        <v/>
      </c>
      <c r="J491" s="55"/>
      <c r="K491" s="57"/>
      <c r="L491" s="22" t="str">
        <f>IF(Payment[[#This Row],[Total ]]="","",Payment[[#This Row],[Total ]]*Payment[[#This Row],[Payment %]])</f>
        <v/>
      </c>
      <c r="M491" s="47"/>
      <c r="N491" s="48"/>
      <c r="O491" s="52"/>
      <c r="P491" s="74" t="str">
        <f>IF(Payment[[#This Row],[Date of deposit]]="","",Payment[[#This Row],[Amount paid]])</f>
        <v/>
      </c>
    </row>
    <row r="492" spans="1:16" hidden="1">
      <c r="A492" s="54"/>
      <c r="B492" s="15" t="str">
        <f>IF(IF(Payment[[#This Row],[ID'#]]="","",VLOOKUP(Payment[[#This Row],[ID'#]],OrderTable[],2,FALSE))=0,"",IF(Payment[[#This Row],[ID'#]]="","",VLOOKUP(Payment[[#This Row],[ID'#]],OrderTable[],2,FALSE)))</f>
        <v/>
      </c>
      <c r="C492" s="15" t="str">
        <f>IF(IF(Payment[[#This Row],[ID'#]]="","",VLOOKUP(Payment[[#This Row],[ID'#]],OrderTable[],3,FALSE))=0,"",IF(Payment[[#This Row],[ID'#]]="","",VLOOKUP(Payment[[#This Row],[ID'#]],OrderTable[],3,FALSE)))</f>
        <v/>
      </c>
      <c r="D492" s="16" t="str">
        <f>IF(IF(Payment[[#This Row],[ID'#]]="","",VLOOKUP(Payment[[#This Row],[ID'#]],OrderTable[],5,FALSE))=0,"",IF(Payment[[#This Row],[ID'#]]="","",VLOOKUP(Payment[[#This Row],[ID'#]],OrderTable[],5,FALSE)))</f>
        <v/>
      </c>
      <c r="E492" s="17" t="str">
        <f>IF(IF(Payment[[#This Row],[ID'#]]="","",VLOOKUP(Payment[[#This Row],[ID'#]],OrderTable[],6,FALSE))=0,"",IF(Payment[[#This Row],[ID'#]]="","",VLOOKUP(Payment[[#This Row],[ID'#]],OrderTable[],6,FALSE)))</f>
        <v/>
      </c>
      <c r="F492" s="17" t="str">
        <f>IF(IF(Payment[[#This Row],[ID'#]]="","",VLOOKUP(Payment[[#This Row],[ID'#]],OrderTable[],7,FALSE))=0,0,IF(Payment[[#This Row],[ID'#]]="","",VLOOKUP(Payment[[#This Row],[ID'#]],OrderTable[],7,FALSE)))</f>
        <v/>
      </c>
      <c r="G492" s="17" t="str">
        <f>IF(IF(Payment[[#This Row],[ID'#]]="","",VLOOKUP(Payment[[#This Row],[ID'#]],OrderTable[],8,FALSE))=0,"",IF(Payment[[#This Row],[ID'#]]="","",VLOOKUP(Payment[[#This Row],[ID'#]],OrderTable[],8,FALSE)))</f>
        <v/>
      </c>
      <c r="H492" s="23" t="str">
        <f>IF(IF(Payment[[#This Row],[ID'#]]="","",VLOOKUP(Payment[[#This Row],[ID'#]],OrderTable[],9,FALSE))=0,0,IF(Payment[[#This Row],[ID'#]]="","",VLOOKUP(Payment[[#This Row],[ID'#]],OrderTable[],9,FALSE)))</f>
        <v/>
      </c>
      <c r="I492" s="23" t="str">
        <f>IF(IF(Payment[[#This Row],[ID'#]]="","",VLOOKUP(Payment[[#This Row],[ID'#]],OrderTable[],10,FALSE))=0,0,IF(Payment[[#This Row],[ID'#]]="","",VLOOKUP(Payment[[#This Row],[ID'#]],OrderTable[],10,FALSE)))</f>
        <v/>
      </c>
      <c r="J492" s="55"/>
      <c r="K492" s="57"/>
      <c r="L492" s="22" t="str">
        <f>IF(Payment[[#This Row],[Total ]]="","",Payment[[#This Row],[Total ]]*Payment[[#This Row],[Payment %]])</f>
        <v/>
      </c>
      <c r="M492" s="47"/>
      <c r="N492" s="48"/>
      <c r="O492" s="52"/>
      <c r="P492" s="74" t="str">
        <f>IF(Payment[[#This Row],[Date of deposit]]="","",Payment[[#This Row],[Amount paid]])</f>
        <v/>
      </c>
    </row>
    <row r="493" spans="1:16" hidden="1">
      <c r="A493" s="54"/>
      <c r="B493" s="15" t="str">
        <f>IF(IF(Payment[[#This Row],[ID'#]]="","",VLOOKUP(Payment[[#This Row],[ID'#]],OrderTable[],2,FALSE))=0,"",IF(Payment[[#This Row],[ID'#]]="","",VLOOKUP(Payment[[#This Row],[ID'#]],OrderTable[],2,FALSE)))</f>
        <v/>
      </c>
      <c r="C493" s="15" t="str">
        <f>IF(IF(Payment[[#This Row],[ID'#]]="","",VLOOKUP(Payment[[#This Row],[ID'#]],OrderTable[],3,FALSE))=0,"",IF(Payment[[#This Row],[ID'#]]="","",VLOOKUP(Payment[[#This Row],[ID'#]],OrderTable[],3,FALSE)))</f>
        <v/>
      </c>
      <c r="D493" s="16" t="str">
        <f>IF(IF(Payment[[#This Row],[ID'#]]="","",VLOOKUP(Payment[[#This Row],[ID'#]],OrderTable[],5,FALSE))=0,"",IF(Payment[[#This Row],[ID'#]]="","",VLOOKUP(Payment[[#This Row],[ID'#]],OrderTable[],5,FALSE)))</f>
        <v/>
      </c>
      <c r="E493" s="17" t="str">
        <f>IF(IF(Payment[[#This Row],[ID'#]]="","",VLOOKUP(Payment[[#This Row],[ID'#]],OrderTable[],6,FALSE))=0,"",IF(Payment[[#This Row],[ID'#]]="","",VLOOKUP(Payment[[#This Row],[ID'#]],OrderTable[],6,FALSE)))</f>
        <v/>
      </c>
      <c r="F493" s="17" t="str">
        <f>IF(IF(Payment[[#This Row],[ID'#]]="","",VLOOKUP(Payment[[#This Row],[ID'#]],OrderTable[],7,FALSE))=0,0,IF(Payment[[#This Row],[ID'#]]="","",VLOOKUP(Payment[[#This Row],[ID'#]],OrderTable[],7,FALSE)))</f>
        <v/>
      </c>
      <c r="G493" s="17" t="str">
        <f>IF(IF(Payment[[#This Row],[ID'#]]="","",VLOOKUP(Payment[[#This Row],[ID'#]],OrderTable[],8,FALSE))=0,"",IF(Payment[[#This Row],[ID'#]]="","",VLOOKUP(Payment[[#This Row],[ID'#]],OrderTable[],8,FALSE)))</f>
        <v/>
      </c>
      <c r="H493" s="23" t="str">
        <f>IF(IF(Payment[[#This Row],[ID'#]]="","",VLOOKUP(Payment[[#This Row],[ID'#]],OrderTable[],9,FALSE))=0,0,IF(Payment[[#This Row],[ID'#]]="","",VLOOKUP(Payment[[#This Row],[ID'#]],OrderTable[],9,FALSE)))</f>
        <v/>
      </c>
      <c r="I493" s="23" t="str">
        <f>IF(IF(Payment[[#This Row],[ID'#]]="","",VLOOKUP(Payment[[#This Row],[ID'#]],OrderTable[],10,FALSE))=0,0,IF(Payment[[#This Row],[ID'#]]="","",VLOOKUP(Payment[[#This Row],[ID'#]],OrderTable[],10,FALSE)))</f>
        <v/>
      </c>
      <c r="J493" s="55"/>
      <c r="K493" s="57"/>
      <c r="L493" s="22" t="str">
        <f>IF(Payment[[#This Row],[Total ]]="","",Payment[[#This Row],[Total ]]*Payment[[#This Row],[Payment %]])</f>
        <v/>
      </c>
      <c r="M493" s="47"/>
      <c r="N493" s="48"/>
      <c r="O493" s="52"/>
      <c r="P493" s="74" t="str">
        <f>IF(Payment[[#This Row],[Date of deposit]]="","",Payment[[#This Row],[Amount paid]])</f>
        <v/>
      </c>
    </row>
    <row r="494" spans="1:16" hidden="1">
      <c r="A494" s="54"/>
      <c r="B494" s="15" t="str">
        <f>IF(IF(Payment[[#This Row],[ID'#]]="","",VLOOKUP(Payment[[#This Row],[ID'#]],OrderTable[],2,FALSE))=0,"",IF(Payment[[#This Row],[ID'#]]="","",VLOOKUP(Payment[[#This Row],[ID'#]],OrderTable[],2,FALSE)))</f>
        <v/>
      </c>
      <c r="C494" s="15" t="str">
        <f>IF(IF(Payment[[#This Row],[ID'#]]="","",VLOOKUP(Payment[[#This Row],[ID'#]],OrderTable[],3,FALSE))=0,"",IF(Payment[[#This Row],[ID'#]]="","",VLOOKUP(Payment[[#This Row],[ID'#]],OrderTable[],3,FALSE)))</f>
        <v/>
      </c>
      <c r="D494" s="16" t="str">
        <f>IF(IF(Payment[[#This Row],[ID'#]]="","",VLOOKUP(Payment[[#This Row],[ID'#]],OrderTable[],5,FALSE))=0,"",IF(Payment[[#This Row],[ID'#]]="","",VLOOKUP(Payment[[#This Row],[ID'#]],OrderTable[],5,FALSE)))</f>
        <v/>
      </c>
      <c r="E494" s="17" t="str">
        <f>IF(IF(Payment[[#This Row],[ID'#]]="","",VLOOKUP(Payment[[#This Row],[ID'#]],OrderTable[],6,FALSE))=0,"",IF(Payment[[#This Row],[ID'#]]="","",VLOOKUP(Payment[[#This Row],[ID'#]],OrderTable[],6,FALSE)))</f>
        <v/>
      </c>
      <c r="F494" s="17" t="str">
        <f>IF(IF(Payment[[#This Row],[ID'#]]="","",VLOOKUP(Payment[[#This Row],[ID'#]],OrderTable[],7,FALSE))=0,0,IF(Payment[[#This Row],[ID'#]]="","",VLOOKUP(Payment[[#This Row],[ID'#]],OrderTable[],7,FALSE)))</f>
        <v/>
      </c>
      <c r="G494" s="17" t="str">
        <f>IF(IF(Payment[[#This Row],[ID'#]]="","",VLOOKUP(Payment[[#This Row],[ID'#]],OrderTable[],8,FALSE))=0,"",IF(Payment[[#This Row],[ID'#]]="","",VLOOKUP(Payment[[#This Row],[ID'#]],OrderTable[],8,FALSE)))</f>
        <v/>
      </c>
      <c r="H494" s="23" t="str">
        <f>IF(IF(Payment[[#This Row],[ID'#]]="","",VLOOKUP(Payment[[#This Row],[ID'#]],OrderTable[],9,FALSE))=0,0,IF(Payment[[#This Row],[ID'#]]="","",VLOOKUP(Payment[[#This Row],[ID'#]],OrderTable[],9,FALSE)))</f>
        <v/>
      </c>
      <c r="I494" s="23" t="str">
        <f>IF(IF(Payment[[#This Row],[ID'#]]="","",VLOOKUP(Payment[[#This Row],[ID'#]],OrderTable[],10,FALSE))=0,0,IF(Payment[[#This Row],[ID'#]]="","",VLOOKUP(Payment[[#This Row],[ID'#]],OrderTable[],10,FALSE)))</f>
        <v/>
      </c>
      <c r="J494" s="55"/>
      <c r="K494" s="57"/>
      <c r="L494" s="22" t="str">
        <f>IF(Payment[[#This Row],[Total ]]="","",Payment[[#This Row],[Total ]]*Payment[[#This Row],[Payment %]])</f>
        <v/>
      </c>
      <c r="M494" s="47"/>
      <c r="N494" s="48"/>
      <c r="O494" s="52"/>
      <c r="P494" s="74" t="str">
        <f>IF(Payment[[#This Row],[Date of deposit]]="","",Payment[[#This Row],[Amount paid]])</f>
        <v/>
      </c>
    </row>
    <row r="495" spans="1:16" hidden="1">
      <c r="A495" s="54"/>
      <c r="B495" s="15" t="str">
        <f>IF(IF(Payment[[#This Row],[ID'#]]="","",VLOOKUP(Payment[[#This Row],[ID'#]],OrderTable[],2,FALSE))=0,"",IF(Payment[[#This Row],[ID'#]]="","",VLOOKUP(Payment[[#This Row],[ID'#]],OrderTable[],2,FALSE)))</f>
        <v/>
      </c>
      <c r="C495" s="15" t="str">
        <f>IF(IF(Payment[[#This Row],[ID'#]]="","",VLOOKUP(Payment[[#This Row],[ID'#]],OrderTable[],3,FALSE))=0,"",IF(Payment[[#This Row],[ID'#]]="","",VLOOKUP(Payment[[#This Row],[ID'#]],OrderTable[],3,FALSE)))</f>
        <v/>
      </c>
      <c r="D495" s="16" t="str">
        <f>IF(IF(Payment[[#This Row],[ID'#]]="","",VLOOKUP(Payment[[#This Row],[ID'#]],OrderTable[],5,FALSE))=0,"",IF(Payment[[#This Row],[ID'#]]="","",VLOOKUP(Payment[[#This Row],[ID'#]],OrderTable[],5,FALSE)))</f>
        <v/>
      </c>
      <c r="E495" s="17" t="str">
        <f>IF(IF(Payment[[#This Row],[ID'#]]="","",VLOOKUP(Payment[[#This Row],[ID'#]],OrderTable[],6,FALSE))=0,"",IF(Payment[[#This Row],[ID'#]]="","",VLOOKUP(Payment[[#This Row],[ID'#]],OrderTable[],6,FALSE)))</f>
        <v/>
      </c>
      <c r="F495" s="17" t="str">
        <f>IF(IF(Payment[[#This Row],[ID'#]]="","",VLOOKUP(Payment[[#This Row],[ID'#]],OrderTable[],7,FALSE))=0,0,IF(Payment[[#This Row],[ID'#]]="","",VLOOKUP(Payment[[#This Row],[ID'#]],OrderTable[],7,FALSE)))</f>
        <v/>
      </c>
      <c r="G495" s="17" t="str">
        <f>IF(IF(Payment[[#This Row],[ID'#]]="","",VLOOKUP(Payment[[#This Row],[ID'#]],OrderTable[],8,FALSE))=0,"",IF(Payment[[#This Row],[ID'#]]="","",VLOOKUP(Payment[[#This Row],[ID'#]],OrderTable[],8,FALSE)))</f>
        <v/>
      </c>
      <c r="H495" s="23" t="str">
        <f>IF(IF(Payment[[#This Row],[ID'#]]="","",VLOOKUP(Payment[[#This Row],[ID'#]],OrderTable[],9,FALSE))=0,0,IF(Payment[[#This Row],[ID'#]]="","",VLOOKUP(Payment[[#This Row],[ID'#]],OrderTable[],9,FALSE)))</f>
        <v/>
      </c>
      <c r="I495" s="23" t="str">
        <f>IF(IF(Payment[[#This Row],[ID'#]]="","",VLOOKUP(Payment[[#This Row],[ID'#]],OrderTable[],10,FALSE))=0,0,IF(Payment[[#This Row],[ID'#]]="","",VLOOKUP(Payment[[#This Row],[ID'#]],OrderTable[],10,FALSE)))</f>
        <v/>
      </c>
      <c r="J495" s="55"/>
      <c r="K495" s="57"/>
      <c r="L495" s="22" t="str">
        <f>IF(Payment[[#This Row],[Total ]]="","",Payment[[#This Row],[Total ]]*Payment[[#This Row],[Payment %]])</f>
        <v/>
      </c>
      <c r="M495" s="47"/>
      <c r="N495" s="48"/>
      <c r="O495" s="52"/>
      <c r="P495" s="74" t="str">
        <f>IF(Payment[[#This Row],[Date of deposit]]="","",Payment[[#This Row],[Amount paid]])</f>
        <v/>
      </c>
    </row>
    <row r="496" spans="1:16" hidden="1">
      <c r="A496" s="54"/>
      <c r="B496" s="15" t="str">
        <f>IF(IF(Payment[[#This Row],[ID'#]]="","",VLOOKUP(Payment[[#This Row],[ID'#]],OrderTable[],2,FALSE))=0,"",IF(Payment[[#This Row],[ID'#]]="","",VLOOKUP(Payment[[#This Row],[ID'#]],OrderTable[],2,FALSE)))</f>
        <v/>
      </c>
      <c r="C496" s="15" t="str">
        <f>IF(IF(Payment[[#This Row],[ID'#]]="","",VLOOKUP(Payment[[#This Row],[ID'#]],OrderTable[],3,FALSE))=0,"",IF(Payment[[#This Row],[ID'#]]="","",VLOOKUP(Payment[[#This Row],[ID'#]],OrderTable[],3,FALSE)))</f>
        <v/>
      </c>
      <c r="D496" s="16" t="str">
        <f>IF(IF(Payment[[#This Row],[ID'#]]="","",VLOOKUP(Payment[[#This Row],[ID'#]],OrderTable[],5,FALSE))=0,"",IF(Payment[[#This Row],[ID'#]]="","",VLOOKUP(Payment[[#This Row],[ID'#]],OrderTable[],5,FALSE)))</f>
        <v/>
      </c>
      <c r="E496" s="17" t="str">
        <f>IF(IF(Payment[[#This Row],[ID'#]]="","",VLOOKUP(Payment[[#This Row],[ID'#]],OrderTable[],6,FALSE))=0,"",IF(Payment[[#This Row],[ID'#]]="","",VLOOKUP(Payment[[#This Row],[ID'#]],OrderTable[],6,FALSE)))</f>
        <v/>
      </c>
      <c r="F496" s="17" t="str">
        <f>IF(IF(Payment[[#This Row],[ID'#]]="","",VLOOKUP(Payment[[#This Row],[ID'#]],OrderTable[],7,FALSE))=0,0,IF(Payment[[#This Row],[ID'#]]="","",VLOOKUP(Payment[[#This Row],[ID'#]],OrderTable[],7,FALSE)))</f>
        <v/>
      </c>
      <c r="G496" s="17" t="str">
        <f>IF(IF(Payment[[#This Row],[ID'#]]="","",VLOOKUP(Payment[[#This Row],[ID'#]],OrderTable[],8,FALSE))=0,"",IF(Payment[[#This Row],[ID'#]]="","",VLOOKUP(Payment[[#This Row],[ID'#]],OrderTable[],8,FALSE)))</f>
        <v/>
      </c>
      <c r="H496" s="23" t="str">
        <f>IF(IF(Payment[[#This Row],[ID'#]]="","",VLOOKUP(Payment[[#This Row],[ID'#]],OrderTable[],9,FALSE))=0,0,IF(Payment[[#This Row],[ID'#]]="","",VLOOKUP(Payment[[#This Row],[ID'#]],OrderTable[],9,FALSE)))</f>
        <v/>
      </c>
      <c r="I496" s="23" t="str">
        <f>IF(IF(Payment[[#This Row],[ID'#]]="","",VLOOKUP(Payment[[#This Row],[ID'#]],OrderTable[],10,FALSE))=0,0,IF(Payment[[#This Row],[ID'#]]="","",VLOOKUP(Payment[[#This Row],[ID'#]],OrderTable[],10,FALSE)))</f>
        <v/>
      </c>
      <c r="J496" s="55"/>
      <c r="K496" s="57"/>
      <c r="L496" s="22" t="str">
        <f>IF(Payment[[#This Row],[Total ]]="","",Payment[[#This Row],[Total ]]*Payment[[#This Row],[Payment %]])</f>
        <v/>
      </c>
      <c r="M496" s="47"/>
      <c r="N496" s="48"/>
      <c r="O496" s="52"/>
      <c r="P496" s="74" t="str">
        <f>IF(Payment[[#This Row],[Date of deposit]]="","",Payment[[#This Row],[Amount paid]])</f>
        <v/>
      </c>
    </row>
    <row r="497" spans="1:16" hidden="1">
      <c r="A497" s="54"/>
      <c r="B497" s="15" t="str">
        <f>IF(IF(Payment[[#This Row],[ID'#]]="","",VLOOKUP(Payment[[#This Row],[ID'#]],OrderTable[],2,FALSE))=0,"",IF(Payment[[#This Row],[ID'#]]="","",VLOOKUP(Payment[[#This Row],[ID'#]],OrderTable[],2,FALSE)))</f>
        <v/>
      </c>
      <c r="C497" s="15" t="str">
        <f>IF(IF(Payment[[#This Row],[ID'#]]="","",VLOOKUP(Payment[[#This Row],[ID'#]],OrderTable[],3,FALSE))=0,"",IF(Payment[[#This Row],[ID'#]]="","",VLOOKUP(Payment[[#This Row],[ID'#]],OrderTable[],3,FALSE)))</f>
        <v/>
      </c>
      <c r="D497" s="16" t="str">
        <f>IF(IF(Payment[[#This Row],[ID'#]]="","",VLOOKUP(Payment[[#This Row],[ID'#]],OrderTable[],5,FALSE))=0,"",IF(Payment[[#This Row],[ID'#]]="","",VLOOKUP(Payment[[#This Row],[ID'#]],OrderTable[],5,FALSE)))</f>
        <v/>
      </c>
      <c r="E497" s="17" t="str">
        <f>IF(IF(Payment[[#This Row],[ID'#]]="","",VLOOKUP(Payment[[#This Row],[ID'#]],OrderTable[],6,FALSE))=0,"",IF(Payment[[#This Row],[ID'#]]="","",VLOOKUP(Payment[[#This Row],[ID'#]],OrderTable[],6,FALSE)))</f>
        <v/>
      </c>
      <c r="F497" s="17" t="str">
        <f>IF(IF(Payment[[#This Row],[ID'#]]="","",VLOOKUP(Payment[[#This Row],[ID'#]],OrderTable[],7,FALSE))=0,0,IF(Payment[[#This Row],[ID'#]]="","",VLOOKUP(Payment[[#This Row],[ID'#]],OrderTable[],7,FALSE)))</f>
        <v/>
      </c>
      <c r="G497" s="17" t="str">
        <f>IF(IF(Payment[[#This Row],[ID'#]]="","",VLOOKUP(Payment[[#This Row],[ID'#]],OrderTable[],8,FALSE))=0,"",IF(Payment[[#This Row],[ID'#]]="","",VLOOKUP(Payment[[#This Row],[ID'#]],OrderTable[],8,FALSE)))</f>
        <v/>
      </c>
      <c r="H497" s="23" t="str">
        <f>IF(IF(Payment[[#This Row],[ID'#]]="","",VLOOKUP(Payment[[#This Row],[ID'#]],OrderTable[],9,FALSE))=0,0,IF(Payment[[#This Row],[ID'#]]="","",VLOOKUP(Payment[[#This Row],[ID'#]],OrderTable[],9,FALSE)))</f>
        <v/>
      </c>
      <c r="I497" s="23" t="str">
        <f>IF(IF(Payment[[#This Row],[ID'#]]="","",VLOOKUP(Payment[[#This Row],[ID'#]],OrderTable[],10,FALSE))=0,0,IF(Payment[[#This Row],[ID'#]]="","",VLOOKUP(Payment[[#This Row],[ID'#]],OrderTable[],10,FALSE)))</f>
        <v/>
      </c>
      <c r="J497" s="55"/>
      <c r="K497" s="57"/>
      <c r="L497" s="22" t="str">
        <f>IF(Payment[[#This Row],[Total ]]="","",Payment[[#This Row],[Total ]]*Payment[[#This Row],[Payment %]])</f>
        <v/>
      </c>
      <c r="M497" s="47"/>
      <c r="N497" s="48"/>
      <c r="O497" s="52"/>
      <c r="P497" s="74" t="str">
        <f>IF(Payment[[#This Row],[Date of deposit]]="","",Payment[[#This Row],[Amount paid]])</f>
        <v/>
      </c>
    </row>
  </sheetData>
  <phoneticPr fontId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B7E7D-11A5-463A-B866-095909B571A7}">
          <x14:formula1>
            <xm:f>'1_Order Table'!$A$3:$A$997</xm:f>
          </x14:formula1>
          <xm:sqref>A3:A497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779F-F618-48A2-A01F-46CEC6077217}">
  <sheetPr>
    <tabColor rgb="FF00B050"/>
  </sheetPr>
  <dimension ref="A1:M352"/>
  <sheetViews>
    <sheetView zoomScale="130" zoomScaleNormal="130" workbookViewId="0">
      <pane xSplit="1" ySplit="2" topLeftCell="B260" activePane="bottomRight" state="frozen"/>
      <selection pane="topRight" activeCell="B1" sqref="B1"/>
      <selection pane="bottomLeft" activeCell="A3" sqref="A3"/>
      <selection pane="bottomRight" activeCell="K2" sqref="K2"/>
    </sheetView>
  </sheetViews>
  <sheetFormatPr baseColWidth="10" defaultColWidth="9" defaultRowHeight="12" outlineLevelCol="1"/>
  <cols>
    <col min="1" max="1" width="10.85546875" bestFit="1" customWidth="1"/>
    <col min="2" max="2" width="8.5703125" bestFit="1" customWidth="1" outlineLevel="1"/>
    <col min="3" max="3" width="38.140625" style="2" bestFit="1" customWidth="1" outlineLevel="1"/>
    <col min="4" max="4" width="69.140625" customWidth="1" outlineLevel="1"/>
    <col min="5" max="5" width="14.140625" bestFit="1" customWidth="1" outlineLevel="1"/>
    <col min="6" max="6" width="8.140625" bestFit="1" customWidth="1" outlineLevel="1"/>
    <col min="7" max="7" width="16.42578125" style="4" bestFit="1" customWidth="1"/>
    <col min="8" max="8" width="17.85546875" style="44" bestFit="1" customWidth="1"/>
    <col min="9" max="9" width="17.85546875" style="5" bestFit="1" customWidth="1"/>
    <col min="10" max="10" width="15.42578125" style="4" bestFit="1" customWidth="1"/>
    <col min="11" max="11" width="15.140625" style="38" bestFit="1" customWidth="1"/>
    <col min="12" max="12" width="15.42578125" style="3" customWidth="1"/>
    <col min="13" max="13" width="11.5703125" style="1" customWidth="1"/>
  </cols>
  <sheetData>
    <row r="1" spans="1:13">
      <c r="A1" s="53" t="s">
        <v>525</v>
      </c>
      <c r="G1" s="46" t="s">
        <v>526</v>
      </c>
      <c r="H1" s="46" t="s">
        <v>526</v>
      </c>
      <c r="I1" s="50" t="s">
        <v>527</v>
      </c>
      <c r="J1" s="46" t="s">
        <v>526</v>
      </c>
      <c r="K1" s="66">
        <f>SUM(K3:K99995)</f>
        <v>789680.77994212497</v>
      </c>
    </row>
    <row r="2" spans="1:13" s="2" customFormat="1">
      <c r="A2" s="2" t="s">
        <v>1</v>
      </c>
      <c r="B2" s="2" t="s">
        <v>3</v>
      </c>
      <c r="C2" s="2" t="s">
        <v>5</v>
      </c>
      <c r="D2" s="2" t="s">
        <v>6</v>
      </c>
      <c r="E2" s="2" t="s">
        <v>529</v>
      </c>
      <c r="F2" s="2" t="s">
        <v>8</v>
      </c>
      <c r="G2" s="11" t="s">
        <v>544</v>
      </c>
      <c r="H2" s="51" t="s">
        <v>545</v>
      </c>
      <c r="I2" s="2" t="s">
        <v>546</v>
      </c>
      <c r="J2" s="3" t="s">
        <v>547</v>
      </c>
      <c r="K2" s="65" t="s">
        <v>548</v>
      </c>
    </row>
    <row r="3" spans="1:13">
      <c r="A3" s="54" t="s">
        <v>14</v>
      </c>
      <c r="B3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" s="28" t="str">
        <f>IF(IF(Delivered[[#This Row],[ID'#]]="","",VLOOKUP(Delivered[[#This Row],[ID'#]],OrderTable[],5,FALSE))=0,"",IF(Delivered[[#This Row],[ID'#]]="","",VLOOKUP(Delivered[[#This Row],[ID'#]],OrderTable[],5,FALSE)))</f>
        <v>6cm x 1.7cm x 2.5m</v>
      </c>
      <c r="D3" s="28" t="str">
        <f>IF(IF(Delivered[[#This Row],[ID'#]]="","",VLOOKUP(Delivered[[#This Row],[ID'#]],OrderTable[],6,FALSE))=0,"",IF(Delivered[[#This Row],[ID'#]]="","",VLOOKUP(Delivered[[#This Row],[ID'#]],OrderTable[],6,FALSE)))</f>
        <v>Aluminum gutter 2 channels</v>
      </c>
      <c r="E3" s="28">
        <f>IF(IF(Delivered[[#This Row],[ID'#]]="","",VLOOKUP(Delivered[[#This Row],[ID'#]],OrderTable[],7,FALSE))=0,0,IF(Delivered[[#This Row],[ID'#]]="","",VLOOKUP(Delivered[[#This Row],[ID'#]],OrderTable[],7,FALSE)))</f>
        <v>12</v>
      </c>
      <c r="F3" s="28" t="str">
        <f>IF(IF(Delivered[[#This Row],[ID'#]]="","",VLOOKUP(Delivered[[#This Row],[ID'#]],OrderTable[],8,FALSE))=0,"",IF(Delivered[[#This Row],[ID'#]]="","",VLOOKUP(Delivered[[#This Row],[ID'#]],OrderTable[],8,FALSE)))</f>
        <v>pcs</v>
      </c>
      <c r="G3" s="26">
        <v>12</v>
      </c>
      <c r="H3" s="73">
        <v>44657</v>
      </c>
      <c r="I3" s="60" t="s">
        <v>21</v>
      </c>
      <c r="J3" s="24"/>
      <c r="K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1221</v>
      </c>
      <c r="L3"/>
      <c r="M3"/>
    </row>
    <row r="4" spans="1:13">
      <c r="A4" s="54" t="s">
        <v>539</v>
      </c>
      <c r="B4" s="27" t="str">
        <f>IF(IF(Delivered[[#This Row],[ID'#]]="","",VLOOKUP(Delivered[[#This Row],[ID'#]],OrderTable[],3,FALSE))=0,"",IF(Delivered[[#This Row],[ID'#]]="","",VLOOKUP(Delivered[[#This Row],[ID'#]],OrderTable[],3,FALSE)))</f>
        <v/>
      </c>
      <c r="C4" s="29" t="str">
        <f>IF(IF(Delivered[[#This Row],[ID'#]]="","",VLOOKUP(Delivered[[#This Row],[ID'#]],OrderTable[],5,FALSE))=0,"",IF(Delivered[[#This Row],[ID'#]]="","",VLOOKUP(Delivered[[#This Row],[ID'#]],OrderTable[],5,FALSE)))</f>
        <v>AJ65SBTB1-32TE1</v>
      </c>
      <c r="D4" s="28" t="str">
        <f>IF(IF(Delivered[[#This Row],[ID'#]]="","",VLOOKUP(Delivered[[#This Row],[ID'#]],OrderTable[],6,FALSE))=0,"",IF(Delivered[[#This Row],[ID'#]]="","",VLOOKUP(Delivered[[#This Row],[ID'#]],OrderTable[],6,FALSE)))</f>
        <v>CC-Link I/O, 32 LOW TR SOURCE OUT, SCREW</v>
      </c>
      <c r="E4" s="28">
        <f>IF(IF(Delivered[[#This Row],[ID'#]]="","",VLOOKUP(Delivered[[#This Row],[ID'#]],OrderTable[],7,FALSE))=0,0,IF(Delivered[[#This Row],[ID'#]]="","",VLOOKUP(Delivered[[#This Row],[ID'#]],OrderTable[],7,FALSE)))</f>
        <v>10</v>
      </c>
      <c r="F4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" s="26">
        <v>8</v>
      </c>
      <c r="H4" s="73">
        <v>44676</v>
      </c>
      <c r="I4" s="60" t="s">
        <v>28</v>
      </c>
      <c r="J4" s="24"/>
      <c r="K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4353.4399999999996</v>
      </c>
      <c r="L4"/>
      <c r="M4"/>
    </row>
    <row r="5" spans="1:13">
      <c r="A5" s="54" t="s">
        <v>29</v>
      </c>
      <c r="B5" s="27" t="str">
        <f>IF(IF(Delivered[[#This Row],[ID'#]]="","",VLOOKUP(Delivered[[#This Row],[ID'#]],OrderTable[],3,FALSE))=0,"",IF(Delivered[[#This Row],[ID'#]]="","",VLOOKUP(Delivered[[#This Row],[ID'#]],OrderTable[],3,FALSE)))</f>
        <v/>
      </c>
      <c r="C5" s="29" t="str">
        <f>IF(IF(Delivered[[#This Row],[ID'#]]="","",VLOOKUP(Delivered[[#This Row],[ID'#]],OrderTable[],5,FALSE))=0,"",IF(Delivered[[#This Row],[ID'#]]="","",VLOOKUP(Delivered[[#This Row],[ID'#]],OrderTable[],5,FALSE)))</f>
        <v>QJ61BT11N</v>
      </c>
      <c r="D5" s="28" t="str">
        <f>IF(IF(Delivered[[#This Row],[ID'#]]="","",VLOOKUP(Delivered[[#This Row],[ID'#]],OrderTable[],6,FALSE))=0,"",IF(Delivered[[#This Row],[ID'#]]="","",VLOOKUP(Delivered[[#This Row],[ID'#]],OrderTable[],6,FALSE)))</f>
        <v xml:space="preserve">CC-LINK Master/Local unit (Q series） </v>
      </c>
      <c r="E5" s="28">
        <f>IF(IF(Delivered[[#This Row],[ID'#]]="","",VLOOKUP(Delivered[[#This Row],[ID'#]],OrderTable[],7,FALSE))=0,0,IF(Delivered[[#This Row],[ID'#]]="","",VLOOKUP(Delivered[[#This Row],[ID'#]],OrderTable[],7,FALSE)))</f>
        <v>1</v>
      </c>
      <c r="F5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" s="26">
        <v>1</v>
      </c>
      <c r="H5" s="73">
        <v>44676</v>
      </c>
      <c r="I5" s="60" t="s">
        <v>28</v>
      </c>
      <c r="J5" s="24"/>
      <c r="K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373.75</v>
      </c>
      <c r="L5"/>
      <c r="M5"/>
    </row>
    <row r="6" spans="1:13">
      <c r="A6" s="54" t="s">
        <v>32</v>
      </c>
      <c r="B6" s="27" t="str">
        <f>IF(IF(Delivered[[#This Row],[ID'#]]="","",VLOOKUP(Delivered[[#This Row],[ID'#]],OrderTable[],3,FALSE))=0,"",IF(Delivered[[#This Row],[ID'#]]="","",VLOOKUP(Delivered[[#This Row],[ID'#]],OrderTable[],3,FALSE)))</f>
        <v/>
      </c>
      <c r="C6" s="29" t="str">
        <f>IF(IF(Delivered[[#This Row],[ID'#]]="","",VLOOKUP(Delivered[[#This Row],[ID'#]],OrderTable[],5,FALSE))=0,"",IF(Delivered[[#This Row],[ID'#]]="","",VLOOKUP(Delivered[[#This Row],[ID'#]],OrderTable[],5,FALSE)))</f>
        <v>RJ61BT11</v>
      </c>
      <c r="D6" s="28" t="str">
        <f>IF(IF(Delivered[[#This Row],[ID'#]]="","",VLOOKUP(Delivered[[#This Row],[ID'#]],OrderTable[],6,FALSE))=0,"",IF(Delivered[[#This Row],[ID'#]]="","",VLOOKUP(Delivered[[#This Row],[ID'#]],OrderTable[],6,FALSE)))</f>
        <v>CC-LINK Master/Local unit (IQ-R)</v>
      </c>
      <c r="E6" s="28">
        <f>IF(IF(Delivered[[#This Row],[ID'#]]="","",VLOOKUP(Delivered[[#This Row],[ID'#]],OrderTable[],7,FALSE))=0,0,IF(Delivered[[#This Row],[ID'#]]="","",VLOOKUP(Delivered[[#This Row],[ID'#]],OrderTable[],7,FALSE)))</f>
        <v>1</v>
      </c>
      <c r="F6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" s="26">
        <v>1</v>
      </c>
      <c r="H6" s="73">
        <v>44676</v>
      </c>
      <c r="I6" s="60" t="s">
        <v>28</v>
      </c>
      <c r="J6" s="24"/>
      <c r="K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367.76</v>
      </c>
      <c r="L6"/>
      <c r="M6"/>
    </row>
    <row r="7" spans="1:13">
      <c r="A7" s="54" t="s">
        <v>35</v>
      </c>
      <c r="B7" s="27" t="str">
        <f>IF(IF(Delivered[[#This Row],[ID'#]]="","",VLOOKUP(Delivered[[#This Row],[ID'#]],OrderTable[],3,FALSE))=0,"",IF(Delivered[[#This Row],[ID'#]]="","",VLOOKUP(Delivered[[#This Row],[ID'#]],OrderTable[],3,FALSE)))</f>
        <v/>
      </c>
      <c r="C7" s="29" t="str">
        <f>IF(IF(Delivered[[#This Row],[ID'#]]="","",VLOOKUP(Delivered[[#This Row],[ID'#]],OrderTable[],5,FALSE))=0,"",IF(Delivered[[#This Row],[ID'#]]="","",VLOOKUP(Delivered[[#This Row],[ID'#]],OrderTable[],5,FALSE)))</f>
        <v>RJ71GF11-T2</v>
      </c>
      <c r="D7" s="28" t="str">
        <f>IF(IF(Delivered[[#This Row],[ID'#]]="","",VLOOKUP(Delivered[[#This Row],[ID'#]],OrderTable[],6,FALSE))=0,"",IF(Delivered[[#This Row],[ID'#]]="","",VLOOKUP(Delivered[[#This Row],[ID'#]],OrderTable[],6,FALSE)))</f>
        <v>IQ-R CC-LINK IE Field Master/Local unit</v>
      </c>
      <c r="E7" s="28">
        <f>IF(IF(Delivered[[#This Row],[ID'#]]="","",VLOOKUP(Delivered[[#This Row],[ID'#]],OrderTable[],7,FALSE))=0,0,IF(Delivered[[#This Row],[ID'#]]="","",VLOOKUP(Delivered[[#This Row],[ID'#]],OrderTable[],7,FALSE)))</f>
        <v>5</v>
      </c>
      <c r="F7" s="28" t="str">
        <f>IF(IF(Delivered[[#This Row],[ID'#]]="","",VLOOKUP(Delivered[[#This Row],[ID'#]],OrderTable[],8,FALSE))=0,"",IF(Delivered[[#This Row],[ID'#]]="","",VLOOKUP(Delivered[[#This Row],[ID'#]],OrderTable[],8,FALSE)))</f>
        <v>pcs</v>
      </c>
      <c r="G7" s="26">
        <v>5</v>
      </c>
      <c r="H7" s="73">
        <v>44676</v>
      </c>
      <c r="I7" s="60" t="s">
        <v>28</v>
      </c>
      <c r="J7" s="18"/>
      <c r="K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5322.2000000000007</v>
      </c>
      <c r="L7"/>
      <c r="M7"/>
    </row>
    <row r="8" spans="1:13">
      <c r="A8" s="54" t="s">
        <v>38</v>
      </c>
      <c r="B8" s="27" t="str">
        <f>IF(IF(Delivered[[#This Row],[ID'#]]="","",VLOOKUP(Delivered[[#This Row],[ID'#]],OrderTable[],3,FALSE))=0,"",IF(Delivered[[#This Row],[ID'#]]="","",VLOOKUP(Delivered[[#This Row],[ID'#]],OrderTable[],3,FALSE)))</f>
        <v/>
      </c>
      <c r="C8" s="29" t="str">
        <f>IF(IF(Delivered[[#This Row],[ID'#]]="","",VLOOKUP(Delivered[[#This Row],[ID'#]],OrderTable[],5,FALSE))=0,"",IF(Delivered[[#This Row],[ID'#]]="","",VLOOKUP(Delivered[[#This Row],[ID'#]],OrderTable[],5,FALSE)))</f>
        <v>RX41C4-TS</v>
      </c>
      <c r="D8" s="28" t="str">
        <f>IF(IF(Delivered[[#This Row],[ID'#]]="","",VLOOKUP(Delivered[[#This Row],[ID'#]],OrderTable[],6,FALSE))=0,"",IF(Delivered[[#This Row],[ID'#]]="","",VLOOKUP(Delivered[[#This Row],[ID'#]],OrderTable[],6,FALSE)))</f>
        <v>IQ-R DC Input unit 32P NPN/PNP</v>
      </c>
      <c r="E8" s="28">
        <f>IF(IF(Delivered[[#This Row],[ID'#]]="","",VLOOKUP(Delivered[[#This Row],[ID'#]],OrderTable[],7,FALSE))=0,0,IF(Delivered[[#This Row],[ID'#]]="","",VLOOKUP(Delivered[[#This Row],[ID'#]],OrderTable[],7,FALSE)))</f>
        <v>11</v>
      </c>
      <c r="F8" s="28" t="str">
        <f>IF(IF(Delivered[[#This Row],[ID'#]]="","",VLOOKUP(Delivered[[#This Row],[ID'#]],OrderTable[],8,FALSE))=0,"",IF(Delivered[[#This Row],[ID'#]]="","",VLOOKUP(Delivered[[#This Row],[ID'#]],OrderTable[],8,FALSE)))</f>
        <v>pcs</v>
      </c>
      <c r="G8" s="26">
        <v>1</v>
      </c>
      <c r="H8" s="73">
        <v>44676</v>
      </c>
      <c r="I8" s="60" t="s">
        <v>28</v>
      </c>
      <c r="J8" s="18"/>
      <c r="K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401.44</v>
      </c>
      <c r="L8"/>
      <c r="M8"/>
    </row>
    <row r="9" spans="1:13">
      <c r="A9" s="54" t="s">
        <v>540</v>
      </c>
      <c r="B9" s="27" t="str">
        <f>IF(IF(Delivered[[#This Row],[ID'#]]="","",VLOOKUP(Delivered[[#This Row],[ID'#]],OrderTable[],3,FALSE))=0,"",IF(Delivered[[#This Row],[ID'#]]="","",VLOOKUP(Delivered[[#This Row],[ID'#]],OrderTable[],3,FALSE)))</f>
        <v/>
      </c>
      <c r="C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" s="28" t="str">
        <f>IF(IF(Delivered[[#This Row],[ID'#]]="","",VLOOKUP(Delivered[[#This Row],[ID'#]],OrderTable[],6,FALSE))=0,"",IF(Delivered[[#This Row],[ID'#]]="","",VLOOKUP(Delivered[[#This Row],[ID'#]],OrderTable[],6,FALSE)))</f>
        <v>VAT</v>
      </c>
      <c r="E9" s="28">
        <f>IF(IF(Delivered[[#This Row],[ID'#]]="","",VLOOKUP(Delivered[[#This Row],[ID'#]],OrderTable[],7,FALSE))=0,0,IF(Delivered[[#This Row],[ID'#]]="","",VLOOKUP(Delivered[[#This Row],[ID'#]],OrderTable[],7,FALSE)))</f>
        <v>1</v>
      </c>
      <c r="F9" s="28" t="str">
        <f>IF(IF(Delivered[[#This Row],[ID'#]]="","",VLOOKUP(Delivered[[#This Row],[ID'#]],OrderTable[],8,FALSE))=0,"",IF(Delivered[[#This Row],[ID'#]]="","",VLOOKUP(Delivered[[#This Row],[ID'#]],OrderTable[],8,FALSE)))</f>
        <v>set</v>
      </c>
      <c r="G9" s="26">
        <v>1</v>
      </c>
      <c r="H9" s="73">
        <v>44676</v>
      </c>
      <c r="I9" s="60" t="s">
        <v>28</v>
      </c>
      <c r="J9" s="18"/>
      <c r="K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4201.75</v>
      </c>
      <c r="L9"/>
      <c r="M9"/>
    </row>
    <row r="10" spans="1:13">
      <c r="A10" s="54" t="s">
        <v>541</v>
      </c>
      <c r="B10" s="27" t="str">
        <f>IF(IF(Delivered[[#This Row],[ID'#]]="","",VLOOKUP(Delivered[[#This Row],[ID'#]],OrderTable[],3,FALSE))=0,"",IF(Delivered[[#This Row],[ID'#]]="","",VLOOKUP(Delivered[[#This Row],[ID'#]],OrderTable[],3,FALSE)))</f>
        <v/>
      </c>
      <c r="C1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" s="28" t="str">
        <f>IF(IF(Delivered[[#This Row],[ID'#]]="","",VLOOKUP(Delivered[[#This Row],[ID'#]],OrderTable[],6,FALSE))=0,"",IF(Delivered[[#This Row],[ID'#]]="","",VLOOKUP(Delivered[[#This Row],[ID'#]],OrderTable[],6,FALSE)))</f>
        <v>Shippping</v>
      </c>
      <c r="E10" s="28">
        <f>IF(IF(Delivered[[#This Row],[ID'#]]="","",VLOOKUP(Delivered[[#This Row],[ID'#]],OrderTable[],7,FALSE))=0,0,IF(Delivered[[#This Row],[ID'#]]="","",VLOOKUP(Delivered[[#This Row],[ID'#]],OrderTable[],7,FALSE)))</f>
        <v>1</v>
      </c>
      <c r="F10" s="28" t="str">
        <f>IF(IF(Delivered[[#This Row],[ID'#]]="","",VLOOKUP(Delivered[[#This Row],[ID'#]],OrderTable[],8,FALSE))=0,"",IF(Delivered[[#This Row],[ID'#]]="","",VLOOKUP(Delivered[[#This Row],[ID'#]],OrderTable[],8,FALSE)))</f>
        <v>set</v>
      </c>
      <c r="G10" s="26">
        <v>1</v>
      </c>
      <c r="H10" s="73">
        <v>44676</v>
      </c>
      <c r="I10" s="60" t="s">
        <v>28</v>
      </c>
      <c r="J10" s="18"/>
      <c r="K1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5434.05</v>
      </c>
      <c r="L10"/>
      <c r="M10"/>
    </row>
    <row r="11" spans="1:13">
      <c r="A11" s="54" t="s">
        <v>41</v>
      </c>
      <c r="B11" s="27" t="str">
        <f>IF(IF(Delivered[[#This Row],[ID'#]]="","",VLOOKUP(Delivered[[#This Row],[ID'#]],OrderTable[],3,FALSE))=0,"",IF(Delivered[[#This Row],[ID'#]]="","",VLOOKUP(Delivered[[#This Row],[ID'#]],OrderTable[],3,FALSE)))</f>
        <v/>
      </c>
      <c r="C11" s="29" t="str">
        <f>IF(IF(Delivered[[#This Row],[ID'#]]="","",VLOOKUP(Delivered[[#This Row],[ID'#]],OrderTable[],5,FALSE))=0,"",IF(Delivered[[#This Row],[ID'#]]="","",VLOOKUP(Delivered[[#This Row],[ID'#]],OrderTable[],5,FALSE)))</f>
        <v>RY41PT1P-TS</v>
      </c>
      <c r="D11" s="28" t="str">
        <f>IF(IF(Delivered[[#This Row],[ID'#]]="","",VLOOKUP(Delivered[[#This Row],[ID'#]],OrderTable[],6,FALSE))=0,"",IF(Delivered[[#This Row],[ID'#]]="","",VLOOKUP(Delivered[[#This Row],[ID'#]],OrderTable[],6,FALSE)))</f>
        <v>IQ-R DC Output unit 32P PNP</v>
      </c>
      <c r="E11" s="28">
        <f>IF(IF(Delivered[[#This Row],[ID'#]]="","",VLOOKUP(Delivered[[#This Row],[ID'#]],OrderTable[],7,FALSE))=0,0,IF(Delivered[[#This Row],[ID'#]]="","",VLOOKUP(Delivered[[#This Row],[ID'#]],OrderTable[],7,FALSE)))</f>
        <v>19</v>
      </c>
      <c r="F11" s="28" t="str">
        <f>IF(IF(Delivered[[#This Row],[ID'#]]="","",VLOOKUP(Delivered[[#This Row],[ID'#]],OrderTable[],8,FALSE))=0,"",IF(Delivered[[#This Row],[ID'#]]="","",VLOOKUP(Delivered[[#This Row],[ID'#]],OrderTable[],8,FALSE)))</f>
        <v>pcs</v>
      </c>
      <c r="G11" s="26">
        <v>0</v>
      </c>
      <c r="H11" s="73"/>
      <c r="I11" s="60"/>
      <c r="J11" s="18"/>
      <c r="K1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  <c r="L11"/>
      <c r="M11"/>
    </row>
    <row r="12" spans="1:13">
      <c r="A12" s="54" t="s">
        <v>56</v>
      </c>
      <c r="B12" s="27">
        <f>IF(IF(Delivered[[#This Row],[ID'#]]="","",VLOOKUP(Delivered[[#This Row],[ID'#]],OrderTable[],3,FALSE))=0,"",IF(Delivered[[#This Row],[ID'#]]="","",VLOOKUP(Delivered[[#This Row],[ID'#]],OrderTable[],3,FALSE)))</f>
        <v>1145</v>
      </c>
      <c r="C12" s="29" t="str">
        <f>IF(IF(Delivered[[#This Row],[ID'#]]="","",VLOOKUP(Delivered[[#This Row],[ID'#]],OrderTable[],5,FALSE))=0,"",IF(Delivered[[#This Row],[ID'#]]="","",VLOOKUP(Delivered[[#This Row],[ID'#]],OrderTable[],5,FALSE)))</f>
        <v>JP PE A - HOKUTO - JP [1190041]</v>
      </c>
      <c r="D12" s="28" t="str">
        <f>IF(IF(Delivered[[#This Row],[ID'#]]="","",VLOOKUP(Delivered[[#This Row],[ID'#]],OrderTable[],6,FALSE))=0,"",IF(Delivered[[#This Row],[ID'#]]="","",VLOOKUP(Delivered[[#This Row],[ID'#]],OrderTable[],6,FALSE)))</f>
        <v>8p Terminal Box(120x122x91mm) with 2xCable Grand (M20 cable dia.6~12mm): OSSD Box</v>
      </c>
      <c r="E12" s="28">
        <f>IF(IF(Delivered[[#This Row],[ID'#]]="","",VLOOKUP(Delivered[[#This Row],[ID'#]],OrderTable[],7,FALSE))=0,0,IF(Delivered[[#This Row],[ID'#]]="","",VLOOKUP(Delivered[[#This Row],[ID'#]],OrderTable[],7,FALSE)))</f>
        <v>4</v>
      </c>
      <c r="F12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12" s="26">
        <v>4</v>
      </c>
      <c r="H12" s="73">
        <v>44694</v>
      </c>
      <c r="I12" s="60" t="s">
        <v>59</v>
      </c>
      <c r="J12" s="25" t="s">
        <v>549</v>
      </c>
      <c r="K1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1175.1600000000001</v>
      </c>
      <c r="L12"/>
      <c r="M12"/>
    </row>
    <row r="13" spans="1:13">
      <c r="A13" s="54" t="s">
        <v>60</v>
      </c>
      <c r="B13" s="27">
        <f>IF(IF(Delivered[[#This Row],[ID'#]]="","",VLOOKUP(Delivered[[#This Row],[ID'#]],OrderTable[],3,FALSE))=0,"",IF(Delivered[[#This Row],[ID'#]]="","",VLOOKUP(Delivered[[#This Row],[ID'#]],OrderTable[],3,FALSE)))</f>
        <v>1145</v>
      </c>
      <c r="C13" s="29" t="str">
        <f>IF(IF(Delivered[[#This Row],[ID'#]]="","",VLOOKUP(Delivered[[#This Row],[ID'#]],OrderTable[],5,FALSE))=0,"",IF(Delivered[[#This Row],[ID'#]]="","",VLOOKUP(Delivered[[#This Row],[ID'#]],OrderTable[],5,FALSE)))</f>
        <v>TBEN-L4-16DXP</v>
      </c>
      <c r="D13" s="28" t="str">
        <f>IF(IF(Delivered[[#This Row],[ID'#]]="","",VLOOKUP(Delivered[[#This Row],[ID'#]],OrderTable[],6,FALSE))=0,"",IF(Delivered[[#This Row],[ID'#]]="","",VLOOKUP(Delivered[[#This Row],[ID'#]],OrderTable[],6,FALSE)))</f>
        <v>IP67 EIP 16 point configable module</v>
      </c>
      <c r="E13" s="28">
        <f>IF(IF(Delivered[[#This Row],[ID'#]]="","",VLOOKUP(Delivered[[#This Row],[ID'#]],OrderTable[],7,FALSE))=0,0,IF(Delivered[[#This Row],[ID'#]]="","",VLOOKUP(Delivered[[#This Row],[ID'#]],OrderTable[],7,FALSE)))</f>
        <v>10</v>
      </c>
      <c r="F13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13" s="26">
        <v>10</v>
      </c>
      <c r="H13" s="73">
        <v>44701</v>
      </c>
      <c r="I13" s="61" t="s">
        <v>59</v>
      </c>
      <c r="J13" s="26"/>
      <c r="K1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2801</v>
      </c>
    </row>
    <row r="14" spans="1:13">
      <c r="A14" s="54" t="s">
        <v>63</v>
      </c>
      <c r="B14" s="27">
        <f>IF(IF(Delivered[[#This Row],[ID'#]]="","",VLOOKUP(Delivered[[#This Row],[ID'#]],OrderTable[],3,FALSE))=0,"",IF(Delivered[[#This Row],[ID'#]]="","",VLOOKUP(Delivered[[#This Row],[ID'#]],OrderTable[],3,FALSE)))</f>
        <v>1145</v>
      </c>
      <c r="C14" s="29" t="str">
        <f>IF(IF(Delivered[[#This Row],[ID'#]]="","",VLOOKUP(Delivered[[#This Row],[ID'#]],OrderTable[],5,FALSE))=0,"",IF(Delivered[[#This Row],[ID'#]]="","",VLOOKUP(Delivered[[#This Row],[ID'#]],OrderTable[],5,FALSE)))</f>
        <v>BNI EIP-508-105-Z015</v>
      </c>
      <c r="D14" s="28" t="str">
        <f>IF(IF(Delivered[[#This Row],[ID'#]]="","",VLOOKUP(Delivered[[#This Row],[ID'#]],OrderTable[],6,FALSE))=0,"",IF(Delivered[[#This Row],[ID'#]]="","",VLOOKUP(Delivered[[#This Row],[ID'#]],OrderTable[],6,FALSE)))</f>
        <v>EIP 8ports IO-Link master (8 IO-Link)</v>
      </c>
      <c r="E14" s="28">
        <f>IF(IF(Delivered[[#This Row],[ID'#]]="","",VLOOKUP(Delivered[[#This Row],[ID'#]],OrderTable[],7,FALSE))=0,0,IF(Delivered[[#This Row],[ID'#]]="","",VLOOKUP(Delivered[[#This Row],[ID'#]],OrderTable[],7,FALSE)))</f>
        <v>5</v>
      </c>
      <c r="F14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14" s="26">
        <v>5</v>
      </c>
      <c r="H14" s="73">
        <v>44701</v>
      </c>
      <c r="I14" s="61" t="s">
        <v>59</v>
      </c>
      <c r="J14" s="25" t="s">
        <v>550</v>
      </c>
      <c r="K1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4504.3500000000004</v>
      </c>
    </row>
    <row r="15" spans="1:13">
      <c r="A15" s="54" t="s">
        <v>66</v>
      </c>
      <c r="B15" s="27">
        <f>IF(IF(Delivered[[#This Row],[ID'#]]="","",VLOOKUP(Delivered[[#This Row],[ID'#]],OrderTable[],3,FALSE))=0,"",IF(Delivered[[#This Row],[ID'#]]="","",VLOOKUP(Delivered[[#This Row],[ID'#]],OrderTable[],3,FALSE)))</f>
        <v>1145</v>
      </c>
      <c r="C15" s="29" t="str">
        <f>IF(IF(Delivered[[#This Row],[ID'#]]="","",VLOOKUP(Delivered[[#This Row],[ID'#]],OrderTable[],5,FALSE))=0,"",IF(Delivered[[#This Row],[ID'#]]="","",VLOOKUP(Delivered[[#This Row],[ID'#]],OrderTable[],5,FALSE)))</f>
        <v>BNI EIP-507-005-Z040</v>
      </c>
      <c r="D15" s="28" t="str">
        <f>IF(IF(Delivered[[#This Row],[ID'#]]="","",VLOOKUP(Delivered[[#This Row],[ID'#]],OrderTable[],6,FALSE))=0,"",IF(Delivered[[#This Row],[ID'#]]="","",VLOOKUP(Delivered[[#This Row],[ID'#]],OrderTable[],6,FALSE)))</f>
        <v>EIP 4ports IO-Link master (4 IO-Link) Slim</v>
      </c>
      <c r="E15" s="28">
        <f>IF(IF(Delivered[[#This Row],[ID'#]]="","",VLOOKUP(Delivered[[#This Row],[ID'#]],OrderTable[],7,FALSE))=0,0,IF(Delivered[[#This Row],[ID'#]]="","",VLOOKUP(Delivered[[#This Row],[ID'#]],OrderTable[],7,FALSE)))</f>
        <v>10</v>
      </c>
      <c r="F15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15" s="26">
        <v>2</v>
      </c>
      <c r="H15" s="73">
        <v>44701</v>
      </c>
      <c r="I15" s="61" t="s">
        <v>59</v>
      </c>
      <c r="J15" s="26"/>
      <c r="K1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1188.2</v>
      </c>
    </row>
    <row r="16" spans="1:13">
      <c r="A16" s="54" t="s">
        <v>69</v>
      </c>
      <c r="B16" s="27">
        <f>IF(IF(Delivered[[#This Row],[ID'#]]="","",VLOOKUP(Delivered[[#This Row],[ID'#]],OrderTable[],3,FALSE))=0,"",IF(Delivered[[#This Row],[ID'#]]="","",VLOOKUP(Delivered[[#This Row],[ID'#]],OrderTable[],3,FALSE)))</f>
        <v>1145</v>
      </c>
      <c r="C16" s="29" t="str">
        <f>IF(IF(Delivered[[#This Row],[ID'#]]="","",VLOOKUP(Delivered[[#This Row],[ID'#]],OrderTable[],5,FALSE))=0,"",IF(Delivered[[#This Row],[ID'#]]="","",VLOOKUP(Delivered[[#This Row],[ID'#]],OrderTable[],5,FALSE)))</f>
        <v>K50LBXXPPB2Q</v>
      </c>
      <c r="D16" s="28" t="str">
        <f>IF(IF(Delivered[[#This Row],[ID'#]]="","",VLOOKUP(Delivered[[#This Row],[ID'#]],OrderTable[],6,FALSE))=0,"",IF(Delivered[[#This Row],[ID'#]]="","",VLOOKUP(Delivered[[#This Row],[ID'#]],OrderTable[],6,FALSE)))</f>
        <v>EZ-LIGHT: 1-Color lamp &amp; P.B; Blue</v>
      </c>
      <c r="E16" s="28">
        <f>IF(IF(Delivered[[#This Row],[ID'#]]="","",VLOOKUP(Delivered[[#This Row],[ID'#]],OrderTable[],7,FALSE))=0,0,IF(Delivered[[#This Row],[ID'#]]="","",VLOOKUP(Delivered[[#This Row],[ID'#]],OrderTable[],7,FALSE)))</f>
        <v>2</v>
      </c>
      <c r="F16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16" s="26">
        <v>2</v>
      </c>
      <c r="H16" s="73">
        <v>43977</v>
      </c>
      <c r="I16" s="61" t="s">
        <v>59</v>
      </c>
      <c r="J16" s="25" t="s">
        <v>551</v>
      </c>
      <c r="K1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261.42</v>
      </c>
    </row>
    <row r="17" spans="1:11">
      <c r="A17" s="54" t="s">
        <v>72</v>
      </c>
      <c r="B17" s="27">
        <f>IF(IF(Delivered[[#This Row],[ID'#]]="","",VLOOKUP(Delivered[[#This Row],[ID'#]],OrderTable[],3,FALSE))=0,"",IF(Delivered[[#This Row],[ID'#]]="","",VLOOKUP(Delivered[[#This Row],[ID'#]],OrderTable[],3,FALSE)))</f>
        <v>1145</v>
      </c>
      <c r="C17" s="29" t="str">
        <f>IF(IF(Delivered[[#This Row],[ID'#]]="","",VLOOKUP(Delivered[[#This Row],[ID'#]],OrderTable[],5,FALSE))=0,"",IF(Delivered[[#This Row],[ID'#]]="","",VLOOKUP(Delivered[[#This Row],[ID'#]],OrderTable[],5,FALSE)))</f>
        <v>K50LGBY6PQ</v>
      </c>
      <c r="D17" s="28" t="str">
        <f>IF(IF(Delivered[[#This Row],[ID'#]]="","",VLOOKUP(Delivered[[#This Row],[ID'#]],OrderTable[],6,FALSE))=0,"",IF(Delivered[[#This Row],[ID'#]]="","",VLOOKUP(Delivered[[#This Row],[ID'#]],OrderTable[],6,FALSE)))</f>
        <v>EZ-LIGHT Base mount Indicators 3-colors Green/Blue/Yellow</v>
      </c>
      <c r="E17" s="28">
        <f>IF(IF(Delivered[[#This Row],[ID'#]]="","",VLOOKUP(Delivered[[#This Row],[ID'#]],OrderTable[],7,FALSE))=0,0,IF(Delivered[[#This Row],[ID'#]]="","",VLOOKUP(Delivered[[#This Row],[ID'#]],OrderTable[],7,FALSE)))</f>
        <v>2</v>
      </c>
      <c r="F17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17" s="26"/>
      <c r="H17" s="73"/>
      <c r="I17" s="61"/>
      <c r="J17" s="25"/>
      <c r="K1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8" spans="1:11">
      <c r="A18" s="54" t="s">
        <v>75</v>
      </c>
      <c r="B18" s="27">
        <f>IF(IF(Delivered[[#This Row],[ID'#]]="","",VLOOKUP(Delivered[[#This Row],[ID'#]],OrderTable[],3,FALSE))=0,"",IF(Delivered[[#This Row],[ID'#]]="","",VLOOKUP(Delivered[[#This Row],[ID'#]],OrderTable[],3,FALSE)))</f>
        <v>1145</v>
      </c>
      <c r="C18" s="29" t="str">
        <f>IF(IF(Delivered[[#This Row],[ID'#]]="","",VLOOKUP(Delivered[[#This Row],[ID'#]],OrderTable[],5,FALSE))=0,"",IF(Delivered[[#This Row],[ID'#]]="","",VLOOKUP(Delivered[[#This Row],[ID'#]],OrderTable[],5,FALSE)))</f>
        <v>SMB30A</v>
      </c>
      <c r="D18" s="28" t="str">
        <f>IF(IF(Delivered[[#This Row],[ID'#]]="","",VLOOKUP(Delivered[[#This Row],[ID'#]],OrderTable[],6,FALSE))=0,"",IF(Delivered[[#This Row],[ID'#]]="","",VLOOKUP(Delivered[[#This Row],[ID'#]],OrderTable[],6,FALSE)))</f>
        <v>EZ-LIGHT Base mount Indicators Bracket for K50L</v>
      </c>
      <c r="E18" s="28">
        <f>IF(IF(Delivered[[#This Row],[ID'#]]="","",VLOOKUP(Delivered[[#This Row],[ID'#]],OrderTable[],7,FALSE))=0,0,IF(Delivered[[#This Row],[ID'#]]="","",VLOOKUP(Delivered[[#This Row],[ID'#]],OrderTable[],7,FALSE)))</f>
        <v>6</v>
      </c>
      <c r="F18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18" s="26">
        <v>6</v>
      </c>
      <c r="H18" s="73">
        <v>44707</v>
      </c>
      <c r="I18" s="61" t="s">
        <v>59</v>
      </c>
      <c r="J18" s="25" t="s">
        <v>552</v>
      </c>
      <c r="K1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56.04</v>
      </c>
    </row>
    <row r="19" spans="1:11">
      <c r="A19" s="54" t="s">
        <v>78</v>
      </c>
      <c r="B19" s="27">
        <f>IF(IF(Delivered[[#This Row],[ID'#]]="","",VLOOKUP(Delivered[[#This Row],[ID'#]],OrderTable[],3,FALSE))=0,"",IF(Delivered[[#This Row],[ID'#]]="","",VLOOKUP(Delivered[[#This Row],[ID'#]],OrderTable[],3,FALSE)))</f>
        <v>1145</v>
      </c>
      <c r="C19" s="29" t="str">
        <f>IF(IF(Delivered[[#This Row],[ID'#]]="","",VLOOKUP(Delivered[[#This Row],[ID'#]],OrderTable[],5,FALSE))=0,"",IF(Delivered[[#This Row],[ID'#]]="","",VLOOKUP(Delivered[[#This Row],[ID'#]],OrderTable[],5,FALSE)))</f>
        <v>OTBVP6QDH</v>
      </c>
      <c r="D19" s="28" t="str">
        <f>IF(IF(Delivered[[#This Row],[ID'#]]="","",VLOOKUP(Delivered[[#This Row],[ID'#]],OrderTable[],6,FALSE))=0,"",IF(Delivered[[#This Row],[ID'#]]="","",VLOOKUP(Delivered[[#This Row],[ID'#]],OrderTable[],6,FALSE)))</f>
        <v>Optical Touch Button for Cycle start</v>
      </c>
      <c r="E19" s="28">
        <f>IF(IF(Delivered[[#This Row],[ID'#]]="","",VLOOKUP(Delivered[[#This Row],[ID'#]],OrderTable[],7,FALSE))=0,0,IF(Delivered[[#This Row],[ID'#]]="","",VLOOKUP(Delivered[[#This Row],[ID'#]],OrderTable[],7,FALSE)))</f>
        <v>2</v>
      </c>
      <c r="F19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19" s="26">
        <v>2</v>
      </c>
      <c r="H19" s="73">
        <v>44712</v>
      </c>
      <c r="I19" s="61" t="s">
        <v>59</v>
      </c>
      <c r="J19" s="26"/>
      <c r="K1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250.22</v>
      </c>
    </row>
    <row r="20" spans="1:11">
      <c r="A20" s="54" t="s">
        <v>81</v>
      </c>
      <c r="B20" s="27">
        <f>IF(IF(Delivered[[#This Row],[ID'#]]="","",VLOOKUP(Delivered[[#This Row],[ID'#]],OrderTable[],3,FALSE))=0,"",IF(Delivered[[#This Row],[ID'#]]="","",VLOOKUP(Delivered[[#This Row],[ID'#]],OrderTable[],3,FALSE)))</f>
        <v>1145</v>
      </c>
      <c r="C20" s="29" t="str">
        <f>IF(IF(Delivered[[#This Row],[ID'#]]="","",VLOOKUP(Delivered[[#This Row],[ID'#]],OrderTable[],5,FALSE))=0,"",IF(Delivered[[#This Row],[ID'#]]="","",VLOOKUP(Delivered[[#This Row],[ID'#]],OrderTable[],5,FALSE)))</f>
        <v>TL50GYRKQ</v>
      </c>
      <c r="D20" s="28" t="str">
        <f>IF(IF(Delivered[[#This Row],[ID'#]]="","",VLOOKUP(Delivered[[#This Row],[ID'#]],OrderTable[],6,FALSE))=0,"",IF(Delivered[[#This Row],[ID'#]]="","",VLOOKUP(Delivered[[#This Row],[ID'#]],OrderTable[],6,FALSE)))</f>
        <v>EZ-LIGHT Tower Light with IO-LINK dia.50mm 3color-Green/Yellow/Red LED</v>
      </c>
      <c r="E20" s="28">
        <f>IF(IF(Delivered[[#This Row],[ID'#]]="","",VLOOKUP(Delivered[[#This Row],[ID'#]],OrderTable[],7,FALSE))=0,0,IF(Delivered[[#This Row],[ID'#]]="","",VLOOKUP(Delivered[[#This Row],[ID'#]],OrderTable[],7,FALSE)))</f>
        <v>2</v>
      </c>
      <c r="F20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0" s="26"/>
      <c r="H20" s="73"/>
      <c r="I20" s="61"/>
      <c r="J20" s="26"/>
      <c r="K2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" spans="1:11">
      <c r="A21" s="54" t="s">
        <v>84</v>
      </c>
      <c r="B21" s="27">
        <f>IF(IF(Delivered[[#This Row],[ID'#]]="","",VLOOKUP(Delivered[[#This Row],[ID'#]],OrderTable[],3,FALSE))=0,"",IF(Delivered[[#This Row],[ID'#]]="","",VLOOKUP(Delivered[[#This Row],[ID'#]],OrderTable[],3,FALSE)))</f>
        <v>1145</v>
      </c>
      <c r="C21" s="29" t="str">
        <f>IF(IF(Delivered[[#This Row],[ID'#]]="","",VLOOKUP(Delivered[[#This Row],[ID'#]],OrderTable[],5,FALSE))=0,"",IF(Delivered[[#This Row],[ID'#]]="","",VLOOKUP(Delivered[[#This Row],[ID'#]],OrderTable[],5,FALSE)))</f>
        <v>SSA-EB1PLXR-02ECQ5A</v>
      </c>
      <c r="D21" s="28" t="str">
        <f>IF(IF(Delivered[[#This Row],[ID'#]]="","",VLOOKUP(Delivered[[#This Row],[ID'#]],OrderTable[],6,FALSE))=0,"",IF(Delivered[[#This Row],[ID'#]]="","",VLOOKUP(Delivered[[#This Row],[ID'#]],OrderTable[],6,FALSE)))</f>
        <v>E-Stop box with Red flash illuminated 3 HOLES</v>
      </c>
      <c r="E21" s="28">
        <f>IF(IF(Delivered[[#This Row],[ID'#]]="","",VLOOKUP(Delivered[[#This Row],[ID'#]],OrderTable[],7,FALSE))=0,0,IF(Delivered[[#This Row],[ID'#]]="","",VLOOKUP(Delivered[[#This Row],[ID'#]],OrderTable[],7,FALSE)))</f>
        <v>2</v>
      </c>
      <c r="F21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1" s="26">
        <v>2</v>
      </c>
      <c r="H21" s="73">
        <v>44707</v>
      </c>
      <c r="I21" s="61" t="s">
        <v>59</v>
      </c>
      <c r="J21" s="25" t="s">
        <v>553</v>
      </c>
      <c r="K2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371.6</v>
      </c>
    </row>
    <row r="22" spans="1:11">
      <c r="A22" s="54" t="s">
        <v>87</v>
      </c>
      <c r="B22" s="27">
        <f>IF(IF(Delivered[[#This Row],[ID'#]]="","",VLOOKUP(Delivered[[#This Row],[ID'#]],OrderTable[],3,FALSE))=0,"",IF(Delivered[[#This Row],[ID'#]]="","",VLOOKUP(Delivered[[#This Row],[ID'#]],OrderTable[],3,FALSE)))</f>
        <v>1145</v>
      </c>
      <c r="C22" s="29" t="str">
        <f>IF(IF(Delivered[[#This Row],[ID'#]]="","",VLOOKUP(Delivered[[#This Row],[ID'#]],OrderTable[],5,FALSE))=0,"",IF(Delivered[[#This Row],[ID'#]]="","",VLOOKUP(Delivered[[#This Row],[ID'#]],OrderTable[],5,FALSE)))</f>
        <v>SSA-MBK-EEC3</v>
      </c>
      <c r="D22" s="28" t="str">
        <f>IF(IF(Delivered[[#This Row],[ID'#]]="","",VLOOKUP(Delivered[[#This Row],[ID'#]],OrderTable[],6,FALSE))=0,"",IF(Delivered[[#This Row],[ID'#]]="","",VLOOKUP(Delivered[[#This Row],[ID'#]],OrderTable[],6,FALSE)))</f>
        <v>E-STOP 30mm MOUNTING HUB BRACKET RIGHT ANGLE 3 HOLES</v>
      </c>
      <c r="E22" s="28">
        <f>IF(IF(Delivered[[#This Row],[ID'#]]="","",VLOOKUP(Delivered[[#This Row],[ID'#]],OrderTable[],7,FALSE))=0,0,IF(Delivered[[#This Row],[ID'#]]="","",VLOOKUP(Delivered[[#This Row],[ID'#]],OrderTable[],7,FALSE)))</f>
        <v>2</v>
      </c>
      <c r="F22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2" s="26">
        <v>2</v>
      </c>
      <c r="H22" s="73">
        <v>44707</v>
      </c>
      <c r="I22" s="61" t="s">
        <v>59</v>
      </c>
      <c r="J22" s="25" t="s">
        <v>554</v>
      </c>
      <c r="K2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97.1</v>
      </c>
    </row>
    <row r="23" spans="1:11">
      <c r="A23" s="54" t="s">
        <v>90</v>
      </c>
      <c r="B23" s="27">
        <f>IF(IF(Delivered[[#This Row],[ID'#]]="","",VLOOKUP(Delivered[[#This Row],[ID'#]],OrderTable[],3,FALSE))=0,"",IF(Delivered[[#This Row],[ID'#]]="","",VLOOKUP(Delivered[[#This Row],[ID'#]],OrderTable[],3,FALSE)))</f>
        <v>1145</v>
      </c>
      <c r="C23" s="29" t="str">
        <f>IF(IF(Delivered[[#This Row],[ID'#]]="","",VLOOKUP(Delivered[[#This Row],[ID'#]],OrderTable[],5,FALSE))=0,"",IF(Delivered[[#This Row],[ID'#]]="","",VLOOKUP(Delivered[[#This Row],[ID'#]],OrderTable[],5,FALSE)))</f>
        <v>1732ES-IB12XOBV2</v>
      </c>
      <c r="D23" s="28" t="str">
        <f>IF(IF(Delivered[[#This Row],[ID'#]]="","",VLOOKUP(Delivered[[#This Row],[ID'#]],OrderTable[],6,FALSE))=0,"",IF(Delivered[[#This Row],[ID'#]]="","",VLOOKUP(Delivered[[#This Row],[ID'#]],OrderTable[],6,FALSE)))</f>
        <v>EltherNet/IP Safety ArmorBlock IO Module, 12-IN / 2-Bipolar OUT</v>
      </c>
      <c r="E23" s="28">
        <f>IF(IF(Delivered[[#This Row],[ID'#]]="","",VLOOKUP(Delivered[[#This Row],[ID'#]],OrderTable[],7,FALSE))=0,0,IF(Delivered[[#This Row],[ID'#]]="","",VLOOKUP(Delivered[[#This Row],[ID'#]],OrderTable[],7,FALSE)))</f>
        <v>5</v>
      </c>
      <c r="F23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3" s="26"/>
      <c r="H23" s="73"/>
      <c r="I23" s="61"/>
      <c r="J23" s="26"/>
      <c r="K2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4" spans="1:11">
      <c r="A24" s="54" t="s">
        <v>93</v>
      </c>
      <c r="B24" s="27">
        <f>IF(IF(Delivered[[#This Row],[ID'#]]="","",VLOOKUP(Delivered[[#This Row],[ID'#]],OrderTable[],3,FALSE))=0,"",IF(Delivered[[#This Row],[ID'#]]="","",VLOOKUP(Delivered[[#This Row],[ID'#]],OrderTable[],3,FALSE)))</f>
        <v>1145</v>
      </c>
      <c r="C24" s="29">
        <f>IF(IF(Delivered[[#This Row],[ID'#]]="","",VLOOKUP(Delivered[[#This Row],[ID'#]],OrderTable[],5,FALSE))=0,"",IF(Delivered[[#This Row],[ID'#]]="","",VLOOKUP(Delivered[[#This Row],[ID'#]],OrderTable[],5,FALSE)))</f>
        <v>1300350085</v>
      </c>
      <c r="D24" s="28" t="str">
        <f>IF(IF(Delivered[[#This Row],[ID'#]]="","",VLOOKUP(Delivered[[#This Row],[ID'#]],OrderTable[],6,FALSE))=0,"",IF(Delivered[[#This Row],[ID'#]]="","",VLOOKUP(Delivered[[#This Row],[ID'#]],OrderTable[],6,FALSE)))</f>
        <v>Cable, Auxiliary Power, Tee, Yellow, 4 Pin Male-In-Line/Fem/Fem, 8A, 600V</v>
      </c>
      <c r="E24" s="28">
        <f>IF(IF(Delivered[[#This Row],[ID'#]]="","",VLOOKUP(Delivered[[#This Row],[ID'#]],OrderTable[],7,FALSE))=0,0,IF(Delivered[[#This Row],[ID'#]]="","",VLOOKUP(Delivered[[#This Row],[ID'#]],OrderTable[],7,FALSE)))</f>
        <v>0</v>
      </c>
      <c r="F24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4" s="26"/>
      <c r="H24" s="73"/>
      <c r="I24" s="61"/>
      <c r="J24" s="26"/>
      <c r="K2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5" spans="1:11">
      <c r="A25" s="54" t="s">
        <v>95</v>
      </c>
      <c r="B25" s="27">
        <f>IF(IF(Delivered[[#This Row],[ID'#]]="","",VLOOKUP(Delivered[[#This Row],[ID'#]],OrderTable[],3,FALSE))=0,"",IF(Delivered[[#This Row],[ID'#]]="","",VLOOKUP(Delivered[[#This Row],[ID'#]],OrderTable[],3,FALSE)))</f>
        <v>1145</v>
      </c>
      <c r="C25" s="29" t="str">
        <f>IF(IF(Delivered[[#This Row],[ID'#]]="","",VLOOKUP(Delivered[[#This Row],[ID'#]],OrderTable[],5,FALSE))=0,"",IF(Delivered[[#This Row],[ID'#]]="","",VLOOKUP(Delivered[[#This Row],[ID'#]],OrderTable[],5,FALSE)))</f>
        <v>114030K12M010Y</v>
      </c>
      <c r="D25" s="28" t="str">
        <f>IF(IF(Delivered[[#This Row],[ID'#]]="","",VLOOKUP(Delivered[[#This Row],[ID'#]],OrderTable[],6,FALSE))=0,"",IF(Delivered[[#This Row],[ID'#]]="","",VLOOKUP(Delivered[[#This Row],[ID'#]],OrderTable[],6,FALSE)))</f>
        <v>7/8", Straight Male - Straight Female, Yellow Jacket, 1m</v>
      </c>
      <c r="E25" s="28">
        <f>IF(IF(Delivered[[#This Row],[ID'#]]="","",VLOOKUP(Delivered[[#This Row],[ID'#]],OrderTable[],7,FALSE))=0,0,IF(Delivered[[#This Row],[ID'#]]="","",VLOOKUP(Delivered[[#This Row],[ID'#]],OrderTable[],7,FALSE)))</f>
        <v>10</v>
      </c>
      <c r="F25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5" s="26">
        <v>10</v>
      </c>
      <c r="H25" s="73">
        <v>44707</v>
      </c>
      <c r="I25" s="61" t="s">
        <v>59</v>
      </c>
      <c r="J25" s="26"/>
      <c r="K2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576.5</v>
      </c>
    </row>
    <row r="26" spans="1:11">
      <c r="A26" s="54" t="s">
        <v>98</v>
      </c>
      <c r="B26" s="27">
        <f>IF(IF(Delivered[[#This Row],[ID'#]]="","",VLOOKUP(Delivered[[#This Row],[ID'#]],OrderTable[],3,FALSE))=0,"",IF(Delivered[[#This Row],[ID'#]]="","",VLOOKUP(Delivered[[#This Row],[ID'#]],OrderTable[],3,FALSE)))</f>
        <v>1145</v>
      </c>
      <c r="C26" s="29" t="str">
        <f>IF(IF(Delivered[[#This Row],[ID'#]]="","",VLOOKUP(Delivered[[#This Row],[ID'#]],OrderTable[],5,FALSE))=0,"",IF(Delivered[[#This Row],[ID'#]]="","",VLOOKUP(Delivered[[#This Row],[ID'#]],OrderTable[],5,FALSE)))</f>
        <v>114030K12M020Y</v>
      </c>
      <c r="D26" s="28" t="str">
        <f>IF(IF(Delivered[[#This Row],[ID'#]]="","",VLOOKUP(Delivered[[#This Row],[ID'#]],OrderTable[],6,FALSE))=0,"",IF(Delivered[[#This Row],[ID'#]]="","",VLOOKUP(Delivered[[#This Row],[ID'#]],OrderTable[],6,FALSE)))</f>
        <v>7/8", Straight Male - Straight Female, Yellow Jacket, 2m</v>
      </c>
      <c r="E26" s="28">
        <f>IF(IF(Delivered[[#This Row],[ID'#]]="","",VLOOKUP(Delivered[[#This Row],[ID'#]],OrderTable[],7,FALSE))=0,0,IF(Delivered[[#This Row],[ID'#]]="","",VLOOKUP(Delivered[[#This Row],[ID'#]],OrderTable[],7,FALSE)))</f>
        <v>10</v>
      </c>
      <c r="F26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6" s="26">
        <v>10</v>
      </c>
      <c r="H26" s="73">
        <v>44707</v>
      </c>
      <c r="I26" s="61" t="s">
        <v>59</v>
      </c>
      <c r="J26" s="26"/>
      <c r="K2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647.5</v>
      </c>
    </row>
    <row r="27" spans="1:11">
      <c r="A27" s="54" t="s">
        <v>101</v>
      </c>
      <c r="B27" s="27">
        <f>IF(IF(Delivered[[#This Row],[ID'#]]="","",VLOOKUP(Delivered[[#This Row],[ID'#]],OrderTable[],3,FALSE))=0,"",IF(Delivered[[#This Row],[ID'#]]="","",VLOOKUP(Delivered[[#This Row],[ID'#]],OrderTable[],3,FALSE)))</f>
        <v>1145</v>
      </c>
      <c r="C27" s="29" t="str">
        <f>IF(IF(Delivered[[#This Row],[ID'#]]="","",VLOOKUP(Delivered[[#This Row],[ID'#]],OrderTable[],5,FALSE))=0,"",IF(Delivered[[#This Row],[ID'#]]="","",VLOOKUP(Delivered[[#This Row],[ID'#]],OrderTable[],5,FALSE)))</f>
        <v>114030K12M050Y</v>
      </c>
      <c r="D27" s="28" t="str">
        <f>IF(IF(Delivered[[#This Row],[ID'#]]="","",VLOOKUP(Delivered[[#This Row],[ID'#]],OrderTable[],6,FALSE))=0,"",IF(Delivered[[#This Row],[ID'#]]="","",VLOOKUP(Delivered[[#This Row],[ID'#]],OrderTable[],6,FALSE)))</f>
        <v>7/8", Straight Male - Straight Female, Yellow Jacket, 5m</v>
      </c>
      <c r="E27" s="28">
        <f>IF(IF(Delivered[[#This Row],[ID'#]]="","",VLOOKUP(Delivered[[#This Row],[ID'#]],OrderTable[],7,FALSE))=0,0,IF(Delivered[[#This Row],[ID'#]]="","",VLOOKUP(Delivered[[#This Row],[ID'#]],OrderTable[],7,FALSE)))</f>
        <v>10</v>
      </c>
      <c r="F27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7" s="26">
        <v>10</v>
      </c>
      <c r="H27" s="73">
        <v>44733</v>
      </c>
      <c r="I27" s="61" t="s">
        <v>59</v>
      </c>
      <c r="J27" s="26"/>
      <c r="K2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935.8</v>
      </c>
    </row>
    <row r="28" spans="1:11">
      <c r="A28" s="54" t="s">
        <v>104</v>
      </c>
      <c r="B28" s="27">
        <f>IF(IF(Delivered[[#This Row],[ID'#]]="","",VLOOKUP(Delivered[[#This Row],[ID'#]],OrderTable[],3,FALSE))=0,"",IF(Delivered[[#This Row],[ID'#]]="","",VLOOKUP(Delivered[[#This Row],[ID'#]],OrderTable[],3,FALSE)))</f>
        <v>1145</v>
      </c>
      <c r="C28" s="29" t="str">
        <f>IF(IF(Delivered[[#This Row],[ID'#]]="","",VLOOKUP(Delivered[[#This Row],[ID'#]],OrderTable[],5,FALSE))=0,"",IF(Delivered[[#This Row],[ID'#]]="","",VLOOKUP(Delivered[[#This Row],[ID'#]],OrderTable[],5,FALSE)))</f>
        <v>114030K12M070Y</v>
      </c>
      <c r="D28" s="28" t="str">
        <f>IF(IF(Delivered[[#This Row],[ID'#]]="","",VLOOKUP(Delivered[[#This Row],[ID'#]],OrderTable[],6,FALSE))=0,"",IF(Delivered[[#This Row],[ID'#]]="","",VLOOKUP(Delivered[[#This Row],[ID'#]],OrderTable[],6,FALSE)))</f>
        <v>7/8", Straight Male - Straight Female, Yellow Jacket, 7m</v>
      </c>
      <c r="E28" s="28">
        <f>IF(IF(Delivered[[#This Row],[ID'#]]="","",VLOOKUP(Delivered[[#This Row],[ID'#]],OrderTable[],7,FALSE))=0,0,IF(Delivered[[#This Row],[ID'#]]="","",VLOOKUP(Delivered[[#This Row],[ID'#]],OrderTable[],7,FALSE)))</f>
        <v>10</v>
      </c>
      <c r="F28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8" s="26">
        <v>10</v>
      </c>
      <c r="H28" s="73">
        <v>44733</v>
      </c>
      <c r="I28" s="61" t="s">
        <v>59</v>
      </c>
      <c r="J28" s="26"/>
      <c r="K2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596.4</v>
      </c>
    </row>
    <row r="29" spans="1:11">
      <c r="A29" s="54" t="s">
        <v>107</v>
      </c>
      <c r="B29" s="27">
        <f>IF(IF(Delivered[[#This Row],[ID'#]]="","",VLOOKUP(Delivered[[#This Row],[ID'#]],OrderTable[],3,FALSE))=0,"",IF(Delivered[[#This Row],[ID'#]]="","",VLOOKUP(Delivered[[#This Row],[ID'#]],OrderTable[],3,FALSE)))</f>
        <v>1145</v>
      </c>
      <c r="C29" s="29" t="str">
        <f>IF(IF(Delivered[[#This Row],[ID'#]]="","",VLOOKUP(Delivered[[#This Row],[ID'#]],OrderTable[],5,FALSE))=0,"",IF(Delivered[[#This Row],[ID'#]]="","",VLOOKUP(Delivered[[#This Row],[ID'#]],OrderTable[],5,FALSE)))</f>
        <v>114030K12M100Y</v>
      </c>
      <c r="D29" s="28" t="str">
        <f>IF(IF(Delivered[[#This Row],[ID'#]]="","",VLOOKUP(Delivered[[#This Row],[ID'#]],OrderTable[],6,FALSE))=0,"",IF(Delivered[[#This Row],[ID'#]]="","",VLOOKUP(Delivered[[#This Row],[ID'#]],OrderTable[],6,FALSE)))</f>
        <v>7/8", Straight Male - Straight Female, Yellow Jacket, 10m</v>
      </c>
      <c r="E29" s="28">
        <f>IF(IF(Delivered[[#This Row],[ID'#]]="","",VLOOKUP(Delivered[[#This Row],[ID'#]],OrderTable[],7,FALSE))=0,0,IF(Delivered[[#This Row],[ID'#]]="","",VLOOKUP(Delivered[[#This Row],[ID'#]],OrderTable[],7,FALSE)))</f>
        <v>0</v>
      </c>
      <c r="F29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29" s="26"/>
      <c r="H29" s="73"/>
      <c r="I29" s="61"/>
      <c r="J29" s="26"/>
      <c r="K2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" spans="1:11">
      <c r="A30" s="54" t="s">
        <v>110</v>
      </c>
      <c r="B30" s="27">
        <f>IF(IF(Delivered[[#This Row],[ID'#]]="","",VLOOKUP(Delivered[[#This Row],[ID'#]],OrderTable[],3,FALSE))=0,"",IF(Delivered[[#This Row],[ID'#]]="","",VLOOKUP(Delivered[[#This Row],[ID'#]],OrderTable[],3,FALSE)))</f>
        <v>1145</v>
      </c>
      <c r="C30" s="29" t="str">
        <f>IF(IF(Delivered[[#This Row],[ID'#]]="","",VLOOKUP(Delivered[[#This Row],[ID'#]],OrderTable[],5,FALSE))=0,"",IF(Delivered[[#This Row],[ID'#]]="","",VLOOKUP(Delivered[[#This Row],[ID'#]],OrderTable[],5,FALSE)))</f>
        <v>114030K12M150Y</v>
      </c>
      <c r="D30" s="28" t="str">
        <f>IF(IF(Delivered[[#This Row],[ID'#]]="","",VLOOKUP(Delivered[[#This Row],[ID'#]],OrderTable[],6,FALSE))=0,"",IF(Delivered[[#This Row],[ID'#]]="","",VLOOKUP(Delivered[[#This Row],[ID'#]],OrderTable[],6,FALSE)))</f>
        <v>7/8", Straight Male - Straight Female, Yellow Jacket, 15m</v>
      </c>
      <c r="E30" s="28">
        <f>IF(IF(Delivered[[#This Row],[ID'#]]="","",VLOOKUP(Delivered[[#This Row],[ID'#]],OrderTable[],7,FALSE))=0,0,IF(Delivered[[#This Row],[ID'#]]="","",VLOOKUP(Delivered[[#This Row],[ID'#]],OrderTable[],7,FALSE)))</f>
        <v>20</v>
      </c>
      <c r="F30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0" s="26">
        <v>20</v>
      </c>
      <c r="H30" s="73">
        <v>44712</v>
      </c>
      <c r="I30" s="61" t="s">
        <v>59</v>
      </c>
      <c r="J30" s="26"/>
      <c r="K3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3291.6000000000004</v>
      </c>
    </row>
    <row r="31" spans="1:11">
      <c r="A31" s="54" t="s">
        <v>113</v>
      </c>
      <c r="B31" s="27">
        <f>IF(IF(Delivered[[#This Row],[ID'#]]="","",VLOOKUP(Delivered[[#This Row],[ID'#]],OrderTable[],3,FALSE))=0,"",IF(Delivered[[#This Row],[ID'#]]="","",VLOOKUP(Delivered[[#This Row],[ID'#]],OrderTable[],3,FALSE)))</f>
        <v>1145</v>
      </c>
      <c r="C31" s="29" t="str">
        <f>IF(IF(Delivered[[#This Row],[ID'#]]="","",VLOOKUP(Delivered[[#This Row],[ID'#]],OrderTable[],5,FALSE))=0,"",IF(Delivered[[#This Row],[ID'#]]="","",VLOOKUP(Delivered[[#This Row],[ID'#]],OrderTable[],5,FALSE)))</f>
        <v>114030K12M200Y</v>
      </c>
      <c r="D31" s="28" t="str">
        <f>IF(IF(Delivered[[#This Row],[ID'#]]="","",VLOOKUP(Delivered[[#This Row],[ID'#]],OrderTable[],6,FALSE))=0,"",IF(Delivered[[#This Row],[ID'#]]="","",VLOOKUP(Delivered[[#This Row],[ID'#]],OrderTable[],6,FALSE)))</f>
        <v>7/8", Straight Male - Straight Female, Yellow Jacket, 20m</v>
      </c>
      <c r="E31" s="28">
        <f>IF(IF(Delivered[[#This Row],[ID'#]]="","",VLOOKUP(Delivered[[#This Row],[ID'#]],OrderTable[],7,FALSE))=0,0,IF(Delivered[[#This Row],[ID'#]]="","",VLOOKUP(Delivered[[#This Row],[ID'#]],OrderTable[],7,FALSE)))</f>
        <v>10</v>
      </c>
      <c r="F31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1" s="26">
        <v>10</v>
      </c>
      <c r="H31" s="73">
        <v>44715</v>
      </c>
      <c r="I31" s="61" t="s">
        <v>59</v>
      </c>
      <c r="J31" s="26"/>
      <c r="K3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2685.2</v>
      </c>
    </row>
    <row r="32" spans="1:11">
      <c r="A32" s="54" t="s">
        <v>116</v>
      </c>
      <c r="B32" s="27">
        <f>IF(IF(Delivered[[#This Row],[ID'#]]="","",VLOOKUP(Delivered[[#This Row],[ID'#]],OrderTable[],3,FALSE))=0,"",IF(Delivered[[#This Row],[ID'#]]="","",VLOOKUP(Delivered[[#This Row],[ID'#]],OrderTable[],3,FALSE)))</f>
        <v>1145</v>
      </c>
      <c r="C32" s="29" t="str">
        <f>IF(IF(Delivered[[#This Row],[ID'#]]="","",VLOOKUP(Delivered[[#This Row],[ID'#]],OrderTable[],5,FALSE))=0,"",IF(Delivered[[#This Row],[ID'#]]="","",VLOOKUP(Delivered[[#This Row],[ID'#]],OrderTable[],5,FALSE)))</f>
        <v>114030K12M250Y</v>
      </c>
      <c r="D32" s="28" t="str">
        <f>IF(IF(Delivered[[#This Row],[ID'#]]="","",VLOOKUP(Delivered[[#This Row],[ID'#]],OrderTable[],6,FALSE))=0,"",IF(Delivered[[#This Row],[ID'#]]="","",VLOOKUP(Delivered[[#This Row],[ID'#]],OrderTable[],6,FALSE)))</f>
        <v>7/8", Straight Male - Straight Female, Yellow Jacket, 25m</v>
      </c>
      <c r="E32" s="28">
        <f>IF(IF(Delivered[[#This Row],[ID'#]]="","",VLOOKUP(Delivered[[#This Row],[ID'#]],OrderTable[],7,FALSE))=0,0,IF(Delivered[[#This Row],[ID'#]]="","",VLOOKUP(Delivered[[#This Row],[ID'#]],OrderTable[],7,FALSE)))</f>
        <v>5</v>
      </c>
      <c r="F32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2" s="26">
        <v>5</v>
      </c>
      <c r="H32" s="73">
        <v>44715</v>
      </c>
      <c r="I32" s="61" t="s">
        <v>59</v>
      </c>
      <c r="J32" s="26"/>
      <c r="K3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620.75</v>
      </c>
    </row>
    <row r="33" spans="1:11">
      <c r="A33" s="54" t="s">
        <v>119</v>
      </c>
      <c r="B33" s="27">
        <f>IF(IF(Delivered[[#This Row],[ID'#]]="","",VLOOKUP(Delivered[[#This Row],[ID'#]],OrderTable[],3,FALSE))=0,"",IF(Delivered[[#This Row],[ID'#]]="","",VLOOKUP(Delivered[[#This Row],[ID'#]],OrderTable[],3,FALSE)))</f>
        <v>1145</v>
      </c>
      <c r="C33" s="29" t="str">
        <f>IF(IF(Delivered[[#This Row],[ID'#]]="","",VLOOKUP(Delivered[[#This Row],[ID'#]],OrderTable[],5,FALSE))=0,"",IF(Delivered[[#This Row],[ID'#]]="","",VLOOKUP(Delivered[[#This Row],[ID'#]],OrderTable[],5,FALSE)))</f>
        <v>114030K12M300Y</v>
      </c>
      <c r="D33" s="28" t="str">
        <f>IF(IF(Delivered[[#This Row],[ID'#]]="","",VLOOKUP(Delivered[[#This Row],[ID'#]],OrderTable[],6,FALSE))=0,"",IF(Delivered[[#This Row],[ID'#]]="","",VLOOKUP(Delivered[[#This Row],[ID'#]],OrderTable[],6,FALSE)))</f>
        <v>7/8", Straight Male - Straight Female, Yellow Jacket, 30m</v>
      </c>
      <c r="E33" s="28">
        <f>IF(IF(Delivered[[#This Row],[ID'#]]="","",VLOOKUP(Delivered[[#This Row],[ID'#]],OrderTable[],7,FALSE))=0,0,IF(Delivered[[#This Row],[ID'#]]="","",VLOOKUP(Delivered[[#This Row],[ID'#]],OrderTable[],7,FALSE)))</f>
        <v>5</v>
      </c>
      <c r="F33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3" s="26">
        <v>5</v>
      </c>
      <c r="H33" s="73">
        <v>44707</v>
      </c>
      <c r="I33" s="61" t="s">
        <v>59</v>
      </c>
      <c r="J33" s="26"/>
      <c r="K3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1052.75</v>
      </c>
    </row>
    <row r="34" spans="1:11">
      <c r="A34" s="54" t="s">
        <v>122</v>
      </c>
      <c r="B34" s="27">
        <f>IF(IF(Delivered[[#This Row],[ID'#]]="","",VLOOKUP(Delivered[[#This Row],[ID'#]],OrderTable[],3,FALSE))=0,"",IF(Delivered[[#This Row],[ID'#]]="","",VLOOKUP(Delivered[[#This Row],[ID'#]],OrderTable[],3,FALSE)))</f>
        <v>1145</v>
      </c>
      <c r="C34" s="29" t="str">
        <f>IF(IF(Delivered[[#This Row],[ID'#]]="","",VLOOKUP(Delivered[[#This Row],[ID'#]],OrderTable[],5,FALSE))=0,"",IF(Delivered[[#This Row],[ID'#]]="","",VLOOKUP(Delivered[[#This Row],[ID'#]],OrderTable[],5,FALSE)))</f>
        <v>RSM 49-FK 4.4</v>
      </c>
      <c r="D34" s="28" t="str">
        <f>IF(IF(Delivered[[#This Row],[ID'#]]="","",VLOOKUP(Delivered[[#This Row],[ID'#]],OrderTable[],6,FALSE))=0,"",IF(Delivered[[#This Row],[ID'#]]="","",VLOOKUP(Delivered[[#This Row],[ID'#]],OrderTable[],6,FALSE)))</f>
        <v>7/8' Male 4p to M12 Female 4p Adapter Plug</v>
      </c>
      <c r="E34" s="28">
        <f>IF(IF(Delivered[[#This Row],[ID'#]]="","",VLOOKUP(Delivered[[#This Row],[ID'#]],OrderTable[],7,FALSE))=0,0,IF(Delivered[[#This Row],[ID'#]]="","",VLOOKUP(Delivered[[#This Row],[ID'#]],OrderTable[],7,FALSE)))</f>
        <v>5</v>
      </c>
      <c r="F34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4" s="26">
        <v>5</v>
      </c>
      <c r="H34" s="73">
        <v>44714</v>
      </c>
      <c r="I34" s="61" t="s">
        <v>59</v>
      </c>
      <c r="J34" s="26"/>
      <c r="K3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273.85000000000002</v>
      </c>
    </row>
    <row r="35" spans="1:11">
      <c r="A35" s="54" t="s">
        <v>125</v>
      </c>
      <c r="B35" s="27">
        <f>IF(IF(Delivered[[#This Row],[ID'#]]="","",VLOOKUP(Delivered[[#This Row],[ID'#]],OrderTable[],3,FALSE))=0,"",IF(Delivered[[#This Row],[ID'#]]="","",VLOOKUP(Delivered[[#This Row],[ID'#]],OrderTable[],3,FALSE)))</f>
        <v>1145</v>
      </c>
      <c r="C35" s="29" t="str">
        <f>IF(IF(Delivered[[#This Row],[ID'#]]="","",VLOOKUP(Delivered[[#This Row],[ID'#]],OrderTable[],5,FALSE))=0,"",IF(Delivered[[#This Row],[ID'#]]="","",VLOOKUP(Delivered[[#This Row],[ID'#]],OrderTable[],5,FALSE)))</f>
        <v>E11A06016M010</v>
      </c>
      <c r="D35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1m</v>
      </c>
      <c r="E35" s="28">
        <f>IF(IF(Delivered[[#This Row],[ID'#]]="","",VLOOKUP(Delivered[[#This Row],[ID'#]],OrderTable[],7,FALSE))=0,0,IF(Delivered[[#This Row],[ID'#]]="","",VLOOKUP(Delivered[[#This Row],[ID'#]],OrderTable[],7,FALSE)))</f>
        <v>10</v>
      </c>
      <c r="F35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5" s="26">
        <v>10</v>
      </c>
      <c r="H35" s="73">
        <v>44707</v>
      </c>
      <c r="I35" s="61" t="s">
        <v>59</v>
      </c>
      <c r="J35" s="25" t="s">
        <v>555</v>
      </c>
      <c r="K3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197.8</v>
      </c>
    </row>
    <row r="36" spans="1:11">
      <c r="A36" s="54" t="s">
        <v>128</v>
      </c>
      <c r="B36" s="27">
        <f>IF(IF(Delivered[[#This Row],[ID'#]]="","",VLOOKUP(Delivered[[#This Row],[ID'#]],OrderTable[],3,FALSE))=0,"",IF(Delivered[[#This Row],[ID'#]]="","",VLOOKUP(Delivered[[#This Row],[ID'#]],OrderTable[],3,FALSE)))</f>
        <v>1145</v>
      </c>
      <c r="C36" s="29" t="str">
        <f>IF(IF(Delivered[[#This Row],[ID'#]]="","",VLOOKUP(Delivered[[#This Row],[ID'#]],OrderTable[],5,FALSE))=0,"",IF(Delivered[[#This Row],[ID'#]]="","",VLOOKUP(Delivered[[#This Row],[ID'#]],OrderTable[],5,FALSE)))</f>
        <v>E11A06016M015</v>
      </c>
      <c r="D36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1.5m</v>
      </c>
      <c r="E36" s="28">
        <f>IF(IF(Delivered[[#This Row],[ID'#]]="","",VLOOKUP(Delivered[[#This Row],[ID'#]],OrderTable[],7,FALSE))=0,0,IF(Delivered[[#This Row],[ID'#]]="","",VLOOKUP(Delivered[[#This Row],[ID'#]],OrderTable[],7,FALSE)))</f>
        <v>0</v>
      </c>
      <c r="F36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6" s="26"/>
      <c r="H36" s="73"/>
      <c r="I36" s="61"/>
      <c r="J36" s="26"/>
      <c r="K3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7" spans="1:11">
      <c r="A37" s="54" t="s">
        <v>131</v>
      </c>
      <c r="B37" s="27">
        <f>IF(IF(Delivered[[#This Row],[ID'#]]="","",VLOOKUP(Delivered[[#This Row],[ID'#]],OrderTable[],3,FALSE))=0,"",IF(Delivered[[#This Row],[ID'#]]="","",VLOOKUP(Delivered[[#This Row],[ID'#]],OrderTable[],3,FALSE)))</f>
        <v>1145</v>
      </c>
      <c r="C37" s="29" t="str">
        <f>IF(IF(Delivered[[#This Row],[ID'#]]="","",VLOOKUP(Delivered[[#This Row],[ID'#]],OrderTable[],5,FALSE))=0,"",IF(Delivered[[#This Row],[ID'#]]="","",VLOOKUP(Delivered[[#This Row],[ID'#]],OrderTable[],5,FALSE)))</f>
        <v>E11A06016M020</v>
      </c>
      <c r="D37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2m</v>
      </c>
      <c r="E37" s="28">
        <f>IF(IF(Delivered[[#This Row],[ID'#]]="","",VLOOKUP(Delivered[[#This Row],[ID'#]],OrderTable[],7,FALSE))=0,0,IF(Delivered[[#This Row],[ID'#]]="","",VLOOKUP(Delivered[[#This Row],[ID'#]],OrderTable[],7,FALSE)))</f>
        <v>20</v>
      </c>
      <c r="F37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7" s="26">
        <v>20</v>
      </c>
      <c r="H37" s="73">
        <v>44707</v>
      </c>
      <c r="I37" s="61" t="s">
        <v>59</v>
      </c>
      <c r="J37" s="25" t="s">
        <v>556</v>
      </c>
      <c r="K3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1599.6000000000001</v>
      </c>
    </row>
    <row r="38" spans="1:11">
      <c r="A38" s="54" t="s">
        <v>134</v>
      </c>
      <c r="B38" s="27">
        <f>IF(IF(Delivered[[#This Row],[ID'#]]="","",VLOOKUP(Delivered[[#This Row],[ID'#]],OrderTable[],3,FALSE))=0,"",IF(Delivered[[#This Row],[ID'#]]="","",VLOOKUP(Delivered[[#This Row],[ID'#]],OrderTable[],3,FALSE)))</f>
        <v>1145</v>
      </c>
      <c r="C38" s="29" t="str">
        <f>IF(IF(Delivered[[#This Row],[ID'#]]="","",VLOOKUP(Delivered[[#This Row],[ID'#]],OrderTable[],5,FALSE))=0,"",IF(Delivered[[#This Row],[ID'#]]="","",VLOOKUP(Delivered[[#This Row],[ID'#]],OrderTable[],5,FALSE)))</f>
        <v>E11A06016M030</v>
      </c>
      <c r="D38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3m</v>
      </c>
      <c r="E38" s="28">
        <f>IF(IF(Delivered[[#This Row],[ID'#]]="","",VLOOKUP(Delivered[[#This Row],[ID'#]],OrderTable[],7,FALSE))=0,0,IF(Delivered[[#This Row],[ID'#]]="","",VLOOKUP(Delivered[[#This Row],[ID'#]],OrderTable[],7,FALSE)))</f>
        <v>10</v>
      </c>
      <c r="F38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8" s="26">
        <v>10</v>
      </c>
      <c r="H38" s="73">
        <v>44707</v>
      </c>
      <c r="I38" s="61" t="s">
        <v>59</v>
      </c>
      <c r="J38" s="25" t="s">
        <v>557</v>
      </c>
      <c r="K3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853.1</v>
      </c>
    </row>
    <row r="39" spans="1:11">
      <c r="A39" s="54" t="s">
        <v>137</v>
      </c>
      <c r="B39" s="27">
        <f>IF(IF(Delivered[[#This Row],[ID'#]]="","",VLOOKUP(Delivered[[#This Row],[ID'#]],OrderTable[],3,FALSE))=0,"",IF(Delivered[[#This Row],[ID'#]]="","",VLOOKUP(Delivered[[#This Row],[ID'#]],OrderTable[],3,FALSE)))</f>
        <v>1145</v>
      </c>
      <c r="C39" s="29" t="str">
        <f>IF(IF(Delivered[[#This Row],[ID'#]]="","",VLOOKUP(Delivered[[#This Row],[ID'#]],OrderTable[],5,FALSE))=0,"",IF(Delivered[[#This Row],[ID'#]]="","",VLOOKUP(Delivered[[#This Row],[ID'#]],OrderTable[],5,FALSE)))</f>
        <v>E11A06016M050</v>
      </c>
      <c r="D39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5m</v>
      </c>
      <c r="E39" s="28">
        <f>IF(IF(Delivered[[#This Row],[ID'#]]="","",VLOOKUP(Delivered[[#This Row],[ID'#]],OrderTable[],7,FALSE))=0,0,IF(Delivered[[#This Row],[ID'#]]="","",VLOOKUP(Delivered[[#This Row],[ID'#]],OrderTable[],7,FALSE)))</f>
        <v>10</v>
      </c>
      <c r="F39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39" s="26">
        <v>10</v>
      </c>
      <c r="H39" s="73">
        <v>44707</v>
      </c>
      <c r="I39" s="61" t="s">
        <v>59</v>
      </c>
      <c r="J39" s="25" t="s">
        <v>558</v>
      </c>
      <c r="K3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960.19999999999993</v>
      </c>
    </row>
    <row r="40" spans="1:11">
      <c r="A40" s="54" t="s">
        <v>140</v>
      </c>
      <c r="B40" s="27">
        <f>IF(IF(Delivered[[#This Row],[ID'#]]="","",VLOOKUP(Delivered[[#This Row],[ID'#]],OrderTable[],3,FALSE))=0,"",IF(Delivered[[#This Row],[ID'#]]="","",VLOOKUP(Delivered[[#This Row],[ID'#]],OrderTable[],3,FALSE)))</f>
        <v>1145</v>
      </c>
      <c r="C40" s="29" t="str">
        <f>IF(IF(Delivered[[#This Row],[ID'#]]="","",VLOOKUP(Delivered[[#This Row],[ID'#]],OrderTable[],5,FALSE))=0,"",IF(Delivered[[#This Row],[ID'#]]="","",VLOOKUP(Delivered[[#This Row],[ID'#]],OrderTable[],5,FALSE)))</f>
        <v>E11A06016M070</v>
      </c>
      <c r="D40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7m</v>
      </c>
      <c r="E40" s="28">
        <f>IF(IF(Delivered[[#This Row],[ID'#]]="","",VLOOKUP(Delivered[[#This Row],[ID'#]],OrderTable[],7,FALSE))=0,0,IF(Delivered[[#This Row],[ID'#]]="","",VLOOKUP(Delivered[[#This Row],[ID'#]],OrderTable[],7,FALSE)))</f>
        <v>5</v>
      </c>
      <c r="F40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0" s="26">
        <v>5</v>
      </c>
      <c r="H40" s="73">
        <v>44712</v>
      </c>
      <c r="I40" s="61" t="s">
        <v>59</v>
      </c>
      <c r="J40" s="26"/>
      <c r="K4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647.69999999999993</v>
      </c>
    </row>
    <row r="41" spans="1:11">
      <c r="A41" s="54" t="s">
        <v>143</v>
      </c>
      <c r="B41" s="27">
        <f>IF(IF(Delivered[[#This Row],[ID'#]]="","",VLOOKUP(Delivered[[#This Row],[ID'#]],OrderTable[],3,FALSE))=0,"",IF(Delivered[[#This Row],[ID'#]]="","",VLOOKUP(Delivered[[#This Row],[ID'#]],OrderTable[],3,FALSE)))</f>
        <v>1145</v>
      </c>
      <c r="C41" s="29" t="str">
        <f>IF(IF(Delivered[[#This Row],[ID'#]]="","",VLOOKUP(Delivered[[#This Row],[ID'#]],OrderTable[],5,FALSE))=0,"",IF(Delivered[[#This Row],[ID'#]]="","",VLOOKUP(Delivered[[#This Row],[ID'#]],OrderTable[],5,FALSE)))</f>
        <v>E11A06016M100</v>
      </c>
      <c r="D41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10m</v>
      </c>
      <c r="E41" s="28">
        <f>IF(IF(Delivered[[#This Row],[ID'#]]="","",VLOOKUP(Delivered[[#This Row],[ID'#]],OrderTable[],7,FALSE))=0,0,IF(Delivered[[#This Row],[ID'#]]="","",VLOOKUP(Delivered[[#This Row],[ID'#]],OrderTable[],7,FALSE)))</f>
        <v>5</v>
      </c>
      <c r="F41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1" s="26">
        <v>5</v>
      </c>
      <c r="H41" s="73">
        <v>44707</v>
      </c>
      <c r="I41" s="61" t="s">
        <v>59</v>
      </c>
      <c r="J41" s="25" t="s">
        <v>559</v>
      </c>
      <c r="K4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613.9</v>
      </c>
    </row>
    <row r="42" spans="1:11">
      <c r="A42" s="54" t="s">
        <v>146</v>
      </c>
      <c r="B42" s="27">
        <f>IF(IF(Delivered[[#This Row],[ID'#]]="","",VLOOKUP(Delivered[[#This Row],[ID'#]],OrderTable[],3,FALSE))=0,"",IF(Delivered[[#This Row],[ID'#]]="","",VLOOKUP(Delivered[[#This Row],[ID'#]],OrderTable[],3,FALSE)))</f>
        <v>1145</v>
      </c>
      <c r="C42" s="29" t="str">
        <f>IF(IF(Delivered[[#This Row],[ID'#]]="","",VLOOKUP(Delivered[[#This Row],[ID'#]],OrderTable[],5,FALSE))=0,"",IF(Delivered[[#This Row],[ID'#]]="","",VLOOKUP(Delivered[[#This Row],[ID'#]],OrderTable[],5,FALSE)))</f>
        <v>E11A06016M150</v>
      </c>
      <c r="D42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15m</v>
      </c>
      <c r="E42" s="28">
        <f>IF(IF(Delivered[[#This Row],[ID'#]]="","",VLOOKUP(Delivered[[#This Row],[ID'#]],OrderTable[],7,FALSE))=0,0,IF(Delivered[[#This Row],[ID'#]]="","",VLOOKUP(Delivered[[#This Row],[ID'#]],OrderTable[],7,FALSE)))</f>
        <v>5</v>
      </c>
      <c r="F42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2" s="26">
        <v>5</v>
      </c>
      <c r="H42" s="73">
        <v>44712</v>
      </c>
      <c r="I42" s="61" t="s">
        <v>59</v>
      </c>
      <c r="J42" s="26"/>
      <c r="K4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654.20000000000005</v>
      </c>
    </row>
    <row r="43" spans="1:11">
      <c r="A43" s="54" t="s">
        <v>149</v>
      </c>
      <c r="B43" s="27">
        <f>IF(IF(Delivered[[#This Row],[ID'#]]="","",VLOOKUP(Delivered[[#This Row],[ID'#]],OrderTable[],3,FALSE))=0,"",IF(Delivered[[#This Row],[ID'#]]="","",VLOOKUP(Delivered[[#This Row],[ID'#]],OrderTable[],3,FALSE)))</f>
        <v>1145</v>
      </c>
      <c r="C43" s="29" t="str">
        <f>IF(IF(Delivered[[#This Row],[ID'#]]="","",VLOOKUP(Delivered[[#This Row],[ID'#]],OrderTable[],5,FALSE))=0,"",IF(Delivered[[#This Row],[ID'#]]="","",VLOOKUP(Delivered[[#This Row],[ID'#]],OrderTable[],5,FALSE)))</f>
        <v>E11A06016M200</v>
      </c>
      <c r="D43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20m</v>
      </c>
      <c r="E43" s="28">
        <f>IF(IF(Delivered[[#This Row],[ID'#]]="","",VLOOKUP(Delivered[[#This Row],[ID'#]],OrderTable[],7,FALSE))=0,0,IF(Delivered[[#This Row],[ID'#]]="","",VLOOKUP(Delivered[[#This Row],[ID'#]],OrderTable[],7,FALSE)))</f>
        <v>5</v>
      </c>
      <c r="F43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3" s="26">
        <v>5</v>
      </c>
      <c r="H43" s="73">
        <v>44712</v>
      </c>
      <c r="I43" s="61" t="s">
        <v>59</v>
      </c>
      <c r="J43" s="26"/>
      <c r="K4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804.05</v>
      </c>
    </row>
    <row r="44" spans="1:11">
      <c r="A44" s="54" t="s">
        <v>152</v>
      </c>
      <c r="B44" s="27">
        <f>IF(IF(Delivered[[#This Row],[ID'#]]="","",VLOOKUP(Delivered[[#This Row],[ID'#]],OrderTable[],3,FALSE))=0,"",IF(Delivered[[#This Row],[ID'#]]="","",VLOOKUP(Delivered[[#This Row],[ID'#]],OrderTable[],3,FALSE)))</f>
        <v>1145</v>
      </c>
      <c r="C44" s="29" t="str">
        <f>IF(IF(Delivered[[#This Row],[ID'#]]="","",VLOOKUP(Delivered[[#This Row],[ID'#]],OrderTable[],5,FALSE))=0,"",IF(Delivered[[#This Row],[ID'#]]="","",VLOOKUP(Delivered[[#This Row],[ID'#]],OrderTable[],5,FALSE)))</f>
        <v>E11A06016M250</v>
      </c>
      <c r="D44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25m</v>
      </c>
      <c r="E44" s="28">
        <f>IF(IF(Delivered[[#This Row],[ID'#]]="","",VLOOKUP(Delivered[[#This Row],[ID'#]],OrderTable[],7,FALSE))=0,0,IF(Delivered[[#This Row],[ID'#]]="","",VLOOKUP(Delivered[[#This Row],[ID'#]],OrderTable[],7,FALSE)))</f>
        <v>5</v>
      </c>
      <c r="F44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4" s="26">
        <v>5</v>
      </c>
      <c r="H44" s="73">
        <v>44712</v>
      </c>
      <c r="I44" s="61" t="s">
        <v>59</v>
      </c>
      <c r="J44" s="26"/>
      <c r="K4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503.25</v>
      </c>
    </row>
    <row r="45" spans="1:11">
      <c r="A45" s="54" t="s">
        <v>155</v>
      </c>
      <c r="B45" s="27">
        <f>IF(IF(Delivered[[#This Row],[ID'#]]="","",VLOOKUP(Delivered[[#This Row],[ID'#]],OrderTable[],3,FALSE))=0,"",IF(Delivered[[#This Row],[ID'#]]="","",VLOOKUP(Delivered[[#This Row],[ID'#]],OrderTable[],3,FALSE)))</f>
        <v>1145</v>
      </c>
      <c r="C45" s="29" t="str">
        <f>IF(IF(Delivered[[#This Row],[ID'#]]="","",VLOOKUP(Delivered[[#This Row],[ID'#]],OrderTable[],5,FALSE))=0,"",IF(Delivered[[#This Row],[ID'#]]="","",VLOOKUP(Delivered[[#This Row],[ID'#]],OrderTable[],5,FALSE)))</f>
        <v>BCC M415-M414-3A-304-EX44T2-006</v>
      </c>
      <c r="D45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Male, TPE, 4core, Yellow, 0.6m</v>
      </c>
      <c r="E45" s="28">
        <f>IF(IF(Delivered[[#This Row],[ID'#]]="","",VLOOKUP(Delivered[[#This Row],[ID'#]],OrderTable[],7,FALSE))=0,0,IF(Delivered[[#This Row],[ID'#]]="","",VLOOKUP(Delivered[[#This Row],[ID'#]],OrderTable[],7,FALSE)))</f>
        <v>29</v>
      </c>
      <c r="F45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5" s="26">
        <v>29</v>
      </c>
      <c r="H45" s="73">
        <v>44701</v>
      </c>
      <c r="I45" s="61" t="s">
        <v>59</v>
      </c>
      <c r="J45" s="26"/>
      <c r="K4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579.13</v>
      </c>
    </row>
    <row r="46" spans="1:11">
      <c r="A46" s="54" t="s">
        <v>158</v>
      </c>
      <c r="B46" s="27">
        <f>IF(IF(Delivered[[#This Row],[ID'#]]="","",VLOOKUP(Delivered[[#This Row],[ID'#]],OrderTable[],3,FALSE))=0,"",IF(Delivered[[#This Row],[ID'#]]="","",VLOOKUP(Delivered[[#This Row],[ID'#]],OrderTable[],3,FALSE)))</f>
        <v>1145</v>
      </c>
      <c r="C46" s="29" t="str">
        <f>IF(IF(Delivered[[#This Row],[ID'#]]="","",VLOOKUP(Delivered[[#This Row],[ID'#]],OrderTable[],5,FALSE))=0,"",IF(Delivered[[#This Row],[ID'#]]="","",VLOOKUP(Delivered[[#This Row],[ID'#]],OrderTable[],5,FALSE)))</f>
        <v>BCC M415-M414-3A-304-EX44T2-010</v>
      </c>
      <c r="D46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Male, TPE, 4core, Yellow, 1m</v>
      </c>
      <c r="E46" s="28">
        <f>IF(IF(Delivered[[#This Row],[ID'#]]="","",VLOOKUP(Delivered[[#This Row],[ID'#]],OrderTable[],7,FALSE))=0,0,IF(Delivered[[#This Row],[ID'#]]="","",VLOOKUP(Delivered[[#This Row],[ID'#]],OrderTable[],7,FALSE)))</f>
        <v>46</v>
      </c>
      <c r="F46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6" s="26">
        <v>46</v>
      </c>
      <c r="H46" s="73">
        <v>44701</v>
      </c>
      <c r="I46" s="61" t="s">
        <v>59</v>
      </c>
      <c r="J46" s="26"/>
      <c r="K4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991.76</v>
      </c>
    </row>
    <row r="47" spans="1:11">
      <c r="A47" s="54" t="s">
        <v>161</v>
      </c>
      <c r="B47" s="27">
        <f>IF(IF(Delivered[[#This Row],[ID'#]]="","",VLOOKUP(Delivered[[#This Row],[ID'#]],OrderTable[],3,FALSE))=0,"",IF(Delivered[[#This Row],[ID'#]]="","",VLOOKUP(Delivered[[#This Row],[ID'#]],OrderTable[],3,FALSE)))</f>
        <v>1145</v>
      </c>
      <c r="C47" s="29" t="str">
        <f>IF(IF(Delivered[[#This Row],[ID'#]]="","",VLOOKUP(Delivered[[#This Row],[ID'#]],OrderTable[],5,FALSE))=0,"",IF(Delivered[[#This Row],[ID'#]]="","",VLOOKUP(Delivered[[#This Row],[ID'#]],OrderTable[],5,FALSE)))</f>
        <v xml:space="preserve">
BCC M415-M414-3A-304-EX44T2-015</v>
      </c>
      <c r="D47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Male, TPE, 4core, Yellow, 1.5m</v>
      </c>
      <c r="E47" s="28">
        <f>IF(IF(Delivered[[#This Row],[ID'#]]="","",VLOOKUP(Delivered[[#This Row],[ID'#]],OrderTable[],7,FALSE))=0,0,IF(Delivered[[#This Row],[ID'#]]="","",VLOOKUP(Delivered[[#This Row],[ID'#]],OrderTable[],7,FALSE)))</f>
        <v>50</v>
      </c>
      <c r="F47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7" s="26"/>
      <c r="H47" s="73"/>
      <c r="I47" s="61"/>
      <c r="J47" s="26"/>
      <c r="K4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48" spans="1:11">
      <c r="A48" s="54" t="s">
        <v>164</v>
      </c>
      <c r="B48" s="27">
        <f>IF(IF(Delivered[[#This Row],[ID'#]]="","",VLOOKUP(Delivered[[#This Row],[ID'#]],OrderTable[],3,FALSE))=0,"",IF(Delivered[[#This Row],[ID'#]]="","",VLOOKUP(Delivered[[#This Row],[ID'#]],OrderTable[],3,FALSE)))</f>
        <v>1145</v>
      </c>
      <c r="C48" s="29" t="str">
        <f>IF(IF(Delivered[[#This Row],[ID'#]]="","",VLOOKUP(Delivered[[#This Row],[ID'#]],OrderTable[],5,FALSE))=0,"",IF(Delivered[[#This Row],[ID'#]]="","",VLOOKUP(Delivered[[#This Row],[ID'#]],OrderTable[],5,FALSE)))</f>
        <v>BCC M415-M414-3A-304-EX44T2-020</v>
      </c>
      <c r="D48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Male, TPE, 4core, Yellow, 2m</v>
      </c>
      <c r="E48" s="28">
        <f>IF(IF(Delivered[[#This Row],[ID'#]]="","",VLOOKUP(Delivered[[#This Row],[ID'#]],OrderTable[],7,FALSE))=0,0,IF(Delivered[[#This Row],[ID'#]]="","",VLOOKUP(Delivered[[#This Row],[ID'#]],OrderTable[],7,FALSE)))</f>
        <v>51</v>
      </c>
      <c r="F48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8" s="26"/>
      <c r="H48" s="73"/>
      <c r="I48" s="61"/>
      <c r="J48" s="26"/>
      <c r="K4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49" spans="1:11">
      <c r="A49" s="54" t="s">
        <v>167</v>
      </c>
      <c r="B49" s="27">
        <f>IF(IF(Delivered[[#This Row],[ID'#]]="","",VLOOKUP(Delivered[[#This Row],[ID'#]],OrderTable[],3,FALSE))=0,"",IF(Delivered[[#This Row],[ID'#]]="","",VLOOKUP(Delivered[[#This Row],[ID'#]],OrderTable[],3,FALSE)))</f>
        <v>1145</v>
      </c>
      <c r="C49" s="29" t="str">
        <f>IF(IF(Delivered[[#This Row],[ID'#]]="","",VLOOKUP(Delivered[[#This Row],[ID'#]],OrderTable[],5,FALSE))=0,"",IF(Delivered[[#This Row],[ID'#]]="","",VLOOKUP(Delivered[[#This Row],[ID'#]],OrderTable[],5,FALSE)))</f>
        <v xml:space="preserve">
BCC M415-M414-3A-304-EX44T2-030</v>
      </c>
      <c r="D49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Male, TPE, 4core, Yellow, 3m</v>
      </c>
      <c r="E49" s="28">
        <f>IF(IF(Delivered[[#This Row],[ID'#]]="","",VLOOKUP(Delivered[[#This Row],[ID'#]],OrderTable[],7,FALSE))=0,0,IF(Delivered[[#This Row],[ID'#]]="","",VLOOKUP(Delivered[[#This Row],[ID'#]],OrderTable[],7,FALSE)))</f>
        <v>100</v>
      </c>
      <c r="F49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49" s="26">
        <v>100</v>
      </c>
      <c r="H49" s="73">
        <v>44715</v>
      </c>
      <c r="I49" s="61" t="s">
        <v>59</v>
      </c>
      <c r="J49" s="26"/>
      <c r="K4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2674</v>
      </c>
    </row>
    <row r="50" spans="1:11">
      <c r="A50" s="54" t="s">
        <v>170</v>
      </c>
      <c r="B50" s="27">
        <f>IF(IF(Delivered[[#This Row],[ID'#]]="","",VLOOKUP(Delivered[[#This Row],[ID'#]],OrderTable[],3,FALSE))=0,"",IF(Delivered[[#This Row],[ID'#]]="","",VLOOKUP(Delivered[[#This Row],[ID'#]],OrderTable[],3,FALSE)))</f>
        <v>1145</v>
      </c>
      <c r="C50" s="29" t="str">
        <f>IF(IF(Delivered[[#This Row],[ID'#]]="","",VLOOKUP(Delivered[[#This Row],[ID'#]],OrderTable[],5,FALSE))=0,"",IF(Delivered[[#This Row],[ID'#]]="","",VLOOKUP(Delivered[[#This Row],[ID'#]],OrderTable[],5,FALSE)))</f>
        <v xml:space="preserve">
BCC M415-M414-3A-304-EX44T2-050</v>
      </c>
      <c r="D50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Male, TPE, 4core, Yellow, 5m</v>
      </c>
      <c r="E50" s="28">
        <f>IF(IF(Delivered[[#This Row],[ID'#]]="","",VLOOKUP(Delivered[[#This Row],[ID'#]],OrderTable[],7,FALSE))=0,0,IF(Delivered[[#This Row],[ID'#]]="","",VLOOKUP(Delivered[[#This Row],[ID'#]],OrderTable[],7,FALSE)))</f>
        <v>50</v>
      </c>
      <c r="F50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0" s="26">
        <v>50</v>
      </c>
      <c r="H50" s="73">
        <v>44715</v>
      </c>
      <c r="I50" s="61" t="s">
        <v>59</v>
      </c>
      <c r="J50" s="26"/>
      <c r="K5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1950.5</v>
      </c>
    </row>
    <row r="51" spans="1:11">
      <c r="A51" s="54" t="s">
        <v>173</v>
      </c>
      <c r="B51" s="27">
        <f>IF(IF(Delivered[[#This Row],[ID'#]]="","",VLOOKUP(Delivered[[#This Row],[ID'#]],OrderTable[],3,FALSE))=0,"",IF(Delivered[[#This Row],[ID'#]]="","",VLOOKUP(Delivered[[#This Row],[ID'#]],OrderTable[],3,FALSE)))</f>
        <v>1145</v>
      </c>
      <c r="C51" s="29" t="str">
        <f>IF(IF(Delivered[[#This Row],[ID'#]]="","",VLOOKUP(Delivered[[#This Row],[ID'#]],OrderTable[],5,FALSE))=0,"",IF(Delivered[[#This Row],[ID'#]]="","",VLOOKUP(Delivered[[#This Row],[ID'#]],OrderTable[],5,FALSE)))</f>
        <v>BCC M415-M414-3A-304-EX44T2-070</v>
      </c>
      <c r="D51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Male, TPE, 4core, Yellow, 7m</v>
      </c>
      <c r="E51" s="28">
        <f>IF(IF(Delivered[[#This Row],[ID'#]]="","",VLOOKUP(Delivered[[#This Row],[ID'#]],OrderTable[],7,FALSE))=0,0,IF(Delivered[[#This Row],[ID'#]]="","",VLOOKUP(Delivered[[#This Row],[ID'#]],OrderTable[],7,FALSE)))</f>
        <v>4</v>
      </c>
      <c r="F51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1" s="26">
        <v>4</v>
      </c>
      <c r="H51" s="73">
        <v>44701</v>
      </c>
      <c r="I51" s="61" t="s">
        <v>59</v>
      </c>
      <c r="J51" s="26"/>
      <c r="K5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148.4</v>
      </c>
    </row>
    <row r="52" spans="1:11">
      <c r="A52" s="54" t="s">
        <v>176</v>
      </c>
      <c r="B52" s="27">
        <f>IF(IF(Delivered[[#This Row],[ID'#]]="","",VLOOKUP(Delivered[[#This Row],[ID'#]],OrderTable[],3,FALSE))=0,"",IF(Delivered[[#This Row],[ID'#]]="","",VLOOKUP(Delivered[[#This Row],[ID'#]],OrderTable[],3,FALSE)))</f>
        <v>1145</v>
      </c>
      <c r="C52" s="29" t="str">
        <f>IF(IF(Delivered[[#This Row],[ID'#]]="","",VLOOKUP(Delivered[[#This Row],[ID'#]],OrderTable[],5,FALSE))=0,"",IF(Delivered[[#This Row],[ID'#]]="","",VLOOKUP(Delivered[[#This Row],[ID'#]],OrderTable[],5,FALSE)))</f>
        <v>BCC M415-M414-3A-304-EX44T2-100</v>
      </c>
      <c r="D52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Male, TPE, 4core, Yellow, 10m</v>
      </c>
      <c r="E52" s="28">
        <f>IF(IF(Delivered[[#This Row],[ID'#]]="","",VLOOKUP(Delivered[[#This Row],[ID'#]],OrderTable[],7,FALSE))=0,0,IF(Delivered[[#This Row],[ID'#]]="","",VLOOKUP(Delivered[[#This Row],[ID'#]],OrderTable[],7,FALSE)))</f>
        <v>2</v>
      </c>
      <c r="F52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2" s="26">
        <v>2</v>
      </c>
      <c r="H52" s="73">
        <v>44715</v>
      </c>
      <c r="I52" s="61" t="s">
        <v>59</v>
      </c>
      <c r="J52" s="26"/>
      <c r="K5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88.86</v>
      </c>
    </row>
    <row r="53" spans="1:11">
      <c r="A53" s="54" t="s">
        <v>179</v>
      </c>
      <c r="B53" s="27">
        <f>IF(IF(Delivered[[#This Row],[ID'#]]="","",VLOOKUP(Delivered[[#This Row],[ID'#]],OrderTable[],3,FALSE))=0,"",IF(Delivered[[#This Row],[ID'#]]="","",VLOOKUP(Delivered[[#This Row],[ID'#]],OrderTable[],3,FALSE)))</f>
        <v>1145</v>
      </c>
      <c r="C53" s="29" t="str">
        <f>IF(IF(Delivered[[#This Row],[ID'#]]="","",VLOOKUP(Delivered[[#This Row],[ID'#]],OrderTable[],5,FALSE))=0,"",IF(Delivered[[#This Row],[ID'#]]="","",VLOOKUP(Delivered[[#This Row],[ID'#]],OrderTable[],5,FALSE)))</f>
        <v xml:space="preserve">
BCC M425-M414-3A-304-EX44T2-006</v>
      </c>
      <c r="D53" s="28" t="str">
        <f>IF(IF(Delivered[[#This Row],[ID'#]]="","",VLOOKUP(Delivered[[#This Row],[ID'#]],OrderTable[],6,FALSE))=0,"",IF(Delivered[[#This Row],[ID'#]]="","",VLOOKUP(Delivered[[#This Row],[ID'#]],OrderTable[],6,FALSE)))</f>
        <v>M12, 90angle Female - Straight Male, TPE, 4core, Yellow, 0.6m</v>
      </c>
      <c r="E53" s="28">
        <f>IF(IF(Delivered[[#This Row],[ID'#]]="","",VLOOKUP(Delivered[[#This Row],[ID'#]],OrderTable[],7,FALSE))=0,0,IF(Delivered[[#This Row],[ID'#]]="","",VLOOKUP(Delivered[[#This Row],[ID'#]],OrderTable[],7,FALSE)))</f>
        <v>5</v>
      </c>
      <c r="F53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3" s="26">
        <v>5</v>
      </c>
      <c r="H53" s="73">
        <v>44701</v>
      </c>
      <c r="I53" s="61" t="s">
        <v>59</v>
      </c>
      <c r="J53" s="26"/>
      <c r="K5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102.65</v>
      </c>
    </row>
    <row r="54" spans="1:11">
      <c r="A54" s="54" t="s">
        <v>182</v>
      </c>
      <c r="B54" s="27">
        <f>IF(IF(Delivered[[#This Row],[ID'#]]="","",VLOOKUP(Delivered[[#This Row],[ID'#]],OrderTable[],3,FALSE))=0,"",IF(Delivered[[#This Row],[ID'#]]="","",VLOOKUP(Delivered[[#This Row],[ID'#]],OrderTable[],3,FALSE)))</f>
        <v>1145</v>
      </c>
      <c r="C54" s="29" t="str">
        <f>IF(IF(Delivered[[#This Row],[ID'#]]="","",VLOOKUP(Delivered[[#This Row],[ID'#]],OrderTable[],5,FALSE))=0,"",IF(Delivered[[#This Row],[ID'#]]="","",VLOOKUP(Delivered[[#This Row],[ID'#]],OrderTable[],5,FALSE)))</f>
        <v xml:space="preserve">
BCC M425-M414-3A-304-EX44T2-010</v>
      </c>
      <c r="D54" s="28" t="str">
        <f>IF(IF(Delivered[[#This Row],[ID'#]]="","",VLOOKUP(Delivered[[#This Row],[ID'#]],OrderTable[],6,FALSE))=0,"",IF(Delivered[[#This Row],[ID'#]]="","",VLOOKUP(Delivered[[#This Row],[ID'#]],OrderTable[],6,FALSE)))</f>
        <v>M12, 90angle Female - Straight Male, TPE, 4core, Yellow, 1m</v>
      </c>
      <c r="E54" s="28">
        <f>IF(IF(Delivered[[#This Row],[ID'#]]="","",VLOOKUP(Delivered[[#This Row],[ID'#]],OrderTable[],7,FALSE))=0,0,IF(Delivered[[#This Row],[ID'#]]="","",VLOOKUP(Delivered[[#This Row],[ID'#]],OrderTable[],7,FALSE)))</f>
        <v>5</v>
      </c>
      <c r="F54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4" s="26">
        <v>5</v>
      </c>
      <c r="H54" s="73">
        <v>44715</v>
      </c>
      <c r="I54" s="61" t="s">
        <v>59</v>
      </c>
      <c r="J54" s="26"/>
      <c r="K5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107.8</v>
      </c>
    </row>
    <row r="55" spans="1:11">
      <c r="A55" s="54" t="s">
        <v>185</v>
      </c>
      <c r="B55" s="27">
        <f>IF(IF(Delivered[[#This Row],[ID'#]]="","",VLOOKUP(Delivered[[#This Row],[ID'#]],OrderTable[],3,FALSE))=0,"",IF(Delivered[[#This Row],[ID'#]]="","",VLOOKUP(Delivered[[#This Row],[ID'#]],OrderTable[],3,FALSE)))</f>
        <v>1145</v>
      </c>
      <c r="C55" s="29" t="str">
        <f>IF(IF(Delivered[[#This Row],[ID'#]]="","",VLOOKUP(Delivered[[#This Row],[ID'#]],OrderTable[],5,FALSE))=0,"",IF(Delivered[[#This Row],[ID'#]]="","",VLOOKUP(Delivered[[#This Row],[ID'#]],OrderTable[],5,FALSE)))</f>
        <v xml:space="preserve">
RKC4.5T-3-RSC4.5T/S1587</v>
      </c>
      <c r="D55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 TPE, 5core, Yellow, 3m</v>
      </c>
      <c r="E55" s="28">
        <f>IF(IF(Delivered[[#This Row],[ID'#]]="","",VLOOKUP(Delivered[[#This Row],[ID'#]],OrderTable[],7,FALSE))=0,0,IF(Delivered[[#This Row],[ID'#]]="","",VLOOKUP(Delivered[[#This Row],[ID'#]],OrderTable[],7,FALSE)))</f>
        <v>5</v>
      </c>
      <c r="F55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5" s="26">
        <v>5</v>
      </c>
      <c r="H55" s="73">
        <v>44715</v>
      </c>
      <c r="I55" s="61" t="s">
        <v>59</v>
      </c>
      <c r="J55" s="26"/>
      <c r="K5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165.45000000000002</v>
      </c>
    </row>
    <row r="56" spans="1:11">
      <c r="A56" s="54" t="s">
        <v>188</v>
      </c>
      <c r="B56" s="27">
        <f>IF(IF(Delivered[[#This Row],[ID'#]]="","",VLOOKUP(Delivered[[#This Row],[ID'#]],OrderTable[],3,FALSE))=0,"",IF(Delivered[[#This Row],[ID'#]]="","",VLOOKUP(Delivered[[#This Row],[ID'#]],OrderTable[],3,FALSE)))</f>
        <v>1145</v>
      </c>
      <c r="C56" s="29" t="str">
        <f>IF(IF(Delivered[[#This Row],[ID'#]]="","",VLOOKUP(Delivered[[#This Row],[ID'#]],OrderTable[],5,FALSE))=0,"",IF(Delivered[[#This Row],[ID'#]]="","",VLOOKUP(Delivered[[#This Row],[ID'#]],OrderTable[],5,FALSE)))</f>
        <v xml:space="preserve">
RKC4.5T-5-RSC4.5T/S1587</v>
      </c>
      <c r="D56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 TPE, 5core, Yellow, 5m</v>
      </c>
      <c r="E56" s="28">
        <f>IF(IF(Delivered[[#This Row],[ID'#]]="","",VLOOKUP(Delivered[[#This Row],[ID'#]],OrderTable[],7,FALSE))=0,0,IF(Delivered[[#This Row],[ID'#]]="","",VLOOKUP(Delivered[[#This Row],[ID'#]],OrderTable[],7,FALSE)))</f>
        <v>5</v>
      </c>
      <c r="F56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6" s="26">
        <v>5</v>
      </c>
      <c r="H56" s="73">
        <v>44715</v>
      </c>
      <c r="I56" s="61" t="s">
        <v>59</v>
      </c>
      <c r="J56" s="26"/>
      <c r="K5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204.54999999999998</v>
      </c>
    </row>
    <row r="57" spans="1:11">
      <c r="A57" s="54" t="s">
        <v>191</v>
      </c>
      <c r="B57" s="27">
        <f>IF(IF(Delivered[[#This Row],[ID'#]]="","",VLOOKUP(Delivered[[#This Row],[ID'#]],OrderTable[],3,FALSE))=0,"",IF(Delivered[[#This Row],[ID'#]]="","",VLOOKUP(Delivered[[#This Row],[ID'#]],OrderTable[],3,FALSE)))</f>
        <v>1145</v>
      </c>
      <c r="C57" s="29" t="str">
        <f>IF(IF(Delivered[[#This Row],[ID'#]]="","",VLOOKUP(Delivered[[#This Row],[ID'#]],OrderTable[],5,FALSE))=0,"",IF(Delivered[[#This Row],[ID'#]]="","",VLOOKUP(Delivered[[#This Row],[ID'#]],OrderTable[],5,FALSE)))</f>
        <v xml:space="preserve">
RKC4.5T-7-RSC4.5T/S1587</v>
      </c>
      <c r="D57" s="28" t="str">
        <f>IF(IF(Delivered[[#This Row],[ID'#]]="","",VLOOKUP(Delivered[[#This Row],[ID'#]],OrderTable[],6,FALSE))=0,"",IF(Delivered[[#This Row],[ID'#]]="","",VLOOKUP(Delivered[[#This Row],[ID'#]],OrderTable[],6,FALSE)))</f>
        <v>M12, Straight Female - Straight Male TPE, 5core, Yellow, 7m</v>
      </c>
      <c r="E57" s="28">
        <f>IF(IF(Delivered[[#This Row],[ID'#]]="","",VLOOKUP(Delivered[[#This Row],[ID'#]],OrderTable[],7,FALSE))=0,0,IF(Delivered[[#This Row],[ID'#]]="","",VLOOKUP(Delivered[[#This Row],[ID'#]],OrderTable[],7,FALSE)))</f>
        <v>5</v>
      </c>
      <c r="F57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7" s="26">
        <v>5</v>
      </c>
      <c r="H57" s="73">
        <v>44712</v>
      </c>
      <c r="I57" s="61" t="s">
        <v>59</v>
      </c>
      <c r="J57" s="26"/>
      <c r="K5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243.6</v>
      </c>
    </row>
    <row r="58" spans="1:11">
      <c r="A58" s="54" t="s">
        <v>194</v>
      </c>
      <c r="B58" s="27">
        <f>IF(IF(Delivered[[#This Row],[ID'#]]="","",VLOOKUP(Delivered[[#This Row],[ID'#]],OrderTable[],3,FALSE))=0,"",IF(Delivered[[#This Row],[ID'#]]="","",VLOOKUP(Delivered[[#This Row],[ID'#]],OrderTable[],3,FALSE)))</f>
        <v>1145</v>
      </c>
      <c r="C58" s="29" t="str">
        <f>IF(IF(Delivered[[#This Row],[ID'#]]="","",VLOOKUP(Delivered[[#This Row],[ID'#]],OrderTable[],5,FALSE))=0,"",IF(Delivered[[#This Row],[ID'#]]="","",VLOOKUP(Delivered[[#This Row],[ID'#]],OrderTable[],5,FALSE)))</f>
        <v xml:space="preserve">
BCC M314-M414-3E-304-VX44T2-003</v>
      </c>
      <c r="D58" s="28" t="str">
        <f>IF(IF(Delivered[[#This Row],[ID'#]]="","",VLOOKUP(Delivered[[#This Row],[ID'#]],OrderTable[],6,FALSE))=0,"",IF(Delivered[[#This Row],[ID'#]]="","",VLOOKUP(Delivered[[#This Row],[ID'#]],OrderTable[],6,FALSE)))</f>
        <v>M8(Female)-M12(Male),4pin, PVC L=0.3m, Straight connector cable</v>
      </c>
      <c r="E58" s="28">
        <f>IF(IF(Delivered[[#This Row],[ID'#]]="","",VLOOKUP(Delivered[[#This Row],[ID'#]],OrderTable[],7,FALSE))=0,0,IF(Delivered[[#This Row],[ID'#]]="","",VLOOKUP(Delivered[[#This Row],[ID'#]],OrderTable[],7,FALSE)))</f>
        <v>15</v>
      </c>
      <c r="F58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8" s="26">
        <v>15</v>
      </c>
      <c r="H58" s="73">
        <v>44701</v>
      </c>
      <c r="I58" s="61" t="s">
        <v>59</v>
      </c>
      <c r="J58" s="26"/>
      <c r="K5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291.14999999999998</v>
      </c>
    </row>
    <row r="59" spans="1:11">
      <c r="A59" s="54" t="s">
        <v>197</v>
      </c>
      <c r="B59" s="27">
        <f>IF(IF(Delivered[[#This Row],[ID'#]]="","",VLOOKUP(Delivered[[#This Row],[ID'#]],OrderTable[],3,FALSE))=0,"",IF(Delivered[[#This Row],[ID'#]]="","",VLOOKUP(Delivered[[#This Row],[ID'#]],OrderTable[],3,FALSE)))</f>
        <v>1145</v>
      </c>
      <c r="C59" s="29" t="str">
        <f>IF(IF(Delivered[[#This Row],[ID'#]]="","",VLOOKUP(Delivered[[#This Row],[ID'#]],OrderTable[],5,FALSE))=0,"",IF(Delivered[[#This Row],[ID'#]]="","",VLOOKUP(Delivered[[#This Row],[ID'#]],OrderTable[],5,FALSE)))</f>
        <v xml:space="preserve">
EX9-AC002-5-X54</v>
      </c>
      <c r="D59" s="28" t="str">
        <f>IF(IF(Delivered[[#This Row],[ID'#]]="","",VLOOKUP(Delivered[[#This Row],[ID'#]],OrderTable[],6,FALSE))=0,"",IF(Delivered[[#This Row],[ID'#]]="","",VLOOKUP(Delivered[[#This Row],[ID'#]],OrderTable[],6,FALSE)))</f>
        <v>Exchange connector cable for SMC EX600-ED2 24vdc power</v>
      </c>
      <c r="E59" s="28">
        <f>IF(IF(Delivered[[#This Row],[ID'#]]="","",VLOOKUP(Delivered[[#This Row],[ID'#]],OrderTable[],7,FALSE))=0,0,IF(Delivered[[#This Row],[ID'#]]="","",VLOOKUP(Delivered[[#This Row],[ID'#]],OrderTable[],7,FALSE)))</f>
        <v>5</v>
      </c>
      <c r="F59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59" s="26"/>
      <c r="H59" s="73"/>
      <c r="I59" s="61"/>
      <c r="J59" s="26"/>
      <c r="K5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60" spans="1:11">
      <c r="A60" s="54" t="s">
        <v>200</v>
      </c>
      <c r="B60" s="27">
        <f>IF(IF(Delivered[[#This Row],[ID'#]]="","",VLOOKUP(Delivered[[#This Row],[ID'#]],OrderTable[],3,FALSE))=0,"",IF(Delivered[[#This Row],[ID'#]]="","",VLOOKUP(Delivered[[#This Row],[ID'#]],OrderTable[],3,FALSE)))</f>
        <v>1145</v>
      </c>
      <c r="C60" s="29" t="str">
        <f>IF(IF(Delivered[[#This Row],[ID'#]]="","",VLOOKUP(Delivered[[#This Row],[ID'#]],OrderTable[],5,FALSE))=0,"",IF(Delivered[[#This Row],[ID'#]]="","",VLOOKUP(Delivered[[#This Row],[ID'#]],OrderTable[],5,FALSE)))</f>
        <v xml:space="preserve">
BCC M415-M415-M415-U0003-000</v>
      </c>
      <c r="D60" s="28" t="str">
        <f>IF(IF(Delivered[[#This Row],[ID'#]]="","",VLOOKUP(Delivered[[#This Row],[ID'#]],OrderTable[],6,FALSE))=0,"",IF(Delivered[[#This Row],[ID'#]]="","",VLOOKUP(Delivered[[#This Row],[ID'#]],OrderTable[],6,FALSE)))</f>
        <v>Sensor Y-spliter box, 1-M12, Male to 2 - M12 Female</v>
      </c>
      <c r="E60" s="28">
        <f>IF(IF(Delivered[[#This Row],[ID'#]]="","",VLOOKUP(Delivered[[#This Row],[ID'#]],OrderTable[],7,FALSE))=0,0,IF(Delivered[[#This Row],[ID'#]]="","",VLOOKUP(Delivered[[#This Row],[ID'#]],OrderTable[],7,FALSE)))</f>
        <v>100</v>
      </c>
      <c r="F60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0" s="26">
        <v>100</v>
      </c>
      <c r="H60" s="73">
        <v>44701</v>
      </c>
      <c r="I60" s="61" t="s">
        <v>59</v>
      </c>
      <c r="J60" s="26"/>
      <c r="K6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3161</v>
      </c>
    </row>
    <row r="61" spans="1:11">
      <c r="A61" s="54" t="s">
        <v>203</v>
      </c>
      <c r="B61" s="27">
        <f>IF(IF(Delivered[[#This Row],[ID'#]]="","",VLOOKUP(Delivered[[#This Row],[ID'#]],OrderTable[],3,FALSE))=0,"",IF(Delivered[[#This Row],[ID'#]]="","",VLOOKUP(Delivered[[#This Row],[ID'#]],OrderTable[],3,FALSE)))</f>
        <v>1145</v>
      </c>
      <c r="C61" s="29" t="str">
        <f>IF(IF(Delivered[[#This Row],[ID'#]]="","",VLOOKUP(Delivered[[#This Row],[ID'#]],OrderTable[],5,FALSE))=0,"",IF(Delivered[[#This Row],[ID'#]]="","",VLOOKUP(Delivered[[#This Row],[ID'#]],OrderTable[],5,FALSE)))</f>
        <v>BCC M434-0000-2A-000-41X475-000</v>
      </c>
      <c r="D61" s="28" t="str">
        <f>IF(IF(Delivered[[#This Row],[ID'#]]="","",VLOOKUP(Delivered[[#This Row],[ID'#]],OrderTable[],6,FALSE))=0,"",IF(Delivered[[#This Row],[ID'#]]="","",VLOOKUP(Delivered[[#This Row],[ID'#]],OrderTable[],6,FALSE)))</f>
        <v>M12 Male-Straight, user fabrication connector, 4pin, cable dia 4…6.9mm</v>
      </c>
      <c r="E61" s="28">
        <f>IF(IF(Delivered[[#This Row],[ID'#]]="","",VLOOKUP(Delivered[[#This Row],[ID'#]],OrderTable[],7,FALSE))=0,0,IF(Delivered[[#This Row],[ID'#]]="","",VLOOKUP(Delivered[[#This Row],[ID'#]],OrderTable[],7,FALSE)))</f>
        <v>0</v>
      </c>
      <c r="F61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1" s="26"/>
      <c r="H61" s="73"/>
      <c r="I61" s="61"/>
      <c r="J61" s="26"/>
      <c r="K6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62" spans="1:11">
      <c r="A62" s="54" t="s">
        <v>206</v>
      </c>
      <c r="B62" s="27">
        <f>IF(IF(Delivered[[#This Row],[ID'#]]="","",VLOOKUP(Delivered[[#This Row],[ID'#]],OrderTable[],3,FALSE))=0,"",IF(Delivered[[#This Row],[ID'#]]="","",VLOOKUP(Delivered[[#This Row],[ID'#]],OrderTable[],3,FALSE)))</f>
        <v>1145</v>
      </c>
      <c r="C62" s="29" t="str">
        <f>IF(IF(Delivered[[#This Row],[ID'#]]="","",VLOOKUP(Delivered[[#This Row],[ID'#]],OrderTable[],5,FALSE))=0,"",IF(Delivered[[#This Row],[ID'#]]="","",VLOOKUP(Delivered[[#This Row],[ID'#]],OrderTable[],5,FALSE)))</f>
        <v xml:space="preserve">
BCC M414-M415-M415-U2002-003</v>
      </c>
      <c r="D62" s="28" t="str">
        <f>IF(IF(Delivered[[#This Row],[ID'#]]="","",VLOOKUP(Delivered[[#This Row],[ID'#]],OrderTable[],6,FALSE))=0,"",IF(Delivered[[#This Row],[ID'#]]="","",VLOOKUP(Delivered[[#This Row],[ID'#]],OrderTable[],6,FALSE)))</f>
        <v>Y-Splitcable, M12 Straight-Male, M12 Straight-Female x2 TPE 0.3m</v>
      </c>
      <c r="E62" s="28">
        <f>IF(IF(Delivered[[#This Row],[ID'#]]="","",VLOOKUP(Delivered[[#This Row],[ID'#]],OrderTable[],7,FALSE))=0,0,IF(Delivered[[#This Row],[ID'#]]="","",VLOOKUP(Delivered[[#This Row],[ID'#]],OrderTable[],7,FALSE)))</f>
        <v>5</v>
      </c>
      <c r="F62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2" s="26">
        <v>5</v>
      </c>
      <c r="H62" s="73">
        <v>44701</v>
      </c>
      <c r="I62" s="61" t="s">
        <v>59</v>
      </c>
      <c r="J62" s="26"/>
      <c r="K6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367.5</v>
      </c>
    </row>
    <row r="63" spans="1:11">
      <c r="A63" s="54" t="s">
        <v>209</v>
      </c>
      <c r="B63" s="27">
        <f>IF(IF(Delivered[[#This Row],[ID'#]]="","",VLOOKUP(Delivered[[#This Row],[ID'#]],OrderTable[],3,FALSE))=0,"",IF(Delivered[[#This Row],[ID'#]]="","",VLOOKUP(Delivered[[#This Row],[ID'#]],OrderTable[],3,FALSE)))</f>
        <v>1145</v>
      </c>
      <c r="C63" s="29" t="str">
        <f>IF(IF(Delivered[[#This Row],[ID'#]]="","",VLOOKUP(Delivered[[#This Row],[ID'#]],OrderTable[],5,FALSE))=0,"",IF(Delivered[[#This Row],[ID'#]]="","",VLOOKUP(Delivered[[#This Row],[ID'#]],OrderTable[],5,FALSE)))</f>
        <v>FSM-2FKM57</v>
      </c>
      <c r="D63" s="28" t="str">
        <f>IF(IF(Delivered[[#This Row],[ID'#]]="","",VLOOKUP(Delivered[[#This Row],[ID'#]],OrderTable[],6,FALSE))=0,"",IF(Delivered[[#This Row],[ID'#]]="","",VLOOKUP(Delivered[[#This Row],[ID'#]],OrderTable[],6,FALSE)))</f>
        <v>Light Curtain T-splitte connector, 5pin T piece</v>
      </c>
      <c r="E63" s="28">
        <f>IF(IF(Delivered[[#This Row],[ID'#]]="","",VLOOKUP(Delivered[[#This Row],[ID'#]],OrderTable[],7,FALSE))=0,0,IF(Delivered[[#This Row],[ID'#]]="","",VLOOKUP(Delivered[[#This Row],[ID'#]],OrderTable[],7,FALSE)))</f>
        <v>5</v>
      </c>
      <c r="F63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3" s="26">
        <v>5</v>
      </c>
      <c r="H63" s="73">
        <v>44698</v>
      </c>
      <c r="I63" s="61" t="s">
        <v>59</v>
      </c>
      <c r="J63" s="26"/>
      <c r="K6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64" spans="1:11">
      <c r="A64" s="54" t="s">
        <v>212</v>
      </c>
      <c r="B64" s="27">
        <f>IF(IF(Delivered[[#This Row],[ID'#]]="","",VLOOKUP(Delivered[[#This Row],[ID'#]],OrderTable[],3,FALSE))=0,"",IF(Delivered[[#This Row],[ID'#]]="","",VLOOKUP(Delivered[[#This Row],[ID'#]],OrderTable[],3,FALSE)))</f>
        <v>1145</v>
      </c>
      <c r="C64" s="29" t="str">
        <f>IF(IF(Delivered[[#This Row],[ID'#]]="","",VLOOKUP(Delivered[[#This Row],[ID'#]],OrderTable[],5,FALSE))=0,"",IF(Delivered[[#This Row],[ID'#]]="","",VLOOKUP(Delivered[[#This Row],[ID'#]],OrderTable[],5,FALSE)))</f>
        <v>1783-ZMS24TA</v>
      </c>
      <c r="D64" s="28" t="str">
        <f>IF(IF(Delivered[[#This Row],[ID'#]]="","",VLOOKUP(Delivered[[#This Row],[ID'#]],OrderTable[],6,FALSE))=0,"",IF(Delivered[[#This Row],[ID'#]]="","",VLOOKUP(Delivered[[#This Row],[ID'#]],OrderTable[],6,FALSE)))</f>
        <v>ArmorStratix 5700 24port managed switch</v>
      </c>
      <c r="E64" s="28">
        <f>IF(IF(Delivered[[#This Row],[ID'#]]="","",VLOOKUP(Delivered[[#This Row],[ID'#]],OrderTable[],7,FALSE))=0,0,IF(Delivered[[#This Row],[ID'#]]="","",VLOOKUP(Delivered[[#This Row],[ID'#]],OrderTable[],7,FALSE)))</f>
        <v>3</v>
      </c>
      <c r="F64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4" s="26">
        <v>3</v>
      </c>
      <c r="H64" s="73">
        <v>44701</v>
      </c>
      <c r="I64" s="61" t="s">
        <v>59</v>
      </c>
      <c r="J64" s="25" t="s">
        <v>560</v>
      </c>
      <c r="K6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12137.52</v>
      </c>
    </row>
    <row r="65" spans="1:11">
      <c r="A65" s="54" t="s">
        <v>215</v>
      </c>
      <c r="B65" s="27">
        <f>IF(IF(Delivered[[#This Row],[ID'#]]="","",VLOOKUP(Delivered[[#This Row],[ID'#]],OrderTable[],3,FALSE))=0,"",IF(Delivered[[#This Row],[ID'#]]="","",VLOOKUP(Delivered[[#This Row],[ID'#]],OrderTable[],3,FALSE)))</f>
        <v>1145</v>
      </c>
      <c r="C65" s="29" t="str">
        <f>IF(IF(Delivered[[#This Row],[ID'#]]="","",VLOOKUP(Delivered[[#This Row],[ID'#]],OrderTable[],5,FALSE))=0,"",IF(Delivered[[#This Row],[ID'#]]="","",VLOOKUP(Delivered[[#This Row],[ID'#]],OrderTable[],5,FALSE)))</f>
        <v xml:space="preserve">
480vac Power Cable #10C3G1</v>
      </c>
      <c r="D65" s="28" t="str">
        <f>IF(IF(Delivered[[#This Row],[ID'#]]="","",VLOOKUP(Delivered[[#This Row],[ID'#]],OrderTable[],6,FALSE))=0,"",IF(Delivered[[#This Row],[ID'#]]="","",VLOOKUP(Delivered[[#This Row],[ID'#]],OrderTable[],6,FALSE)))</f>
        <v>Power cable 10AWG-3c+G TC-ER 600V</v>
      </c>
      <c r="E65" s="28">
        <f>IF(IF(Delivered[[#This Row],[ID'#]]="","",VLOOKUP(Delivered[[#This Row],[ID'#]],OrderTable[],7,FALSE))=0,0,IF(Delivered[[#This Row],[ID'#]]="","",VLOOKUP(Delivered[[#This Row],[ID'#]],OrderTable[],7,FALSE)))</f>
        <v>300</v>
      </c>
      <c r="F65" s="28" t="str">
        <f>IF(IF(Delivered[[#This Row],[ID'#]]="","",VLOOKUP(Delivered[[#This Row],[ID'#]],OrderTable[],8,FALSE))=0,"",IF(Delivered[[#This Row],[ID'#]]="","",VLOOKUP(Delivered[[#This Row],[ID'#]],OrderTable[],8,FALSE)))</f>
        <v>mts</v>
      </c>
      <c r="G65" s="26">
        <v>300</v>
      </c>
      <c r="H65" s="73">
        <v>44708</v>
      </c>
      <c r="I65" s="61" t="s">
        <v>59</v>
      </c>
      <c r="J65" s="26"/>
      <c r="K6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2742</v>
      </c>
    </row>
    <row r="66" spans="1:11">
      <c r="A66" s="54" t="s">
        <v>219</v>
      </c>
      <c r="B66" s="27">
        <f>IF(IF(Delivered[[#This Row],[ID'#]]="","",VLOOKUP(Delivered[[#This Row],[ID'#]],OrderTable[],3,FALSE))=0,"",IF(Delivered[[#This Row],[ID'#]]="","",VLOOKUP(Delivered[[#This Row],[ID'#]],OrderTable[],3,FALSE)))</f>
        <v>1145</v>
      </c>
      <c r="C66" s="29" t="str">
        <f>IF(IF(Delivered[[#This Row],[ID'#]]="","",VLOOKUP(Delivered[[#This Row],[ID'#]],OrderTable[],5,FALSE))=0,"",IF(Delivered[[#This Row],[ID'#]]="","",VLOOKUP(Delivered[[#This Row],[ID'#]],OrderTable[],5,FALSE)))</f>
        <v>B1-HKT-0204</v>
      </c>
      <c r="D66" s="28" t="str">
        <f>IF(IF(Delivered[[#This Row],[ID'#]]="","",VLOOKUP(Delivered[[#This Row],[ID'#]],OrderTable[],6,FALSE))=0,"",IF(Delivered[[#This Row],[ID'#]]="","",VLOOKUP(Delivered[[#This Row],[ID'#]],OrderTable[],6,FALSE)))</f>
        <v>Exchange Cable</v>
      </c>
      <c r="E66" s="28">
        <f>IF(IF(Delivered[[#This Row],[ID'#]]="","",VLOOKUP(Delivered[[#This Row],[ID'#]],OrderTable[],7,FALSE))=0,0,IF(Delivered[[#This Row],[ID'#]]="","",VLOOKUP(Delivered[[#This Row],[ID'#]],OrderTable[],7,FALSE)))</f>
        <v>10</v>
      </c>
      <c r="F66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6" s="26">
        <v>10</v>
      </c>
      <c r="H66" s="73">
        <v>44701</v>
      </c>
      <c r="I66" s="61" t="s">
        <v>59</v>
      </c>
      <c r="J66" s="26"/>
      <c r="K6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809.2</v>
      </c>
    </row>
    <row r="67" spans="1:11">
      <c r="A67" s="54" t="s">
        <v>222</v>
      </c>
      <c r="B67" s="27">
        <f>IF(IF(Delivered[[#This Row],[ID'#]]="","",VLOOKUP(Delivered[[#This Row],[ID'#]],OrderTable[],3,FALSE))=0,"",IF(Delivered[[#This Row],[ID'#]]="","",VLOOKUP(Delivered[[#This Row],[ID'#]],OrderTable[],3,FALSE)))</f>
        <v>1145</v>
      </c>
      <c r="C67" s="29" t="str">
        <f>IF(IF(Delivered[[#This Row],[ID'#]]="","",VLOOKUP(Delivered[[#This Row],[ID'#]],OrderTable[],5,FALSE))=0,"",IF(Delivered[[#This Row],[ID'#]]="","",VLOOKUP(Delivered[[#This Row],[ID'#]],OrderTable[],5,FALSE)))</f>
        <v>BCC M454-M454-5D-RM002-000</v>
      </c>
      <c r="D67" s="28" t="str">
        <f>IF(IF(Delivered[[#This Row],[ID'#]]="","",VLOOKUP(Delivered[[#This Row],[ID'#]],OrderTable[],6,FALSE))=0,"",IF(Delivered[[#This Row],[ID'#]]="","",VLOOKUP(Delivered[[#This Row],[ID'#]],OrderTable[],6,FALSE)))</f>
        <v>M12 female Straight / M12 Female Straight connecting line coupling</v>
      </c>
      <c r="E67" s="28">
        <f>IF(IF(Delivered[[#This Row],[ID'#]]="","",VLOOKUP(Delivered[[#This Row],[ID'#]],OrderTable[],7,FALSE))=0,0,IF(Delivered[[#This Row],[ID'#]]="","",VLOOKUP(Delivered[[#This Row],[ID'#]],OrderTable[],7,FALSE)))</f>
        <v>0</v>
      </c>
      <c r="F67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7" s="26"/>
      <c r="H67" s="73"/>
      <c r="I67" s="61"/>
      <c r="J67" s="26"/>
      <c r="K6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68" spans="1:11">
      <c r="A68" s="54" t="s">
        <v>225</v>
      </c>
      <c r="B68" s="27">
        <f>IF(IF(Delivered[[#This Row],[ID'#]]="","",VLOOKUP(Delivered[[#This Row],[ID'#]],OrderTable[],3,FALSE))=0,"",IF(Delivered[[#This Row],[ID'#]]="","",VLOOKUP(Delivered[[#This Row],[ID'#]],OrderTable[],3,FALSE)))</f>
        <v>1145</v>
      </c>
      <c r="C68" s="29" t="str">
        <f>IF(IF(Delivered[[#This Row],[ID'#]]="","",VLOOKUP(Delivered[[#This Row],[ID'#]],OrderTable[],5,FALSE))=0,"",IF(Delivered[[#This Row],[ID'#]]="","",VLOOKUP(Delivered[[#This Row],[ID'#]],OrderTable[],5,FALSE)))</f>
        <v>TBEN-L4-16DXP</v>
      </c>
      <c r="D68" s="28" t="str">
        <f>IF(IF(Delivered[[#This Row],[ID'#]]="","",VLOOKUP(Delivered[[#This Row],[ID'#]],OrderTable[],6,FALSE))=0,"",IF(Delivered[[#This Row],[ID'#]]="","",VLOOKUP(Delivered[[#This Row],[ID'#]],OrderTable[],6,FALSE)))</f>
        <v>IP67 EIP 16 point configable module</v>
      </c>
      <c r="E68" s="28">
        <f>IF(IF(Delivered[[#This Row],[ID'#]]="","",VLOOKUP(Delivered[[#This Row],[ID'#]],OrderTable[],7,FALSE))=0,0,IF(Delivered[[#This Row],[ID'#]]="","",VLOOKUP(Delivered[[#This Row],[ID'#]],OrderTable[],7,FALSE)))</f>
        <v>0</v>
      </c>
      <c r="F68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8" s="26"/>
      <c r="H68" s="73"/>
      <c r="I68" s="61"/>
      <c r="J68" s="26"/>
      <c r="K6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69" spans="1:11">
      <c r="A69" s="54" t="s">
        <v>226</v>
      </c>
      <c r="B69" s="27">
        <f>IF(IF(Delivered[[#This Row],[ID'#]]="","",VLOOKUP(Delivered[[#This Row],[ID'#]],OrderTable[],3,FALSE))=0,"",IF(Delivered[[#This Row],[ID'#]]="","",VLOOKUP(Delivered[[#This Row],[ID'#]],OrderTable[],3,FALSE)))</f>
        <v>1145</v>
      </c>
      <c r="C69" s="29" t="str">
        <f>IF(IF(Delivered[[#This Row],[ID'#]]="","",VLOOKUP(Delivered[[#This Row],[ID'#]],OrderTable[],5,FALSE))=0,"",IF(Delivered[[#This Row],[ID'#]]="","",VLOOKUP(Delivered[[#This Row],[ID'#]],OrderTable[],5,FALSE)))</f>
        <v>K50LYXXPPB2Q</v>
      </c>
      <c r="D69" s="28" t="str">
        <f>IF(IF(Delivered[[#This Row],[ID'#]]="","",VLOOKUP(Delivered[[#This Row],[ID'#]],OrderTable[],6,FALSE))=0,"",IF(Delivered[[#This Row],[ID'#]]="","",VLOOKUP(Delivered[[#This Row],[ID'#]],OrderTable[],6,FALSE)))</f>
        <v>EZ-LIGHT: 1-Color lamp &amp; P.B; Yellow</v>
      </c>
      <c r="E69" s="28">
        <f>IF(IF(Delivered[[#This Row],[ID'#]]="","",VLOOKUP(Delivered[[#This Row],[ID'#]],OrderTable[],7,FALSE))=0,0,IF(Delivered[[#This Row],[ID'#]]="","",VLOOKUP(Delivered[[#This Row],[ID'#]],OrderTable[],7,FALSE)))</f>
        <v>2</v>
      </c>
      <c r="F69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69" s="26"/>
      <c r="H69" s="73"/>
      <c r="I69" s="61"/>
      <c r="J69" s="26"/>
      <c r="K6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70" spans="1:11">
      <c r="A70" s="54" t="s">
        <v>229</v>
      </c>
      <c r="B70" s="27">
        <f>IF(IF(Delivered[[#This Row],[ID'#]]="","",VLOOKUP(Delivered[[#This Row],[ID'#]],OrderTable[],3,FALSE))=0,"",IF(Delivered[[#This Row],[ID'#]]="","",VLOOKUP(Delivered[[#This Row],[ID'#]],OrderTable[],3,FALSE)))</f>
        <v>1145</v>
      </c>
      <c r="C70" s="29" t="str">
        <f>IF(IF(Delivered[[#This Row],[ID'#]]="","",VLOOKUP(Delivered[[#This Row],[ID'#]],OrderTable[],5,FALSE))=0,"",IF(Delivered[[#This Row],[ID'#]]="","",VLOOKUP(Delivered[[#This Row],[ID'#]],OrderTable[],5,FALSE)))</f>
        <v xml:space="preserve">
VS-08-RJ45-5-Q/IP20 - 1656725</v>
      </c>
      <c r="D70" s="28" t="str">
        <f>IF(IF(Delivered[[#This Row],[ID'#]]="","",VLOOKUP(Delivered[[#This Row],[ID'#]],OrderTable[],6,FALSE))=0,"",IF(Delivered[[#This Row],[ID'#]]="","",VLOOKUP(Delivered[[#This Row],[ID'#]],OrderTable[],6,FALSE)))</f>
        <v>Industrial Field assembly RJ45 Modular Plug 8-poles</v>
      </c>
      <c r="E70" s="28">
        <f>IF(IF(Delivered[[#This Row],[ID'#]]="","",VLOOKUP(Delivered[[#This Row],[ID'#]],OrderTable[],7,FALSE))=0,0,IF(Delivered[[#This Row],[ID'#]]="","",VLOOKUP(Delivered[[#This Row],[ID'#]],OrderTable[],7,FALSE)))</f>
        <v>15</v>
      </c>
      <c r="F70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0" s="26">
        <v>15</v>
      </c>
      <c r="H70" s="73">
        <v>44701</v>
      </c>
      <c r="I70" s="61" t="s">
        <v>59</v>
      </c>
      <c r="J70" s="25" t="s">
        <v>561</v>
      </c>
      <c r="K7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382.2</v>
      </c>
    </row>
    <row r="71" spans="1:11">
      <c r="A71" s="54" t="s">
        <v>232</v>
      </c>
      <c r="B71" s="27">
        <f>IF(IF(Delivered[[#This Row],[ID'#]]="","",VLOOKUP(Delivered[[#This Row],[ID'#]],OrderTable[],3,FALSE))=0,"",IF(Delivered[[#This Row],[ID'#]]="","",VLOOKUP(Delivered[[#This Row],[ID'#]],OrderTable[],3,FALSE)))</f>
        <v>1145</v>
      </c>
      <c r="C71" s="29" t="str">
        <f>IF(IF(Delivered[[#This Row],[ID'#]]="","",VLOOKUP(Delivered[[#This Row],[ID'#]],OrderTable[],5,FALSE))=0,"",IF(Delivered[[#This Row],[ID'#]]="","",VLOOKUP(Delivered[[#This Row],[ID'#]],OrderTable[],5,FALSE)))</f>
        <v>BCC M434-0000-2A-000-41X475-000</v>
      </c>
      <c r="D71" s="28" t="str">
        <f>IF(IF(Delivered[[#This Row],[ID'#]]="","",VLOOKUP(Delivered[[#This Row],[ID'#]],OrderTable[],6,FALSE))=0,"",IF(Delivered[[#This Row],[ID'#]]="","",VLOOKUP(Delivered[[#This Row],[ID'#]],OrderTable[],6,FALSE)))</f>
        <v>M12 Male-Straight, user fabrication connector, 4pin, cable dia 4…6.9mm</v>
      </c>
      <c r="E71" s="28">
        <f>IF(IF(Delivered[[#This Row],[ID'#]]="","",VLOOKUP(Delivered[[#This Row],[ID'#]],OrderTable[],7,FALSE))=0,0,IF(Delivered[[#This Row],[ID'#]]="","",VLOOKUP(Delivered[[#This Row],[ID'#]],OrderTable[],7,FALSE)))</f>
        <v>0</v>
      </c>
      <c r="F71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1" s="26"/>
      <c r="H71" s="73"/>
      <c r="I71" s="61"/>
      <c r="J71" s="26"/>
      <c r="K7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72" spans="1:11">
      <c r="A72" s="54" t="s">
        <v>234</v>
      </c>
      <c r="B72" s="27">
        <f>IF(IF(Delivered[[#This Row],[ID'#]]="","",VLOOKUP(Delivered[[#This Row],[ID'#]],OrderTable[],3,FALSE))=0,"",IF(Delivered[[#This Row],[ID'#]]="","",VLOOKUP(Delivered[[#This Row],[ID'#]],OrderTable[],3,FALSE)))</f>
        <v>1145</v>
      </c>
      <c r="C72" s="29" t="str">
        <f>IF(IF(Delivered[[#This Row],[ID'#]]="","",VLOOKUP(Delivered[[#This Row],[ID'#]],OrderTable[],5,FALSE))=0,"",IF(Delivered[[#This Row],[ID'#]]="","",VLOOKUP(Delivered[[#This Row],[ID'#]],OrderTable[],5,FALSE)))</f>
        <v>E11A06016M300</v>
      </c>
      <c r="D72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30m</v>
      </c>
      <c r="E72" s="28">
        <f>IF(IF(Delivered[[#This Row],[ID'#]]="","",VLOOKUP(Delivered[[#This Row],[ID'#]],OrderTable[],7,FALSE))=0,0,IF(Delivered[[#This Row],[ID'#]]="","",VLOOKUP(Delivered[[#This Row],[ID'#]],OrderTable[],7,FALSE)))</f>
        <v>5</v>
      </c>
      <c r="F72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2" s="26">
        <v>5</v>
      </c>
      <c r="H72" s="73">
        <v>44712</v>
      </c>
      <c r="I72" s="61" t="s">
        <v>59</v>
      </c>
      <c r="J72" s="26"/>
      <c r="K7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1251.5999999999999</v>
      </c>
    </row>
    <row r="73" spans="1:11">
      <c r="A73" s="54" t="s">
        <v>237</v>
      </c>
      <c r="B73" s="27">
        <f>IF(IF(Delivered[[#This Row],[ID'#]]="","",VLOOKUP(Delivered[[#This Row],[ID'#]],OrderTable[],3,FALSE))=0,"",IF(Delivered[[#This Row],[ID'#]]="","",VLOOKUP(Delivered[[#This Row],[ID'#]],OrderTable[],3,FALSE)))</f>
        <v>1145</v>
      </c>
      <c r="C73" s="29" t="str">
        <f>IF(IF(Delivered[[#This Row],[ID'#]]="","",VLOOKUP(Delivered[[#This Row],[ID'#]],OrderTable[],5,FALSE))=0,"",IF(Delivered[[#This Row],[ID'#]]="","",VLOOKUP(Delivered[[#This Row],[ID'#]],OrderTable[],5,FALSE)))</f>
        <v>E11A06016M400</v>
      </c>
      <c r="D73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40m</v>
      </c>
      <c r="E73" s="28">
        <f>IF(IF(Delivered[[#This Row],[ID'#]]="","",VLOOKUP(Delivered[[#This Row],[ID'#]],OrderTable[],7,FALSE))=0,0,IF(Delivered[[#This Row],[ID'#]]="","",VLOOKUP(Delivered[[#This Row],[ID'#]],OrderTable[],7,FALSE)))</f>
        <v>3</v>
      </c>
      <c r="F73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3" s="26">
        <v>3</v>
      </c>
      <c r="H73" s="73">
        <v>44712</v>
      </c>
      <c r="I73" s="61" t="s">
        <v>59</v>
      </c>
      <c r="J73" s="26"/>
      <c r="K7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925.80000000000007</v>
      </c>
    </row>
    <row r="74" spans="1:11">
      <c r="A74" s="54" t="s">
        <v>240</v>
      </c>
      <c r="B74" s="27">
        <f>IF(IF(Delivered[[#This Row],[ID'#]]="","",VLOOKUP(Delivered[[#This Row],[ID'#]],OrderTable[],3,FALSE))=0,"",IF(Delivered[[#This Row],[ID'#]]="","",VLOOKUP(Delivered[[#This Row],[ID'#]],OrderTable[],3,FALSE)))</f>
        <v>1145</v>
      </c>
      <c r="C74" s="29" t="str">
        <f>IF(IF(Delivered[[#This Row],[ID'#]]="","",VLOOKUP(Delivered[[#This Row],[ID'#]],OrderTable[],5,FALSE))=0,"",IF(Delivered[[#This Row],[ID'#]]="","",VLOOKUP(Delivered[[#This Row],[ID'#]],OrderTable[],5,FALSE)))</f>
        <v>E11A06016M500</v>
      </c>
      <c r="D74" s="28" t="str">
        <f>IF(IF(Delivered[[#This Row],[ID'#]]="","",VLOOKUP(Delivered[[#This Row],[ID'#]],OrderTable[],6,FALSE))=0,"",IF(Delivered[[#This Row],[ID'#]]="","",VLOOKUP(Delivered[[#This Row],[ID'#]],OrderTable[],6,FALSE)))</f>
        <v>M12 shielded, Straight Male - Straight Male, 50m</v>
      </c>
      <c r="E74" s="28">
        <f>IF(IF(Delivered[[#This Row],[ID'#]]="","",VLOOKUP(Delivered[[#This Row],[ID'#]],OrderTable[],7,FALSE))=0,0,IF(Delivered[[#This Row],[ID'#]]="","",VLOOKUP(Delivered[[#This Row],[ID'#]],OrderTable[],7,FALSE)))</f>
        <v>5</v>
      </c>
      <c r="F74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4" s="26">
        <v>5</v>
      </c>
      <c r="H74" s="73">
        <v>44712</v>
      </c>
      <c r="I74" s="61" t="s">
        <v>59</v>
      </c>
      <c r="J74" s="26"/>
      <c r="K7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1249.25</v>
      </c>
    </row>
    <row r="75" spans="1:11">
      <c r="A75" s="54" t="s">
        <v>243</v>
      </c>
      <c r="B75" s="27">
        <f>IF(IF(Delivered[[#This Row],[ID'#]]="","",VLOOKUP(Delivered[[#This Row],[ID'#]],OrderTable[],3,FALSE))=0,"",IF(Delivered[[#This Row],[ID'#]]="","",VLOOKUP(Delivered[[#This Row],[ID'#]],OrderTable[],3,FALSE)))</f>
        <v>1145</v>
      </c>
      <c r="C75" s="29" t="str">
        <f>IF(IF(Delivered[[#This Row],[ID'#]]="","",VLOOKUP(Delivered[[#This Row],[ID'#]],OrderTable[],5,FALSE))=0,"",IF(Delivered[[#This Row],[ID'#]]="","",VLOOKUP(Delivered[[#This Row],[ID'#]],OrderTable[],5,FALSE)))</f>
        <v>440R-S12R2</v>
      </c>
      <c r="D75" s="28" t="str">
        <f>IF(IF(Delivered[[#This Row],[ID'#]]="","",VLOOKUP(Delivered[[#This Row],[ID'#]],OrderTable[],6,FALSE))=0,"",IF(Delivered[[#This Row],[ID'#]]="","",VLOOKUP(Delivered[[#This Row],[ID'#]],OrderTable[],6,FALSE)))</f>
        <v>Guardmaster Single Input Safety Relay (SI)</v>
      </c>
      <c r="E75" s="28">
        <f>IF(IF(Delivered[[#This Row],[ID'#]]="","",VLOOKUP(Delivered[[#This Row],[ID'#]],OrderTable[],7,FALSE))=0,0,IF(Delivered[[#This Row],[ID'#]]="","",VLOOKUP(Delivered[[#This Row],[ID'#]],OrderTable[],7,FALSE)))</f>
        <v>4</v>
      </c>
      <c r="F75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5" s="26">
        <v>2</v>
      </c>
      <c r="H75" s="73">
        <v>44712</v>
      </c>
      <c r="I75" s="61" t="s">
        <v>59</v>
      </c>
      <c r="J75" s="26"/>
      <c r="K7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612.62</v>
      </c>
    </row>
    <row r="76" spans="1:11">
      <c r="A76" s="54" t="s">
        <v>246</v>
      </c>
      <c r="B76" s="27">
        <f>IF(IF(Delivered[[#This Row],[ID'#]]="","",VLOOKUP(Delivered[[#This Row],[ID'#]],OrderTable[],3,FALSE))=0,"",IF(Delivered[[#This Row],[ID'#]]="","",VLOOKUP(Delivered[[#This Row],[ID'#]],OrderTable[],3,FALSE)))</f>
        <v>1145</v>
      </c>
      <c r="C76" s="29" t="str">
        <f>IF(IF(Delivered[[#This Row],[ID'#]]="","",VLOOKUP(Delivered[[#This Row],[ID'#]],OrderTable[],5,FALSE))=0,"",IF(Delivered[[#This Row],[ID'#]]="","",VLOOKUP(Delivered[[#This Row],[ID'#]],OrderTable[],5,FALSE)))</f>
        <v>1300390370 DN100</v>
      </c>
      <c r="D76" s="28" t="str">
        <f>IF(IF(Delivered[[#This Row],[ID'#]]="","",VLOOKUP(Delivered[[#This Row],[ID'#]],OrderTable[],6,FALSE))=0,"",IF(Delivered[[#This Row],[ID'#]]="","",VLOOKUP(Delivered[[#This Row],[ID'#]],OrderTable[],6,FALSE)))</f>
        <v>DeviceNet Trunk Male Terminator Resistor with Mini-Change Connection</v>
      </c>
      <c r="E76" s="28">
        <f>IF(IF(Delivered[[#This Row],[ID'#]]="","",VLOOKUP(Delivered[[#This Row],[ID'#]],OrderTable[],7,FALSE))=0,0,IF(Delivered[[#This Row],[ID'#]]="","",VLOOKUP(Delivered[[#This Row],[ID'#]],OrderTable[],7,FALSE)))</f>
        <v>6</v>
      </c>
      <c r="F76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6" s="26">
        <v>6</v>
      </c>
      <c r="H76" s="73">
        <v>44712</v>
      </c>
      <c r="I76" s="61" t="s">
        <v>59</v>
      </c>
      <c r="J76" s="26"/>
      <c r="K7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196.62</v>
      </c>
    </row>
    <row r="77" spans="1:11">
      <c r="A77" s="54" t="s">
        <v>249</v>
      </c>
      <c r="B77" s="27">
        <f>IF(IF(Delivered[[#This Row],[ID'#]]="","",VLOOKUP(Delivered[[#This Row],[ID'#]],OrderTable[],3,FALSE))=0,"",IF(Delivered[[#This Row],[ID'#]]="","",VLOOKUP(Delivered[[#This Row],[ID'#]],OrderTable[],3,FALSE)))</f>
        <v>1145</v>
      </c>
      <c r="C77" s="29" t="str">
        <f>IF(IF(Delivered[[#This Row],[ID'#]]="","",VLOOKUP(Delivered[[#This Row],[ID'#]],OrderTable[],5,FALSE))=0,"",IF(Delivered[[#This Row],[ID'#]]="","",VLOOKUP(Delivered[[#This Row],[ID'#]],OrderTable[],5,FALSE)))</f>
        <v>1300350057 DN3020</v>
      </c>
      <c r="D77" s="28" t="str">
        <f>IF(IF(Delivered[[#This Row],[ID'#]]="","",VLOOKUP(Delivered[[#This Row],[ID'#]],OrderTable[],6,FALSE))=0,"",IF(Delivered[[#This Row],[ID'#]]="","",VLOOKUP(Delivered[[#This Row],[ID'#]],OrderTable[],6,FALSE)))</f>
        <v>DeviceNet 5 Pole, Tee Female to Male</v>
      </c>
      <c r="E77" s="28">
        <f>IF(IF(Delivered[[#This Row],[ID'#]]="","",VLOOKUP(Delivered[[#This Row],[ID'#]],OrderTable[],7,FALSE))=0,0,IF(Delivered[[#This Row],[ID'#]]="","",VLOOKUP(Delivered[[#This Row],[ID'#]],OrderTable[],7,FALSE)))</f>
        <v>6</v>
      </c>
      <c r="F77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7" s="26">
        <v>6</v>
      </c>
      <c r="H77" s="73">
        <v>44347</v>
      </c>
      <c r="I77" s="61" t="s">
        <v>59</v>
      </c>
      <c r="J77" s="26"/>
      <c r="K7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416.93999999999994</v>
      </c>
    </row>
    <row r="78" spans="1:11">
      <c r="A78" s="54" t="s">
        <v>252</v>
      </c>
      <c r="B78" s="27">
        <f>IF(IF(Delivered[[#This Row],[ID'#]]="","",VLOOKUP(Delivered[[#This Row],[ID'#]],OrderTable[],3,FALSE))=0,"",IF(Delivered[[#This Row],[ID'#]]="","",VLOOKUP(Delivered[[#This Row],[ID'#]],OrderTable[],3,FALSE)))</f>
        <v>1145</v>
      </c>
      <c r="C78" s="29" t="str">
        <f>IF(IF(Delivered[[#This Row],[ID'#]]="","",VLOOKUP(Delivered[[#This Row],[ID'#]],OrderTable[],5,FALSE))=0,"",IF(Delivered[[#This Row],[ID'#]]="","",VLOOKUP(Delivered[[#This Row],[ID'#]],OrderTable[],5,FALSE)))</f>
        <v xml:space="preserve">
480vac Power Cable mts #8C3G1</v>
      </c>
      <c r="D78" s="28" t="str">
        <f>IF(IF(Delivered[[#This Row],[ID'#]]="","",VLOOKUP(Delivered[[#This Row],[ID'#]],OrderTable[],6,FALSE))=0,"",IF(Delivered[[#This Row],[ID'#]]="","",VLOOKUP(Delivered[[#This Row],[ID'#]],OrderTable[],6,FALSE)))</f>
        <v>Power cable 8AWG-3c+G TC-ER 600V</v>
      </c>
      <c r="E78" s="28">
        <f>IF(IF(Delivered[[#This Row],[ID'#]]="","",VLOOKUP(Delivered[[#This Row],[ID'#]],OrderTable[],7,FALSE))=0,0,IF(Delivered[[#This Row],[ID'#]]="","",VLOOKUP(Delivered[[#This Row],[ID'#]],OrderTable[],7,FALSE)))</f>
        <v>50</v>
      </c>
      <c r="F78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8" s="26">
        <v>50</v>
      </c>
      <c r="H78" s="73">
        <v>44708</v>
      </c>
      <c r="I78" s="61" t="s">
        <v>59</v>
      </c>
      <c r="J78" s="26"/>
      <c r="K7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457</v>
      </c>
    </row>
    <row r="79" spans="1:11">
      <c r="A79" s="54" t="s">
        <v>255</v>
      </c>
      <c r="B79" s="27">
        <f>IF(IF(Delivered[[#This Row],[ID'#]]="","",VLOOKUP(Delivered[[#This Row],[ID'#]],OrderTable[],3,FALSE))=0,"",IF(Delivered[[#This Row],[ID'#]]="","",VLOOKUP(Delivered[[#This Row],[ID'#]],OrderTable[],3,FALSE)))</f>
        <v>1145</v>
      </c>
      <c r="C79" s="29" t="str">
        <f>IF(IF(Delivered[[#This Row],[ID'#]]="","",VLOOKUP(Delivered[[#This Row],[ID'#]],OrderTable[],5,FALSE))=0,"",IF(Delivered[[#This Row],[ID'#]]="","",VLOOKUP(Delivered[[#This Row],[ID'#]],OrderTable[],5,FALSE)))</f>
        <v>K50LYXXPPB2Q</v>
      </c>
      <c r="D79" s="28" t="str">
        <f>IF(IF(Delivered[[#This Row],[ID'#]]="","",VLOOKUP(Delivered[[#This Row],[ID'#]],OrderTable[],6,FALSE))=0,"",IF(Delivered[[#This Row],[ID'#]]="","",VLOOKUP(Delivered[[#This Row],[ID'#]],OrderTable[],6,FALSE)))</f>
        <v>EZ-LIGHT: 1-Color lamp &amp; P.B; Yellow</v>
      </c>
      <c r="E79" s="28">
        <f>IF(IF(Delivered[[#This Row],[ID'#]]="","",VLOOKUP(Delivered[[#This Row],[ID'#]],OrderTable[],7,FALSE))=0,0,IF(Delivered[[#This Row],[ID'#]]="","",VLOOKUP(Delivered[[#This Row],[ID'#]],OrderTable[],7,FALSE)))</f>
        <v>3</v>
      </c>
      <c r="F79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79" s="26"/>
      <c r="H79" s="73"/>
      <c r="I79" s="61"/>
      <c r="J79" s="26"/>
      <c r="K7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80" spans="1:11">
      <c r="A80" s="54" t="s">
        <v>256</v>
      </c>
      <c r="B80" s="27">
        <f>IF(IF(Delivered[[#This Row],[ID'#]]="","",VLOOKUP(Delivered[[#This Row],[ID'#]],OrderTable[],3,FALSE))=0,"",IF(Delivered[[#This Row],[ID'#]]="","",VLOOKUP(Delivered[[#This Row],[ID'#]],OrderTable[],3,FALSE)))</f>
        <v>1145</v>
      </c>
      <c r="C80" s="29" t="str">
        <f>IF(IF(Delivered[[#This Row],[ID'#]]="","",VLOOKUP(Delivered[[#This Row],[ID'#]],OrderTable[],5,FALSE))=0,"",IF(Delivered[[#This Row],[ID'#]]="","",VLOOKUP(Delivered[[#This Row],[ID'#]],OrderTable[],5,FALSE)))</f>
        <v>SMB30A</v>
      </c>
      <c r="D80" s="28" t="str">
        <f>IF(IF(Delivered[[#This Row],[ID'#]]="","",VLOOKUP(Delivered[[#This Row],[ID'#]],OrderTable[],6,FALSE))=0,"",IF(Delivered[[#This Row],[ID'#]]="","",VLOOKUP(Delivered[[#This Row],[ID'#]],OrderTable[],6,FALSE)))</f>
        <v>EZ-LIGHT Base mount Indicators Bracket for K50L</v>
      </c>
      <c r="E80" s="28">
        <f>IF(IF(Delivered[[#This Row],[ID'#]]="","",VLOOKUP(Delivered[[#This Row],[ID'#]],OrderTable[],7,FALSE))=0,0,IF(Delivered[[#This Row],[ID'#]]="","",VLOOKUP(Delivered[[#This Row],[ID'#]],OrderTable[],7,FALSE)))</f>
        <v>6</v>
      </c>
      <c r="F80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80" s="26">
        <v>6</v>
      </c>
      <c r="H80" s="73">
        <v>44701</v>
      </c>
      <c r="I80" s="61" t="s">
        <v>59</v>
      </c>
      <c r="J80" s="25" t="s">
        <v>552</v>
      </c>
      <c r="K8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61.62</v>
      </c>
    </row>
    <row r="81" spans="1:11">
      <c r="A81" s="54" t="s">
        <v>258</v>
      </c>
      <c r="B81" s="27">
        <f>IF(IF(Delivered[[#This Row],[ID'#]]="","",VLOOKUP(Delivered[[#This Row],[ID'#]],OrderTable[],3,FALSE))=0,"",IF(Delivered[[#This Row],[ID'#]]="","",VLOOKUP(Delivered[[#This Row],[ID'#]],OrderTable[],3,FALSE)))</f>
        <v>1145</v>
      </c>
      <c r="C81" s="29" t="str">
        <f>IF(IF(Delivered[[#This Row],[ID'#]]="","",VLOOKUP(Delivered[[#This Row],[ID'#]],OrderTable[],5,FALSE))=0,"",IF(Delivered[[#This Row],[ID'#]]="","",VLOOKUP(Delivered[[#This Row],[ID'#]],OrderTable[],5,FALSE)))</f>
        <v xml:space="preserve"> OTBVP6QDH</v>
      </c>
      <c r="D81" s="28" t="str">
        <f>IF(IF(Delivered[[#This Row],[ID'#]]="","",VLOOKUP(Delivered[[#This Row],[ID'#]],OrderTable[],6,FALSE))=0,"",IF(Delivered[[#This Row],[ID'#]]="","",VLOOKUP(Delivered[[#This Row],[ID'#]],OrderTable[],6,FALSE)))</f>
        <v>Optical Touch Button for Cycle start</v>
      </c>
      <c r="E81" s="28">
        <f>IF(IF(Delivered[[#This Row],[ID'#]]="","",VLOOKUP(Delivered[[#This Row],[ID'#]],OrderTable[],7,FALSE))=0,0,IF(Delivered[[#This Row],[ID'#]]="","",VLOOKUP(Delivered[[#This Row],[ID'#]],OrderTable[],7,FALSE)))</f>
        <v>3</v>
      </c>
      <c r="F81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81" s="26">
        <v>3</v>
      </c>
      <c r="H81" s="73">
        <v>44701</v>
      </c>
      <c r="I81" s="61" t="s">
        <v>59</v>
      </c>
      <c r="J81" s="26"/>
      <c r="K8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389.34000000000003</v>
      </c>
    </row>
    <row r="82" spans="1:11">
      <c r="A82" s="54" t="s">
        <v>260</v>
      </c>
      <c r="B82" s="27">
        <f>IF(IF(Delivered[[#This Row],[ID'#]]="","",VLOOKUP(Delivered[[#This Row],[ID'#]],OrderTable[],3,FALSE))=0,"",IF(Delivered[[#This Row],[ID'#]]="","",VLOOKUP(Delivered[[#This Row],[ID'#]],OrderTable[],3,FALSE)))</f>
        <v>1145</v>
      </c>
      <c r="C82" s="29" t="str">
        <f>IF(IF(Delivered[[#This Row],[ID'#]]="","",VLOOKUP(Delivered[[#This Row],[ID'#]],OrderTable[],5,FALSE))=0,"",IF(Delivered[[#This Row],[ID'#]]="","",VLOOKUP(Delivered[[#This Row],[ID'#]],OrderTable[],5,FALSE)))</f>
        <v xml:space="preserve"> TL50GYRKQ</v>
      </c>
      <c r="D82" s="28" t="str">
        <f>IF(IF(Delivered[[#This Row],[ID'#]]="","",VLOOKUP(Delivered[[#This Row],[ID'#]],OrderTable[],6,FALSE))=0,"",IF(Delivered[[#This Row],[ID'#]]="","",VLOOKUP(Delivered[[#This Row],[ID'#]],OrderTable[],6,FALSE)))</f>
        <v>EZ-LIGHT Tower Light with IO-LINK dia.50mm 3color-Green/Yellow/Red LED</v>
      </c>
      <c r="E82" s="28">
        <f>IF(IF(Delivered[[#This Row],[ID'#]]="","",VLOOKUP(Delivered[[#This Row],[ID'#]],OrderTable[],7,FALSE))=0,0,IF(Delivered[[#This Row],[ID'#]]="","",VLOOKUP(Delivered[[#This Row],[ID'#]],OrderTable[],7,FALSE)))</f>
        <v>3</v>
      </c>
      <c r="F82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82" s="26"/>
      <c r="H82" s="73"/>
      <c r="I82" s="61"/>
      <c r="J82" s="26"/>
      <c r="K8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83" spans="1:11">
      <c r="A83" s="54" t="s">
        <v>262</v>
      </c>
      <c r="B83" s="27">
        <f>IF(IF(Delivered[[#This Row],[ID'#]]="","",VLOOKUP(Delivered[[#This Row],[ID'#]],OrderTable[],3,FALSE))=0,"",IF(Delivered[[#This Row],[ID'#]]="","",VLOOKUP(Delivered[[#This Row],[ID'#]],OrderTable[],3,FALSE)))</f>
        <v>1145</v>
      </c>
      <c r="C83" s="29" t="str">
        <f>IF(IF(Delivered[[#This Row],[ID'#]]="","",VLOOKUP(Delivered[[#This Row],[ID'#]],OrderTable[],5,FALSE))=0,"",IF(Delivered[[#This Row],[ID'#]]="","",VLOOKUP(Delivered[[#This Row],[ID'#]],OrderTable[],5,FALSE)))</f>
        <v xml:space="preserve"> SSA-MBK-EEC3</v>
      </c>
      <c r="D83" s="28" t="str">
        <f>IF(IF(Delivered[[#This Row],[ID'#]]="","",VLOOKUP(Delivered[[#This Row],[ID'#]],OrderTable[],6,FALSE))=0,"",IF(Delivered[[#This Row],[ID'#]]="","",VLOOKUP(Delivered[[#This Row],[ID'#]],OrderTable[],6,FALSE)))</f>
        <v>E-STOP 30mm MOUNTING HUB BRACKET RIGHT ANGLE 3 HOLES</v>
      </c>
      <c r="E83" s="28">
        <f>IF(IF(Delivered[[#This Row],[ID'#]]="","",VLOOKUP(Delivered[[#This Row],[ID'#]],OrderTable[],7,FALSE))=0,0,IF(Delivered[[#This Row],[ID'#]]="","",VLOOKUP(Delivered[[#This Row],[ID'#]],OrderTable[],7,FALSE)))</f>
        <v>3</v>
      </c>
      <c r="F83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83" s="26">
        <v>3</v>
      </c>
      <c r="H83" s="73">
        <v>44701</v>
      </c>
      <c r="I83" s="61" t="s">
        <v>59</v>
      </c>
      <c r="J83" s="25" t="s">
        <v>554</v>
      </c>
      <c r="K8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151.26</v>
      </c>
    </row>
    <row r="84" spans="1:11">
      <c r="A84" s="54" t="s">
        <v>264</v>
      </c>
      <c r="B84" s="27">
        <f>IF(IF(Delivered[[#This Row],[ID'#]]="","",VLOOKUP(Delivered[[#This Row],[ID'#]],OrderTable[],3,FALSE))=0,"",IF(Delivered[[#This Row],[ID'#]]="","",VLOOKUP(Delivered[[#This Row],[ID'#]],OrderTable[],3,FALSE)))</f>
        <v>1145</v>
      </c>
      <c r="C84" s="29" t="str">
        <f>IF(IF(Delivered[[#This Row],[ID'#]]="","",VLOOKUP(Delivered[[#This Row],[ID'#]],OrderTable[],5,FALSE))=0,"",IF(Delivered[[#This Row],[ID'#]]="","",VLOOKUP(Delivered[[#This Row],[ID'#]],OrderTable[],5,FALSE)))</f>
        <v>Shipping and handling</v>
      </c>
      <c r="D84" s="28" t="str">
        <f>IF(IF(Delivered[[#This Row],[ID'#]]="","",VLOOKUP(Delivered[[#This Row],[ID'#]],OrderTable[],6,FALSE))=0,"",IF(Delivered[[#This Row],[ID'#]]="","",VLOOKUP(Delivered[[#This Row],[ID'#]],OrderTable[],6,FALSE)))</f>
        <v>Shipping and handling</v>
      </c>
      <c r="E84" s="28">
        <f>IF(IF(Delivered[[#This Row],[ID'#]]="","",VLOOKUP(Delivered[[#This Row],[ID'#]],OrderTable[],7,FALSE))=0,0,IF(Delivered[[#This Row],[ID'#]]="","",VLOOKUP(Delivered[[#This Row],[ID'#]],OrderTable[],7,FALSE)))</f>
        <v>1</v>
      </c>
      <c r="F84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84" s="26"/>
      <c r="H84" s="73"/>
      <c r="I84" s="61"/>
      <c r="J84" s="26"/>
      <c r="K8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85" spans="1:11">
      <c r="A85" s="54" t="s">
        <v>266</v>
      </c>
      <c r="B85" s="27">
        <f>IF(IF(Delivered[[#This Row],[ID'#]]="","",VLOOKUP(Delivered[[#This Row],[ID'#]],OrderTable[],3,FALSE))=0,"",IF(Delivered[[#This Row],[ID'#]]="","",VLOOKUP(Delivered[[#This Row],[ID'#]],OrderTable[],3,FALSE)))</f>
        <v>1159</v>
      </c>
      <c r="C85" s="29" t="str">
        <f>IF(IF(Delivered[[#This Row],[ID'#]]="","",VLOOKUP(Delivered[[#This Row],[ID'#]],OrderTable[],5,FALSE))=0,"",IF(Delivered[[#This Row],[ID'#]]="","",VLOOKUP(Delivered[[#This Row],[ID'#]],OrderTable[],5,FALSE)))</f>
        <v>B1-HKT-0111 / B1-HKT-0112</v>
      </c>
      <c r="D85" s="28" t="str">
        <f>IF(IF(Delivered[[#This Row],[ID'#]]="","",VLOOKUP(Delivered[[#This Row],[ID'#]],OrderTable[],6,FALSE))=0,"",IF(Delivered[[#This Row],[ID'#]]="","",VLOOKUP(Delivered[[#This Row],[ID'#]],OrderTable[],6,FALSE)))</f>
        <v>Laser Scanner OSSD Split Box / Camera Sensor Power Box</v>
      </c>
      <c r="E85" s="28">
        <f>IF(IF(Delivered[[#This Row],[ID'#]]="","",VLOOKUP(Delivered[[#This Row],[ID'#]],OrderTable[],7,FALSE))=0,0,IF(Delivered[[#This Row],[ID'#]]="","",VLOOKUP(Delivered[[#This Row],[ID'#]],OrderTable[],7,FALSE)))</f>
        <v>8</v>
      </c>
      <c r="F85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85" s="26">
        <v>8</v>
      </c>
      <c r="H85" s="73">
        <v>44694</v>
      </c>
      <c r="I85" s="61" t="s">
        <v>59</v>
      </c>
      <c r="J85" s="26"/>
      <c r="K8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4094.83</v>
      </c>
    </row>
    <row r="86" spans="1:11">
      <c r="A86" s="54" t="s">
        <v>539</v>
      </c>
      <c r="B86" s="27" t="str">
        <f>IF(IF(Delivered[[#This Row],[ID'#]]="","",VLOOKUP(Delivered[[#This Row],[ID'#]],OrderTable[],3,FALSE))=0,"",IF(Delivered[[#This Row],[ID'#]]="","",VLOOKUP(Delivered[[#This Row],[ID'#]],OrderTable[],3,FALSE)))</f>
        <v/>
      </c>
      <c r="C86" s="29" t="str">
        <f>IF(IF(Delivered[[#This Row],[ID'#]]="","",VLOOKUP(Delivered[[#This Row],[ID'#]],OrderTable[],5,FALSE))=0,"",IF(Delivered[[#This Row],[ID'#]]="","",VLOOKUP(Delivered[[#This Row],[ID'#]],OrderTable[],5,FALSE)))</f>
        <v>AJ65SBTB1-32TE1</v>
      </c>
      <c r="D86" s="28" t="str">
        <f>IF(IF(Delivered[[#This Row],[ID'#]]="","",VLOOKUP(Delivered[[#This Row],[ID'#]],OrderTable[],6,FALSE))=0,"",IF(Delivered[[#This Row],[ID'#]]="","",VLOOKUP(Delivered[[#This Row],[ID'#]],OrderTable[],6,FALSE)))</f>
        <v>CC-Link I/O, 32 LOW TR SOURCE OUT, SCREW</v>
      </c>
      <c r="E86" s="28">
        <f>IF(IF(Delivered[[#This Row],[ID'#]]="","",VLOOKUP(Delivered[[#This Row],[ID'#]],OrderTable[],7,FALSE))=0,0,IF(Delivered[[#This Row],[ID'#]]="","",VLOOKUP(Delivered[[#This Row],[ID'#]],OrderTable[],7,FALSE)))</f>
        <v>10</v>
      </c>
      <c r="F86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86" s="26">
        <v>2</v>
      </c>
      <c r="H86" s="73">
        <v>44697</v>
      </c>
      <c r="I86" s="61" t="s">
        <v>562</v>
      </c>
      <c r="J86" s="26"/>
      <c r="K8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1088.3599999999999</v>
      </c>
    </row>
    <row r="87" spans="1:11">
      <c r="A87" s="54" t="s">
        <v>269</v>
      </c>
      <c r="B87" s="27">
        <f>IF(IF(Delivered[[#This Row],[ID'#]]="","",VLOOKUP(Delivered[[#This Row],[ID'#]],OrderTable[],3,FALSE))=0,"",IF(Delivered[[#This Row],[ID'#]]="","",VLOOKUP(Delivered[[#This Row],[ID'#]],OrderTable[],3,FALSE)))</f>
        <v>1151</v>
      </c>
      <c r="C8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87" s="28" t="str">
        <f>IF(IF(Delivered[[#This Row],[ID'#]]="","",VLOOKUP(Delivered[[#This Row],[ID'#]],OrderTable[],6,FALSE))=0,"",IF(Delivered[[#This Row],[ID'#]]="","",VLOOKUP(Delivered[[#This Row],[ID'#]],OrderTable[],6,FALSE)))</f>
        <v>Lucid 20K Cable Tray (Purchase, process and installation)</v>
      </c>
      <c r="E87" s="28">
        <f>IF(IF(Delivered[[#This Row],[ID'#]]="","",VLOOKUP(Delivered[[#This Row],[ID'#]],OrderTable[],7,FALSE))=0,0,IF(Delivered[[#This Row],[ID'#]]="","",VLOOKUP(Delivered[[#This Row],[ID'#]],OrderTable[],7,FALSE)))</f>
        <v>1</v>
      </c>
      <c r="F87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87" s="26">
        <v>1</v>
      </c>
      <c r="H87" s="73">
        <v>44710</v>
      </c>
      <c r="I87" s="61" t="s">
        <v>59</v>
      </c>
      <c r="J87" s="26"/>
      <c r="K8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31486.7</v>
      </c>
    </row>
    <row r="88" spans="1:11">
      <c r="A88" s="54" t="s">
        <v>271</v>
      </c>
      <c r="B88" s="27">
        <f>IF(IF(Delivered[[#This Row],[ID'#]]="","",VLOOKUP(Delivered[[#This Row],[ID'#]],OrderTable[],3,FALSE))=0,"",IF(Delivered[[#This Row],[ID'#]]="","",VLOOKUP(Delivered[[#This Row],[ID'#]],OrderTable[],3,FALSE)))</f>
        <v>1166</v>
      </c>
      <c r="C88" s="29" t="str">
        <f>IF(IF(Delivered[[#This Row],[ID'#]]="","",VLOOKUP(Delivered[[#This Row],[ID'#]],OrderTable[],5,FALSE))=0,"",IF(Delivered[[#This Row],[ID'#]]="","",VLOOKUP(Delivered[[#This Row],[ID'#]],OrderTable[],5,FALSE)))</f>
        <v xml:space="preserve">
480vac Power Cable #10C3G1</v>
      </c>
      <c r="D88" s="28" t="str">
        <f>IF(IF(Delivered[[#This Row],[ID'#]]="","",VLOOKUP(Delivered[[#This Row],[ID'#]],OrderTable[],6,FALSE))=0,"",IF(Delivered[[#This Row],[ID'#]]="","",VLOOKUP(Delivered[[#This Row],[ID'#]],OrderTable[],6,FALSE)))</f>
        <v>Power cable 10AWG-3c+G TC-ER 600V</v>
      </c>
      <c r="E88" s="28">
        <f>IF(IF(Delivered[[#This Row],[ID'#]]="","",VLOOKUP(Delivered[[#This Row],[ID'#]],OrderTable[],7,FALSE))=0,0,IF(Delivered[[#This Row],[ID'#]]="","",VLOOKUP(Delivered[[#This Row],[ID'#]],OrderTable[],7,FALSE)))</f>
        <v>100</v>
      </c>
      <c r="F88" s="28" t="str">
        <f>IF(IF(Delivered[[#This Row],[ID'#]]="","",VLOOKUP(Delivered[[#This Row],[ID'#]],OrderTable[],8,FALSE))=0,"",IF(Delivered[[#This Row],[ID'#]]="","",VLOOKUP(Delivered[[#This Row],[ID'#]],OrderTable[],8,FALSE)))</f>
        <v>mts</v>
      </c>
      <c r="G88" s="26">
        <v>100</v>
      </c>
      <c r="H88" s="73">
        <v>44708</v>
      </c>
      <c r="I88" s="61" t="s">
        <v>59</v>
      </c>
      <c r="J88" s="26"/>
      <c r="K8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914</v>
      </c>
    </row>
    <row r="89" spans="1:11">
      <c r="A89" s="54" t="s">
        <v>272</v>
      </c>
      <c r="B89" s="27">
        <f>IF(IF(Delivered[[#This Row],[ID'#]]="","",VLOOKUP(Delivered[[#This Row],[ID'#]],OrderTable[],3,FALSE))=0,"",IF(Delivered[[#This Row],[ID'#]]="","",VLOOKUP(Delivered[[#This Row],[ID'#]],OrderTable[],3,FALSE)))</f>
        <v>1166</v>
      </c>
      <c r="C89" s="29" t="str">
        <f>IF(IF(Delivered[[#This Row],[ID'#]]="","",VLOOKUP(Delivered[[#This Row],[ID'#]],OrderTable[],5,FALSE))=0,"",IF(Delivered[[#This Row],[ID'#]]="","",VLOOKUP(Delivered[[#This Row],[ID'#]],OrderTable[],5,FALSE)))</f>
        <v>Shipping and handling</v>
      </c>
      <c r="D89" s="28" t="str">
        <f>IF(IF(Delivered[[#This Row],[ID'#]]="","",VLOOKUP(Delivered[[#This Row],[ID'#]],OrderTable[],6,FALSE))=0,"",IF(Delivered[[#This Row],[ID'#]]="","",VLOOKUP(Delivered[[#This Row],[ID'#]],OrderTable[],6,FALSE)))</f>
        <v>Shipping and handling</v>
      </c>
      <c r="E89" s="28">
        <f>IF(IF(Delivered[[#This Row],[ID'#]]="","",VLOOKUP(Delivered[[#This Row],[ID'#]],OrderTable[],7,FALSE))=0,0,IF(Delivered[[#This Row],[ID'#]]="","",VLOOKUP(Delivered[[#This Row],[ID'#]],OrderTable[],7,FALSE)))</f>
        <v>1</v>
      </c>
      <c r="F89" s="28" t="str">
        <f>IF(IF(Delivered[[#This Row],[ID'#]]="","",VLOOKUP(Delivered[[#This Row],[ID'#]],OrderTable[],8,FALSE))=0,"",IF(Delivered[[#This Row],[ID'#]]="","",VLOOKUP(Delivered[[#This Row],[ID'#]],OrderTable[],8,FALSE)))</f>
        <v>pc</v>
      </c>
      <c r="G89" s="26">
        <v>1</v>
      </c>
      <c r="H89" s="73">
        <v>44708</v>
      </c>
      <c r="I89" s="61" t="s">
        <v>456</v>
      </c>
      <c r="J89" s="26"/>
      <c r="K8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100</v>
      </c>
    </row>
    <row r="90" spans="1:11">
      <c r="A90" s="54" t="s">
        <v>273</v>
      </c>
      <c r="B90" s="27">
        <f>IF(IF(Delivered[[#This Row],[ID'#]]="","",VLOOKUP(Delivered[[#This Row],[ID'#]],OrderTable[],3,FALSE))=0,"",IF(Delivered[[#This Row],[ID'#]]="","",VLOOKUP(Delivered[[#This Row],[ID'#]],OrderTable[],3,FALSE)))</f>
        <v>1148</v>
      </c>
      <c r="C9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0" s="28" t="str">
        <f>IF(IF(Delivered[[#This Row],[ID'#]]="","",VLOOKUP(Delivered[[#This Row],[ID'#]],OrderTable[],6,FALSE))=0,"",IF(Delivered[[#This Row],[ID'#]]="","",VLOOKUP(Delivered[[#This Row],[ID'#]],OrderTable[],6,FALSE)))</f>
        <v>Electrician #1 - Pure 20K (Labor)</v>
      </c>
      <c r="E90" s="28">
        <f>IF(IF(Delivered[[#This Row],[ID'#]]="","",VLOOKUP(Delivered[[#This Row],[ID'#]],OrderTable[],7,FALSE))=0,0,IF(Delivered[[#This Row],[ID'#]]="","",VLOOKUP(Delivered[[#This Row],[ID'#]],OrderTable[],7,FALSE)))</f>
        <v>485</v>
      </c>
      <c r="F9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90" s="26">
        <v>190</v>
      </c>
      <c r="H90" s="73">
        <v>44710</v>
      </c>
      <c r="I90" s="61" t="s">
        <v>456</v>
      </c>
      <c r="J90" s="26"/>
      <c r="K9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5700</v>
      </c>
    </row>
    <row r="91" spans="1:11">
      <c r="A91" s="54" t="s">
        <v>276</v>
      </c>
      <c r="B91" s="27">
        <f>IF(IF(Delivered[[#This Row],[ID'#]]="","",VLOOKUP(Delivered[[#This Row],[ID'#]],OrderTable[],3,FALSE))=0,"",IF(Delivered[[#This Row],[ID'#]]="","",VLOOKUP(Delivered[[#This Row],[ID'#]],OrderTable[],3,FALSE)))</f>
        <v>1148</v>
      </c>
      <c r="C9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1" s="28" t="str">
        <f>IF(IF(Delivered[[#This Row],[ID'#]]="","",VLOOKUP(Delivered[[#This Row],[ID'#]],OrderTable[],6,FALSE))=0,"",IF(Delivered[[#This Row],[ID'#]]="","",VLOOKUP(Delivered[[#This Row],[ID'#]],OrderTable[],6,FALSE)))</f>
        <v>Electrician #1 - Pure 20K (Overtime)</v>
      </c>
      <c r="E91" s="28">
        <f>IF(IF(Delivered[[#This Row],[ID'#]]="","",VLOOKUP(Delivered[[#This Row],[ID'#]],OrderTable[],7,FALSE))=0,0,IF(Delivered[[#This Row],[ID'#]]="","",VLOOKUP(Delivered[[#This Row],[ID'#]],OrderTable[],7,FALSE)))</f>
        <v>194</v>
      </c>
      <c r="F91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91" s="26">
        <v>0</v>
      </c>
      <c r="H91" s="73">
        <v>44710</v>
      </c>
      <c r="I91" s="61"/>
      <c r="J91" s="26"/>
      <c r="K9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92" spans="1:11">
      <c r="A92" s="54" t="s">
        <v>278</v>
      </c>
      <c r="B92" s="27">
        <f>IF(IF(Delivered[[#This Row],[ID'#]]="","",VLOOKUP(Delivered[[#This Row],[ID'#]],OrderTable[],3,FALSE))=0,"",IF(Delivered[[#This Row],[ID'#]]="","",VLOOKUP(Delivered[[#This Row],[ID'#]],OrderTable[],3,FALSE)))</f>
        <v>1148</v>
      </c>
      <c r="C9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2" s="28" t="str">
        <f>IF(IF(Delivered[[#This Row],[ID'#]]="","",VLOOKUP(Delivered[[#This Row],[ID'#]],OrderTable[],6,FALSE))=0,"",IF(Delivered[[#This Row],[ID'#]]="","",VLOOKUP(Delivered[[#This Row],[ID'#]],OrderTable[],6,FALSE)))</f>
        <v>Electrician #1 - Pure 20K (Expenses)</v>
      </c>
      <c r="E92" s="28">
        <f>IF(IF(Delivered[[#This Row],[ID'#]]="","",VLOOKUP(Delivered[[#This Row],[ID'#]],OrderTable[],7,FALSE))=0,0,IF(Delivered[[#This Row],[ID'#]]="","",VLOOKUP(Delivered[[#This Row],[ID'#]],OrderTable[],7,FALSE)))</f>
        <v>1</v>
      </c>
      <c r="F92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92" s="26">
        <v>1</v>
      </c>
      <c r="H92" s="73">
        <v>44710</v>
      </c>
      <c r="I92" s="61" t="s">
        <v>456</v>
      </c>
      <c r="J92" s="26"/>
      <c r="K9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12560</v>
      </c>
    </row>
    <row r="93" spans="1:11">
      <c r="A93" s="54" t="s">
        <v>281</v>
      </c>
      <c r="B93" s="27">
        <f>IF(IF(Delivered[[#This Row],[ID'#]]="","",VLOOKUP(Delivered[[#This Row],[ID'#]],OrderTable[],3,FALSE))=0,"",IF(Delivered[[#This Row],[ID'#]]="","",VLOOKUP(Delivered[[#This Row],[ID'#]],OrderTable[],3,FALSE)))</f>
        <v>1148</v>
      </c>
      <c r="C9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3" s="28" t="str">
        <f>IF(IF(Delivered[[#This Row],[ID'#]]="","",VLOOKUP(Delivered[[#This Row],[ID'#]],OrderTable[],6,FALSE))=0,"",IF(Delivered[[#This Row],[ID'#]]="","",VLOOKUP(Delivered[[#This Row],[ID'#]],OrderTable[],6,FALSE)))</f>
        <v>Electrician #2 - Pure 20K (Labor)</v>
      </c>
      <c r="E93" s="28">
        <f>IF(IF(Delivered[[#This Row],[ID'#]]="","",VLOOKUP(Delivered[[#This Row],[ID'#]],OrderTable[],7,FALSE))=0,0,IF(Delivered[[#This Row],[ID'#]]="","",VLOOKUP(Delivered[[#This Row],[ID'#]],OrderTable[],7,FALSE)))</f>
        <v>207</v>
      </c>
      <c r="F9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93" s="26">
        <v>40</v>
      </c>
      <c r="H93" s="73">
        <v>44710</v>
      </c>
      <c r="I93" s="61" t="s">
        <v>456</v>
      </c>
      <c r="J93" s="26"/>
      <c r="K9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1200</v>
      </c>
    </row>
    <row r="94" spans="1:11">
      <c r="A94" s="54" t="s">
        <v>283</v>
      </c>
      <c r="B94" s="27">
        <f>IF(IF(Delivered[[#This Row],[ID'#]]="","",VLOOKUP(Delivered[[#This Row],[ID'#]],OrderTable[],3,FALSE))=0,"",IF(Delivered[[#This Row],[ID'#]]="","",VLOOKUP(Delivered[[#This Row],[ID'#]],OrderTable[],3,FALSE)))</f>
        <v>1148</v>
      </c>
      <c r="C9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4" s="28" t="str">
        <f>IF(IF(Delivered[[#This Row],[ID'#]]="","",VLOOKUP(Delivered[[#This Row],[ID'#]],OrderTable[],6,FALSE))=0,"",IF(Delivered[[#This Row],[ID'#]]="","",VLOOKUP(Delivered[[#This Row],[ID'#]],OrderTable[],6,FALSE)))</f>
        <v>Electrician #2 - Pure 20K (Overtime)</v>
      </c>
      <c r="E94" s="28">
        <f>IF(IF(Delivered[[#This Row],[ID'#]]="","",VLOOKUP(Delivered[[#This Row],[ID'#]],OrderTable[],7,FALSE))=0,0,IF(Delivered[[#This Row],[ID'#]]="","",VLOOKUP(Delivered[[#This Row],[ID'#]],OrderTable[],7,FALSE)))</f>
        <v>82</v>
      </c>
      <c r="F9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94" s="26">
        <v>0</v>
      </c>
      <c r="H94" s="73">
        <v>44710</v>
      </c>
      <c r="I94" s="61"/>
      <c r="J94" s="26"/>
      <c r="K9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95" spans="1:11">
      <c r="A95" s="54" t="s">
        <v>285</v>
      </c>
      <c r="B95" s="27">
        <f>IF(IF(Delivered[[#This Row],[ID'#]]="","",VLOOKUP(Delivered[[#This Row],[ID'#]],OrderTable[],3,FALSE))=0,"",IF(Delivered[[#This Row],[ID'#]]="","",VLOOKUP(Delivered[[#This Row],[ID'#]],OrderTable[],3,FALSE)))</f>
        <v>1148</v>
      </c>
      <c r="C9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5" s="28" t="str">
        <f>IF(IF(Delivered[[#This Row],[ID'#]]="","",VLOOKUP(Delivered[[#This Row],[ID'#]],OrderTable[],6,FALSE))=0,"",IF(Delivered[[#This Row],[ID'#]]="","",VLOOKUP(Delivered[[#This Row],[ID'#]],OrderTable[],6,FALSE)))</f>
        <v>Electrician #2 - Pure 20K (Expenses)</v>
      </c>
      <c r="E95" s="28">
        <f>IF(IF(Delivered[[#This Row],[ID'#]]="","",VLOOKUP(Delivered[[#This Row],[ID'#]],OrderTable[],7,FALSE))=0,0,IF(Delivered[[#This Row],[ID'#]]="","",VLOOKUP(Delivered[[#This Row],[ID'#]],OrderTable[],7,FALSE)))</f>
        <v>1</v>
      </c>
      <c r="F95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95" s="26">
        <v>1</v>
      </c>
      <c r="H95" s="73">
        <v>44710</v>
      </c>
      <c r="I95" s="61" t="s">
        <v>456</v>
      </c>
      <c r="J95" s="26"/>
      <c r="K9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5930</v>
      </c>
    </row>
    <row r="96" spans="1:11">
      <c r="A96" s="54" t="s">
        <v>287</v>
      </c>
      <c r="B96" s="27">
        <f>IF(IF(Delivered[[#This Row],[ID'#]]="","",VLOOKUP(Delivered[[#This Row],[ID'#]],OrderTable[],3,FALSE))=0,"",IF(Delivered[[#This Row],[ID'#]]="","",VLOOKUP(Delivered[[#This Row],[ID'#]],OrderTable[],3,FALSE)))</f>
        <v>1148</v>
      </c>
      <c r="C9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6" s="28" t="str">
        <f>IF(IF(Delivered[[#This Row],[ID'#]]="","",VLOOKUP(Delivered[[#This Row],[ID'#]],OrderTable[],6,FALSE))=0,"",IF(Delivered[[#This Row],[ID'#]]="","",VLOOKUP(Delivered[[#This Row],[ID'#]],OrderTable[],6,FALSE)))</f>
        <v>Electrician #3 - Pure 20K (Labor)</v>
      </c>
      <c r="E96" s="28">
        <f>IF(IF(Delivered[[#This Row],[ID'#]]="","",VLOOKUP(Delivered[[#This Row],[ID'#]],OrderTable[],7,FALSE))=0,0,IF(Delivered[[#This Row],[ID'#]]="","",VLOOKUP(Delivered[[#This Row],[ID'#]],OrderTable[],7,FALSE)))</f>
        <v>257</v>
      </c>
      <c r="F9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96" s="26">
        <v>90</v>
      </c>
      <c r="H96" s="73">
        <v>44710</v>
      </c>
      <c r="I96" s="61" t="s">
        <v>456</v>
      </c>
      <c r="J96" s="26"/>
      <c r="K9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2700</v>
      </c>
    </row>
    <row r="97" spans="1:11">
      <c r="A97" s="54" t="s">
        <v>289</v>
      </c>
      <c r="B97" s="27">
        <f>IF(IF(Delivered[[#This Row],[ID'#]]="","",VLOOKUP(Delivered[[#This Row],[ID'#]],OrderTable[],3,FALSE))=0,"",IF(Delivered[[#This Row],[ID'#]]="","",VLOOKUP(Delivered[[#This Row],[ID'#]],OrderTable[],3,FALSE)))</f>
        <v>1148</v>
      </c>
      <c r="C9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7" s="28" t="str">
        <f>IF(IF(Delivered[[#This Row],[ID'#]]="","",VLOOKUP(Delivered[[#This Row],[ID'#]],OrderTable[],6,FALSE))=0,"",IF(Delivered[[#This Row],[ID'#]]="","",VLOOKUP(Delivered[[#This Row],[ID'#]],OrderTable[],6,FALSE)))</f>
        <v>Electrician #3 - Pure 20K (Overtime)</v>
      </c>
      <c r="E97" s="28">
        <f>IF(IF(Delivered[[#This Row],[ID'#]]="","",VLOOKUP(Delivered[[#This Row],[ID'#]],OrderTable[],7,FALSE))=0,0,IF(Delivered[[#This Row],[ID'#]]="","",VLOOKUP(Delivered[[#This Row],[ID'#]],OrderTable[],7,FALSE)))</f>
        <v>102</v>
      </c>
      <c r="F9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97" s="26">
        <v>0</v>
      </c>
      <c r="H97" s="73">
        <v>44710</v>
      </c>
      <c r="I97" s="61"/>
      <c r="J97" s="26"/>
      <c r="K9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98" spans="1:11">
      <c r="A98" s="54" t="s">
        <v>291</v>
      </c>
      <c r="B98" s="27">
        <f>IF(IF(Delivered[[#This Row],[ID'#]]="","",VLOOKUP(Delivered[[#This Row],[ID'#]],OrderTable[],3,FALSE))=0,"",IF(Delivered[[#This Row],[ID'#]]="","",VLOOKUP(Delivered[[#This Row],[ID'#]],OrderTable[],3,FALSE)))</f>
        <v>1148</v>
      </c>
      <c r="C9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8" s="28" t="str">
        <f>IF(IF(Delivered[[#This Row],[ID'#]]="","",VLOOKUP(Delivered[[#This Row],[ID'#]],OrderTable[],6,FALSE))=0,"",IF(Delivered[[#This Row],[ID'#]]="","",VLOOKUP(Delivered[[#This Row],[ID'#]],OrderTable[],6,FALSE)))</f>
        <v>Electrician #3 - Pure 20K (Expenses)</v>
      </c>
      <c r="E98" s="28">
        <f>IF(IF(Delivered[[#This Row],[ID'#]]="","",VLOOKUP(Delivered[[#This Row],[ID'#]],OrderTable[],7,FALSE))=0,0,IF(Delivered[[#This Row],[ID'#]]="","",VLOOKUP(Delivered[[#This Row],[ID'#]],OrderTable[],7,FALSE)))</f>
        <v>1</v>
      </c>
      <c r="F98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98" s="26">
        <v>1</v>
      </c>
      <c r="H98" s="73">
        <v>44710</v>
      </c>
      <c r="I98" s="61" t="s">
        <v>456</v>
      </c>
      <c r="J98" s="26"/>
      <c r="K9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7120</v>
      </c>
    </row>
    <row r="99" spans="1:11">
      <c r="A99" s="54" t="s">
        <v>293</v>
      </c>
      <c r="B99" s="27">
        <f>IF(IF(Delivered[[#This Row],[ID'#]]="","",VLOOKUP(Delivered[[#This Row],[ID'#]],OrderTable[],3,FALSE))=0,"",IF(Delivered[[#This Row],[ID'#]]="","",VLOOKUP(Delivered[[#This Row],[ID'#]],OrderTable[],3,FALSE)))</f>
        <v>1148</v>
      </c>
      <c r="C9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99" s="28" t="str">
        <f>IF(IF(Delivered[[#This Row],[ID'#]]="","",VLOOKUP(Delivered[[#This Row],[ID'#]],OrderTable[],6,FALSE))=0,"",IF(Delivered[[#This Row],[ID'#]]="","",VLOOKUP(Delivered[[#This Row],[ID'#]],OrderTable[],6,FALSE)))</f>
        <v>Electrician #4 - Pure 20K (Labor)</v>
      </c>
      <c r="E99" s="28">
        <f>IF(IF(Delivered[[#This Row],[ID'#]]="","",VLOOKUP(Delivered[[#This Row],[ID'#]],OrderTable[],7,FALSE))=0,0,IF(Delivered[[#This Row],[ID'#]]="","",VLOOKUP(Delivered[[#This Row],[ID'#]],OrderTable[],7,FALSE)))</f>
        <v>100</v>
      </c>
      <c r="F9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99" s="26">
        <v>40</v>
      </c>
      <c r="H99" s="73">
        <v>44710</v>
      </c>
      <c r="I99" s="61" t="s">
        <v>456</v>
      </c>
      <c r="J99" s="26"/>
      <c r="K9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1200</v>
      </c>
    </row>
    <row r="100" spans="1:11">
      <c r="A100" s="54" t="s">
        <v>295</v>
      </c>
      <c r="B100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0" s="28" t="str">
        <f>IF(IF(Delivered[[#This Row],[ID'#]]="","",VLOOKUP(Delivered[[#This Row],[ID'#]],OrderTable[],6,FALSE))=0,"",IF(Delivered[[#This Row],[ID'#]]="","",VLOOKUP(Delivered[[#This Row],[ID'#]],OrderTable[],6,FALSE)))</f>
        <v>Electrician #4 - Pure 20K (Overtime)</v>
      </c>
      <c r="E100" s="28">
        <f>IF(IF(Delivered[[#This Row],[ID'#]]="","",VLOOKUP(Delivered[[#This Row],[ID'#]],OrderTable[],7,FALSE))=0,0,IF(Delivered[[#This Row],[ID'#]]="","",VLOOKUP(Delivered[[#This Row],[ID'#]],OrderTable[],7,FALSE)))</f>
        <v>40</v>
      </c>
      <c r="F10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00" s="26">
        <v>0</v>
      </c>
      <c r="H100" s="73">
        <v>44710</v>
      </c>
      <c r="I100" s="61"/>
      <c r="J100" s="26"/>
      <c r="K10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01" spans="1:11">
      <c r="A101" s="54" t="s">
        <v>297</v>
      </c>
      <c r="B101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1" s="28" t="str">
        <f>IF(IF(Delivered[[#This Row],[ID'#]]="","",VLOOKUP(Delivered[[#This Row],[ID'#]],OrderTable[],6,FALSE))=0,"",IF(Delivered[[#This Row],[ID'#]]="","",VLOOKUP(Delivered[[#This Row],[ID'#]],OrderTable[],6,FALSE)))</f>
        <v>Electrician #4 - Pure 20K (Expenses)</v>
      </c>
      <c r="E101" s="28">
        <f>IF(IF(Delivered[[#This Row],[ID'#]]="","",VLOOKUP(Delivered[[#This Row],[ID'#]],OrderTable[],7,FALSE))=0,0,IF(Delivered[[#This Row],[ID'#]]="","",VLOOKUP(Delivered[[#This Row],[ID'#]],OrderTable[],7,FALSE)))</f>
        <v>1</v>
      </c>
      <c r="F10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01" s="26">
        <v>1</v>
      </c>
      <c r="H101" s="73">
        <v>44710</v>
      </c>
      <c r="I101" s="61" t="s">
        <v>456</v>
      </c>
      <c r="J101" s="26"/>
      <c r="K10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3380</v>
      </c>
    </row>
    <row r="102" spans="1:11">
      <c r="A102" s="54" t="s">
        <v>299</v>
      </c>
      <c r="B102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2" s="28" t="str">
        <f>IF(IF(Delivered[[#This Row],[ID'#]]="","",VLOOKUP(Delivered[[#This Row],[ID'#]],OrderTable[],6,FALSE))=0,"",IF(Delivered[[#This Row],[ID'#]]="","",VLOOKUP(Delivered[[#This Row],[ID'#]],OrderTable[],6,FALSE)))</f>
        <v>Electrician #5 - Pure 20K (Labor)</v>
      </c>
      <c r="E102" s="28">
        <f>IF(IF(Delivered[[#This Row],[ID'#]]="","",VLOOKUP(Delivered[[#This Row],[ID'#]],OrderTable[],7,FALSE))=0,0,IF(Delivered[[#This Row],[ID'#]]="","",VLOOKUP(Delivered[[#This Row],[ID'#]],OrderTable[],7,FALSE)))</f>
        <v>150</v>
      </c>
      <c r="F10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02" s="26">
        <v>90</v>
      </c>
      <c r="H102" s="73">
        <v>44710</v>
      </c>
      <c r="I102" s="61" t="s">
        <v>456</v>
      </c>
      <c r="J102" s="26"/>
      <c r="K10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2700</v>
      </c>
    </row>
    <row r="103" spans="1:11">
      <c r="A103" s="54" t="s">
        <v>301</v>
      </c>
      <c r="B103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3" s="28" t="str">
        <f>IF(IF(Delivered[[#This Row],[ID'#]]="","",VLOOKUP(Delivered[[#This Row],[ID'#]],OrderTable[],6,FALSE))=0,"",IF(Delivered[[#This Row],[ID'#]]="","",VLOOKUP(Delivered[[#This Row],[ID'#]],OrderTable[],6,FALSE)))</f>
        <v>Electrician #5 - Pure 20K (Overtime)</v>
      </c>
      <c r="E103" s="28">
        <f>IF(IF(Delivered[[#This Row],[ID'#]]="","",VLOOKUP(Delivered[[#This Row],[ID'#]],OrderTable[],7,FALSE))=0,0,IF(Delivered[[#This Row],[ID'#]]="","",VLOOKUP(Delivered[[#This Row],[ID'#]],OrderTable[],7,FALSE)))</f>
        <v>60</v>
      </c>
      <c r="F10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03" s="26">
        <v>0</v>
      </c>
      <c r="H103" s="73">
        <v>44710</v>
      </c>
      <c r="I103" s="61"/>
      <c r="J103" s="26"/>
      <c r="K10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04" spans="1:11">
      <c r="A104" s="54" t="s">
        <v>303</v>
      </c>
      <c r="B104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4" s="28" t="str">
        <f>IF(IF(Delivered[[#This Row],[ID'#]]="","",VLOOKUP(Delivered[[#This Row],[ID'#]],OrderTable[],6,FALSE))=0,"",IF(Delivered[[#This Row],[ID'#]]="","",VLOOKUP(Delivered[[#This Row],[ID'#]],OrderTable[],6,FALSE)))</f>
        <v>Electrician #5 - Pure 20K (Expenses)</v>
      </c>
      <c r="E104" s="28">
        <f>IF(IF(Delivered[[#This Row],[ID'#]]="","",VLOOKUP(Delivered[[#This Row],[ID'#]],OrderTable[],7,FALSE))=0,0,IF(Delivered[[#This Row],[ID'#]]="","",VLOOKUP(Delivered[[#This Row],[ID'#]],OrderTable[],7,FALSE)))</f>
        <v>1</v>
      </c>
      <c r="F104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04" s="26">
        <v>1</v>
      </c>
      <c r="H104" s="73">
        <v>44710</v>
      </c>
      <c r="I104" s="61" t="s">
        <v>456</v>
      </c>
      <c r="J104" s="26"/>
      <c r="K10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4570</v>
      </c>
    </row>
    <row r="105" spans="1:11">
      <c r="A105" s="54" t="s">
        <v>305</v>
      </c>
      <c r="B105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5" s="28" t="str">
        <f>IF(IF(Delivered[[#This Row],[ID'#]]="","",VLOOKUP(Delivered[[#This Row],[ID'#]],OrderTable[],6,FALSE))=0,"",IF(Delivered[[#This Row],[ID'#]]="","",VLOOKUP(Delivered[[#This Row],[ID'#]],OrderTable[],6,FALSE)))</f>
        <v>Electrician #6 - Pure 20K (Labor)</v>
      </c>
      <c r="E105" s="28">
        <f>IF(IF(Delivered[[#This Row],[ID'#]]="","",VLOOKUP(Delivered[[#This Row],[ID'#]],OrderTable[],7,FALSE))=0,0,IF(Delivered[[#This Row],[ID'#]]="","",VLOOKUP(Delivered[[#This Row],[ID'#]],OrderTable[],7,FALSE)))</f>
        <v>250</v>
      </c>
      <c r="F10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05" s="26">
        <v>190</v>
      </c>
      <c r="H105" s="73">
        <v>44710</v>
      </c>
      <c r="I105" s="61" t="s">
        <v>456</v>
      </c>
      <c r="J105" s="26"/>
      <c r="K10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5700</v>
      </c>
    </row>
    <row r="106" spans="1:11">
      <c r="A106" s="54" t="s">
        <v>307</v>
      </c>
      <c r="B106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6" s="28" t="str">
        <f>IF(IF(Delivered[[#This Row],[ID'#]]="","",VLOOKUP(Delivered[[#This Row],[ID'#]],OrderTable[],6,FALSE))=0,"",IF(Delivered[[#This Row],[ID'#]]="","",VLOOKUP(Delivered[[#This Row],[ID'#]],OrderTable[],6,FALSE)))</f>
        <v>Electrician #6 - Pure 20K (Overtime)</v>
      </c>
      <c r="E106" s="28">
        <f>IF(IF(Delivered[[#This Row],[ID'#]]="","",VLOOKUP(Delivered[[#This Row],[ID'#]],OrderTable[],7,FALSE))=0,0,IF(Delivered[[#This Row],[ID'#]]="","",VLOOKUP(Delivered[[#This Row],[ID'#]],OrderTable[],7,FALSE)))</f>
        <v>100</v>
      </c>
      <c r="F10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06" s="26">
        <v>0</v>
      </c>
      <c r="H106" s="73">
        <v>44710</v>
      </c>
      <c r="I106" s="61"/>
      <c r="J106" s="26"/>
      <c r="K10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07" spans="1:11">
      <c r="A107" s="54" t="s">
        <v>309</v>
      </c>
      <c r="B107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7" s="28" t="str">
        <f>IF(IF(Delivered[[#This Row],[ID'#]]="","",VLOOKUP(Delivered[[#This Row],[ID'#]],OrderTable[],6,FALSE))=0,"",IF(Delivered[[#This Row],[ID'#]]="","",VLOOKUP(Delivered[[#This Row],[ID'#]],OrderTable[],6,FALSE)))</f>
        <v>Electrician #6 - Pure 20K (Expenses)</v>
      </c>
      <c r="E107" s="28">
        <f>IF(IF(Delivered[[#This Row],[ID'#]]="","",VLOOKUP(Delivered[[#This Row],[ID'#]],OrderTable[],7,FALSE))=0,0,IF(Delivered[[#This Row],[ID'#]]="","",VLOOKUP(Delivered[[#This Row],[ID'#]],OrderTable[],7,FALSE)))</f>
        <v>1</v>
      </c>
      <c r="F107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07" s="26">
        <v>1</v>
      </c>
      <c r="H107" s="73">
        <v>44710</v>
      </c>
      <c r="I107" s="61" t="s">
        <v>456</v>
      </c>
      <c r="J107" s="26"/>
      <c r="K10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6950</v>
      </c>
    </row>
    <row r="108" spans="1:11">
      <c r="A108" s="54" t="s">
        <v>311</v>
      </c>
      <c r="B108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8" s="28" t="str">
        <f>IF(IF(Delivered[[#This Row],[ID'#]]="","",VLOOKUP(Delivered[[#This Row],[ID'#]],OrderTable[],6,FALSE))=0,"",IF(Delivered[[#This Row],[ID'#]]="","",VLOOKUP(Delivered[[#This Row],[ID'#]],OrderTable[],6,FALSE)))</f>
        <v>Electrician #7 - Pure 20K (Labor)</v>
      </c>
      <c r="E108" s="28">
        <f>IF(IF(Delivered[[#This Row],[ID'#]]="","",VLOOKUP(Delivered[[#This Row],[ID'#]],OrderTable[],7,FALSE))=0,0,IF(Delivered[[#This Row],[ID'#]]="","",VLOOKUP(Delivered[[#This Row],[ID'#]],OrderTable[],7,FALSE)))</f>
        <v>250</v>
      </c>
      <c r="F10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08" s="26">
        <v>190</v>
      </c>
      <c r="H108" s="73">
        <v>44710</v>
      </c>
      <c r="I108" s="61" t="s">
        <v>456</v>
      </c>
      <c r="J108" s="26"/>
      <c r="K10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5700</v>
      </c>
    </row>
    <row r="109" spans="1:11">
      <c r="A109" s="54" t="s">
        <v>313</v>
      </c>
      <c r="B109" s="27">
        <f>IF(IF(Delivered[[#This Row],[ID'#]]="","",VLOOKUP(Delivered[[#This Row],[ID'#]],OrderTable[],3,FALSE))=0,"",IF(Delivered[[#This Row],[ID'#]]="","",VLOOKUP(Delivered[[#This Row],[ID'#]],OrderTable[],3,FALSE)))</f>
        <v>1148</v>
      </c>
      <c r="C10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09" s="28" t="str">
        <f>IF(IF(Delivered[[#This Row],[ID'#]]="","",VLOOKUP(Delivered[[#This Row],[ID'#]],OrderTable[],6,FALSE))=0,"",IF(Delivered[[#This Row],[ID'#]]="","",VLOOKUP(Delivered[[#This Row],[ID'#]],OrderTable[],6,FALSE)))</f>
        <v>Electrician #7 - Pure 20K (Overtime)</v>
      </c>
      <c r="E109" s="28">
        <f>IF(IF(Delivered[[#This Row],[ID'#]]="","",VLOOKUP(Delivered[[#This Row],[ID'#]],OrderTable[],7,FALSE))=0,0,IF(Delivered[[#This Row],[ID'#]]="","",VLOOKUP(Delivered[[#This Row],[ID'#]],OrderTable[],7,FALSE)))</f>
        <v>100</v>
      </c>
      <c r="F10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09" s="26">
        <v>0</v>
      </c>
      <c r="H109" s="73">
        <v>44710</v>
      </c>
      <c r="I109" s="61"/>
      <c r="J109" s="26"/>
      <c r="K10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10" spans="1:11">
      <c r="A110" s="54" t="s">
        <v>315</v>
      </c>
      <c r="B110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0" s="28" t="str">
        <f>IF(IF(Delivered[[#This Row],[ID'#]]="","",VLOOKUP(Delivered[[#This Row],[ID'#]],OrderTable[],6,FALSE))=0,"",IF(Delivered[[#This Row],[ID'#]]="","",VLOOKUP(Delivered[[#This Row],[ID'#]],OrderTable[],6,FALSE)))</f>
        <v>Electrician #7 - Pure 20K (Expenses)</v>
      </c>
      <c r="E110" s="28">
        <f>IF(IF(Delivered[[#This Row],[ID'#]]="","",VLOOKUP(Delivered[[#This Row],[ID'#]],OrderTable[],7,FALSE))=0,0,IF(Delivered[[#This Row],[ID'#]]="","",VLOOKUP(Delivered[[#This Row],[ID'#]],OrderTable[],7,FALSE)))</f>
        <v>1</v>
      </c>
      <c r="F110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10" s="26">
        <v>1</v>
      </c>
      <c r="H110" s="73">
        <v>44710</v>
      </c>
      <c r="I110" s="61" t="s">
        <v>456</v>
      </c>
      <c r="J110" s="26"/>
      <c r="K11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6950</v>
      </c>
    </row>
    <row r="111" spans="1:11">
      <c r="A111" s="54" t="s">
        <v>317</v>
      </c>
      <c r="B111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1" s="28" t="str">
        <f>IF(IF(Delivered[[#This Row],[ID'#]]="","",VLOOKUP(Delivered[[#This Row],[ID'#]],OrderTable[],6,FALSE))=0,"",IF(Delivered[[#This Row],[ID'#]]="","",VLOOKUP(Delivered[[#This Row],[ID'#]],OrderTable[],6,FALSE)))</f>
        <v>Electrician #8 - Pure 20K (Labor)</v>
      </c>
      <c r="E111" s="28">
        <f>IF(IF(Delivered[[#This Row],[ID'#]]="","",VLOOKUP(Delivered[[#This Row],[ID'#]],OrderTable[],7,FALSE))=0,0,IF(Delivered[[#This Row],[ID'#]]="","",VLOOKUP(Delivered[[#This Row],[ID'#]],OrderTable[],7,FALSE)))</f>
        <v>200</v>
      </c>
      <c r="F111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11" s="26">
        <v>190</v>
      </c>
      <c r="H111" s="73">
        <v>44710</v>
      </c>
      <c r="I111" s="61" t="s">
        <v>456</v>
      </c>
      <c r="J111" s="26"/>
      <c r="K11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5700</v>
      </c>
    </row>
    <row r="112" spans="1:11">
      <c r="A112" s="54" t="s">
        <v>319</v>
      </c>
      <c r="B112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2" s="28" t="str">
        <f>IF(IF(Delivered[[#This Row],[ID'#]]="","",VLOOKUP(Delivered[[#This Row],[ID'#]],OrderTable[],6,FALSE))=0,"",IF(Delivered[[#This Row],[ID'#]]="","",VLOOKUP(Delivered[[#This Row],[ID'#]],OrderTable[],6,FALSE)))</f>
        <v>Electrician #8 - Pure 20K (Overtime)</v>
      </c>
      <c r="E112" s="28">
        <f>IF(IF(Delivered[[#This Row],[ID'#]]="","",VLOOKUP(Delivered[[#This Row],[ID'#]],OrderTable[],7,FALSE))=0,0,IF(Delivered[[#This Row],[ID'#]]="","",VLOOKUP(Delivered[[#This Row],[ID'#]],OrderTable[],7,FALSE)))</f>
        <v>0</v>
      </c>
      <c r="F11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12" s="26">
        <v>0</v>
      </c>
      <c r="H112" s="73">
        <v>44710</v>
      </c>
      <c r="I112" s="61"/>
      <c r="J112" s="26"/>
      <c r="K11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13" spans="1:11">
      <c r="A113" s="54" t="s">
        <v>321</v>
      </c>
      <c r="B113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3" s="28" t="str">
        <f>IF(IF(Delivered[[#This Row],[ID'#]]="","",VLOOKUP(Delivered[[#This Row],[ID'#]],OrderTable[],6,FALSE))=0,"",IF(Delivered[[#This Row],[ID'#]]="","",VLOOKUP(Delivered[[#This Row],[ID'#]],OrderTable[],6,FALSE)))</f>
        <v>Electrician #8 - Pure 20K (Expenses)</v>
      </c>
      <c r="E113" s="28">
        <f>IF(IF(Delivered[[#This Row],[ID'#]]="","",VLOOKUP(Delivered[[#This Row],[ID'#]],OrderTable[],7,FALSE))=0,0,IF(Delivered[[#This Row],[ID'#]]="","",VLOOKUP(Delivered[[#This Row],[ID'#]],OrderTable[],7,FALSE)))</f>
        <v>1</v>
      </c>
      <c r="F113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13" s="26">
        <v>1</v>
      </c>
      <c r="H113" s="73">
        <v>44710</v>
      </c>
      <c r="I113" s="61" t="s">
        <v>456</v>
      </c>
      <c r="J113" s="26"/>
      <c r="K11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6720</v>
      </c>
    </row>
    <row r="114" spans="1:11">
      <c r="A114" s="54" t="s">
        <v>323</v>
      </c>
      <c r="B114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4" s="28" t="str">
        <f>IF(IF(Delivered[[#This Row],[ID'#]]="","",VLOOKUP(Delivered[[#This Row],[ID'#]],OrderTable[],6,FALSE))=0,"",IF(Delivered[[#This Row],[ID'#]]="","",VLOOKUP(Delivered[[#This Row],[ID'#]],OrderTable[],6,FALSE)))</f>
        <v>Electrician #9 - Pure 20K (Labor)</v>
      </c>
      <c r="E114" s="28">
        <f>IF(IF(Delivered[[#This Row],[ID'#]]="","",VLOOKUP(Delivered[[#This Row],[ID'#]],OrderTable[],7,FALSE))=0,0,IF(Delivered[[#This Row],[ID'#]]="","",VLOOKUP(Delivered[[#This Row],[ID'#]],OrderTable[],7,FALSE)))</f>
        <v>200</v>
      </c>
      <c r="F11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14" s="26">
        <v>190</v>
      </c>
      <c r="H114" s="73">
        <v>44710</v>
      </c>
      <c r="I114" s="61" t="s">
        <v>456</v>
      </c>
      <c r="J114" s="26"/>
      <c r="K11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5700</v>
      </c>
    </row>
    <row r="115" spans="1:11">
      <c r="A115" s="54" t="s">
        <v>325</v>
      </c>
      <c r="B115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5" s="28" t="str">
        <f>IF(IF(Delivered[[#This Row],[ID'#]]="","",VLOOKUP(Delivered[[#This Row],[ID'#]],OrderTable[],6,FALSE))=0,"",IF(Delivered[[#This Row],[ID'#]]="","",VLOOKUP(Delivered[[#This Row],[ID'#]],OrderTable[],6,FALSE)))</f>
        <v>Electrician #9 - Pure 20K (Overtime)</v>
      </c>
      <c r="E115" s="28">
        <f>IF(IF(Delivered[[#This Row],[ID'#]]="","",VLOOKUP(Delivered[[#This Row],[ID'#]],OrderTable[],7,FALSE))=0,0,IF(Delivered[[#This Row],[ID'#]]="","",VLOOKUP(Delivered[[#This Row],[ID'#]],OrderTable[],7,FALSE)))</f>
        <v>0</v>
      </c>
      <c r="F11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15" s="26">
        <v>0</v>
      </c>
      <c r="H115" s="73">
        <v>44710</v>
      </c>
      <c r="I115" s="61"/>
      <c r="J115" s="26"/>
      <c r="K11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16" spans="1:11">
      <c r="A116" s="54" t="s">
        <v>327</v>
      </c>
      <c r="B116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6" s="28" t="str">
        <f>IF(IF(Delivered[[#This Row],[ID'#]]="","",VLOOKUP(Delivered[[#This Row],[ID'#]],OrderTable[],6,FALSE))=0,"",IF(Delivered[[#This Row],[ID'#]]="","",VLOOKUP(Delivered[[#This Row],[ID'#]],OrderTable[],6,FALSE)))</f>
        <v>Electrician #9 - Pure 20K (Expenses)</v>
      </c>
      <c r="E116" s="28">
        <f>IF(IF(Delivered[[#This Row],[ID'#]]="","",VLOOKUP(Delivered[[#This Row],[ID'#]],OrderTable[],7,FALSE))=0,0,IF(Delivered[[#This Row],[ID'#]]="","",VLOOKUP(Delivered[[#This Row],[ID'#]],OrderTable[],7,FALSE)))</f>
        <v>1</v>
      </c>
      <c r="F116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16" s="26">
        <v>1</v>
      </c>
      <c r="H116" s="73">
        <v>44710</v>
      </c>
      <c r="I116" s="61" t="s">
        <v>456</v>
      </c>
      <c r="J116" s="26"/>
      <c r="K11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6827.25</v>
      </c>
    </row>
    <row r="117" spans="1:11">
      <c r="A117" s="54" t="s">
        <v>329</v>
      </c>
      <c r="B117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7" s="28" t="str">
        <f>IF(IF(Delivered[[#This Row],[ID'#]]="","",VLOOKUP(Delivered[[#This Row],[ID'#]],OrderTable[],6,FALSE))=0,"",IF(Delivered[[#This Row],[ID'#]]="","",VLOOKUP(Delivered[[#This Row],[ID'#]],OrderTable[],6,FALSE)))</f>
        <v>Electrician #10 - Pure 20K (Labor)</v>
      </c>
      <c r="E117" s="28">
        <f>IF(IF(Delivered[[#This Row],[ID'#]]="","",VLOOKUP(Delivered[[#This Row],[ID'#]],OrderTable[],7,FALSE))=0,0,IF(Delivered[[#This Row],[ID'#]]="","",VLOOKUP(Delivered[[#This Row],[ID'#]],OrderTable[],7,FALSE)))</f>
        <v>100</v>
      </c>
      <c r="F11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17" s="26">
        <v>40</v>
      </c>
      <c r="H117" s="73">
        <v>44710</v>
      </c>
      <c r="I117" s="61" t="s">
        <v>456</v>
      </c>
      <c r="J117" s="26"/>
      <c r="K11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1200</v>
      </c>
    </row>
    <row r="118" spans="1:11">
      <c r="A118" s="54" t="s">
        <v>331</v>
      </c>
      <c r="B118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8" s="28" t="str">
        <f>IF(IF(Delivered[[#This Row],[ID'#]]="","",VLOOKUP(Delivered[[#This Row],[ID'#]],OrderTable[],6,FALSE))=0,"",IF(Delivered[[#This Row],[ID'#]]="","",VLOOKUP(Delivered[[#This Row],[ID'#]],OrderTable[],6,FALSE)))</f>
        <v>Electrician #10 - Pure 20K (Overtime)</v>
      </c>
      <c r="E118" s="28">
        <f>IF(IF(Delivered[[#This Row],[ID'#]]="","",VLOOKUP(Delivered[[#This Row],[ID'#]],OrderTable[],7,FALSE))=0,0,IF(Delivered[[#This Row],[ID'#]]="","",VLOOKUP(Delivered[[#This Row],[ID'#]],OrderTable[],7,FALSE)))</f>
        <v>40</v>
      </c>
      <c r="F11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18" s="26">
        <v>0</v>
      </c>
      <c r="H118" s="73">
        <v>44710</v>
      </c>
      <c r="I118" s="61"/>
      <c r="J118" s="26"/>
      <c r="K11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19" spans="1:11">
      <c r="A119" s="54" t="s">
        <v>333</v>
      </c>
      <c r="B119" s="27">
        <f>IF(IF(Delivered[[#This Row],[ID'#]]="","",VLOOKUP(Delivered[[#This Row],[ID'#]],OrderTable[],3,FALSE))=0,"",IF(Delivered[[#This Row],[ID'#]]="","",VLOOKUP(Delivered[[#This Row],[ID'#]],OrderTable[],3,FALSE)))</f>
        <v>1148</v>
      </c>
      <c r="C11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19" s="28" t="str">
        <f>IF(IF(Delivered[[#This Row],[ID'#]]="","",VLOOKUP(Delivered[[#This Row],[ID'#]],OrderTable[],6,FALSE))=0,"",IF(Delivered[[#This Row],[ID'#]]="","",VLOOKUP(Delivered[[#This Row],[ID'#]],OrderTable[],6,FALSE)))</f>
        <v>Electrician #10 - Pure 20K (Expenses)</v>
      </c>
      <c r="E119" s="28">
        <f>IF(IF(Delivered[[#This Row],[ID'#]]="","",VLOOKUP(Delivered[[#This Row],[ID'#]],OrderTable[],7,FALSE))=0,0,IF(Delivered[[#This Row],[ID'#]]="","",VLOOKUP(Delivered[[#This Row],[ID'#]],OrderTable[],7,FALSE)))</f>
        <v>1</v>
      </c>
      <c r="F119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19" s="26">
        <v>1</v>
      </c>
      <c r="H119" s="73">
        <v>44710</v>
      </c>
      <c r="I119" s="61" t="s">
        <v>456</v>
      </c>
      <c r="J119" s="26"/>
      <c r="K11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3380</v>
      </c>
    </row>
    <row r="120" spans="1:11">
      <c r="A120" s="54" t="s">
        <v>335</v>
      </c>
      <c r="B120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0" s="28" t="str">
        <f>IF(IF(Delivered[[#This Row],[ID'#]]="","",VLOOKUP(Delivered[[#This Row],[ID'#]],OrderTable[],6,FALSE))=0,"",IF(Delivered[[#This Row],[ID'#]]="","",VLOOKUP(Delivered[[#This Row],[ID'#]],OrderTable[],6,FALSE)))</f>
        <v>Electrician #11 - Pure 20K (Labor)</v>
      </c>
      <c r="E120" s="28">
        <f>IF(IF(Delivered[[#This Row],[ID'#]]="","",VLOOKUP(Delivered[[#This Row],[ID'#]],OrderTable[],7,FALSE))=0,0,IF(Delivered[[#This Row],[ID'#]]="","",VLOOKUP(Delivered[[#This Row],[ID'#]],OrderTable[],7,FALSE)))</f>
        <v>85</v>
      </c>
      <c r="F12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20" s="26">
        <v>30</v>
      </c>
      <c r="H120" s="73">
        <v>44710</v>
      </c>
      <c r="I120" s="61" t="s">
        <v>456</v>
      </c>
      <c r="J120" s="26"/>
      <c r="K12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900</v>
      </c>
    </row>
    <row r="121" spans="1:11">
      <c r="A121" s="54" t="s">
        <v>337</v>
      </c>
      <c r="B121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1" s="28" t="str">
        <f>IF(IF(Delivered[[#This Row],[ID'#]]="","",VLOOKUP(Delivered[[#This Row],[ID'#]],OrderTable[],6,FALSE))=0,"",IF(Delivered[[#This Row],[ID'#]]="","",VLOOKUP(Delivered[[#This Row],[ID'#]],OrderTable[],6,FALSE)))</f>
        <v>Electrician #11 - Pure 20K (Overtime)</v>
      </c>
      <c r="E121" s="28">
        <f>IF(IF(Delivered[[#This Row],[ID'#]]="","",VLOOKUP(Delivered[[#This Row],[ID'#]],OrderTable[],7,FALSE))=0,0,IF(Delivered[[#This Row],[ID'#]]="","",VLOOKUP(Delivered[[#This Row],[ID'#]],OrderTable[],7,FALSE)))</f>
        <v>34</v>
      </c>
      <c r="F121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21" s="26">
        <v>0</v>
      </c>
      <c r="H121" s="73">
        <v>44710</v>
      </c>
      <c r="I121" s="61"/>
      <c r="J121" s="26"/>
      <c r="K12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22" spans="1:11">
      <c r="A122" s="54" t="s">
        <v>339</v>
      </c>
      <c r="B122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2" s="28" t="str">
        <f>IF(IF(Delivered[[#This Row],[ID'#]]="","",VLOOKUP(Delivered[[#This Row],[ID'#]],OrderTable[],6,FALSE))=0,"",IF(Delivered[[#This Row],[ID'#]]="","",VLOOKUP(Delivered[[#This Row],[ID'#]],OrderTable[],6,FALSE)))</f>
        <v>Electrician #11 - Pure 20K (Expenses)</v>
      </c>
      <c r="E122" s="28">
        <f>IF(IF(Delivered[[#This Row],[ID'#]]="","",VLOOKUP(Delivered[[#This Row],[ID'#]],OrderTable[],7,FALSE))=0,0,IF(Delivered[[#This Row],[ID'#]]="","",VLOOKUP(Delivered[[#This Row],[ID'#]],OrderTable[],7,FALSE)))</f>
        <v>1</v>
      </c>
      <c r="F122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22" s="26">
        <v>1</v>
      </c>
      <c r="H122" s="73">
        <v>44710</v>
      </c>
      <c r="I122" s="61" t="s">
        <v>456</v>
      </c>
      <c r="J122" s="26"/>
      <c r="K12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3040</v>
      </c>
    </row>
    <row r="123" spans="1:11">
      <c r="A123" s="54" t="s">
        <v>341</v>
      </c>
      <c r="B123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3" s="28" t="str">
        <f>IF(IF(Delivered[[#This Row],[ID'#]]="","",VLOOKUP(Delivered[[#This Row],[ID'#]],OrderTable[],6,FALSE))=0,"",IF(Delivered[[#This Row],[ID'#]]="","",VLOOKUP(Delivered[[#This Row],[ID'#]],OrderTable[],6,FALSE)))</f>
        <v>Electrician #12 - Pure 20K (Labor)</v>
      </c>
      <c r="E123" s="28">
        <f>IF(IF(Delivered[[#This Row],[ID'#]]="","",VLOOKUP(Delivered[[#This Row],[ID'#]],OrderTable[],7,FALSE))=0,0,IF(Delivered[[#This Row],[ID'#]]="","",VLOOKUP(Delivered[[#This Row],[ID'#]],OrderTable[],7,FALSE)))</f>
        <v>250</v>
      </c>
      <c r="F12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23" s="26">
        <v>190</v>
      </c>
      <c r="H123" s="73">
        <v>44710</v>
      </c>
      <c r="I123" s="61" t="s">
        <v>456</v>
      </c>
      <c r="J123" s="26"/>
      <c r="K12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5700</v>
      </c>
    </row>
    <row r="124" spans="1:11">
      <c r="A124" s="54" t="s">
        <v>343</v>
      </c>
      <c r="B124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4" s="28" t="str">
        <f>IF(IF(Delivered[[#This Row],[ID'#]]="","",VLOOKUP(Delivered[[#This Row],[ID'#]],OrderTable[],6,FALSE))=0,"",IF(Delivered[[#This Row],[ID'#]]="","",VLOOKUP(Delivered[[#This Row],[ID'#]],OrderTable[],6,FALSE)))</f>
        <v>Electrician #12 - Pure 20K (Overtime)</v>
      </c>
      <c r="E124" s="28">
        <f>IF(IF(Delivered[[#This Row],[ID'#]]="","",VLOOKUP(Delivered[[#This Row],[ID'#]],OrderTable[],7,FALSE))=0,0,IF(Delivered[[#This Row],[ID'#]]="","",VLOOKUP(Delivered[[#This Row],[ID'#]],OrderTable[],7,FALSE)))</f>
        <v>100</v>
      </c>
      <c r="F12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24" s="26">
        <v>0</v>
      </c>
      <c r="H124" s="73">
        <v>44710</v>
      </c>
      <c r="I124" s="61"/>
      <c r="J124" s="26"/>
      <c r="K12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25" spans="1:11">
      <c r="A125" s="54" t="s">
        <v>345</v>
      </c>
      <c r="B125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5" s="28" t="str">
        <f>IF(IF(Delivered[[#This Row],[ID'#]]="","",VLOOKUP(Delivered[[#This Row],[ID'#]],OrderTable[],6,FALSE))=0,"",IF(Delivered[[#This Row],[ID'#]]="","",VLOOKUP(Delivered[[#This Row],[ID'#]],OrderTable[],6,FALSE)))</f>
        <v>Electrician #12 - Pure 20K (Expenses)</v>
      </c>
      <c r="E125" s="28">
        <f>IF(IF(Delivered[[#This Row],[ID'#]]="","",VLOOKUP(Delivered[[#This Row],[ID'#]],OrderTable[],7,FALSE))=0,0,IF(Delivered[[#This Row],[ID'#]]="","",VLOOKUP(Delivered[[#This Row],[ID'#]],OrderTable[],7,FALSE)))</f>
        <v>1</v>
      </c>
      <c r="F125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25" s="26">
        <v>1</v>
      </c>
      <c r="H125" s="73">
        <v>44710</v>
      </c>
      <c r="I125" s="61" t="s">
        <v>456</v>
      </c>
      <c r="J125" s="26"/>
      <c r="K12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6950</v>
      </c>
    </row>
    <row r="126" spans="1:11">
      <c r="A126" s="54" t="s">
        <v>347</v>
      </c>
      <c r="B126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6" s="28" t="str">
        <f>IF(IF(Delivered[[#This Row],[ID'#]]="","",VLOOKUP(Delivered[[#This Row],[ID'#]],OrderTable[],6,FALSE))=0,"",IF(Delivered[[#This Row],[ID'#]]="","",VLOOKUP(Delivered[[#This Row],[ID'#]],OrderTable[],6,FALSE)))</f>
        <v>Electrician #13 - Pure 20K (Labor)</v>
      </c>
      <c r="E126" s="28">
        <f>IF(IF(Delivered[[#This Row],[ID'#]]="","",VLOOKUP(Delivered[[#This Row],[ID'#]],OrderTable[],7,FALSE))=0,0,IF(Delivered[[#This Row],[ID'#]]="","",VLOOKUP(Delivered[[#This Row],[ID'#]],OrderTable[],7,FALSE)))</f>
        <v>50</v>
      </c>
      <c r="F12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26" s="26">
        <v>40</v>
      </c>
      <c r="H126" s="73">
        <v>44710</v>
      </c>
      <c r="I126" s="61" t="s">
        <v>456</v>
      </c>
      <c r="J126" s="26"/>
      <c r="K12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1200</v>
      </c>
    </row>
    <row r="127" spans="1:11">
      <c r="A127" s="54" t="s">
        <v>349</v>
      </c>
      <c r="B127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7" s="28" t="str">
        <f>IF(IF(Delivered[[#This Row],[ID'#]]="","",VLOOKUP(Delivered[[#This Row],[ID'#]],OrderTable[],6,FALSE))=0,"",IF(Delivered[[#This Row],[ID'#]]="","",VLOOKUP(Delivered[[#This Row],[ID'#]],OrderTable[],6,FALSE)))</f>
        <v>Electrician #13 - Pure 20K (Overtime)</v>
      </c>
      <c r="E127" s="28">
        <f>IF(IF(Delivered[[#This Row],[ID'#]]="","",VLOOKUP(Delivered[[#This Row],[ID'#]],OrderTable[],7,FALSE))=0,0,IF(Delivered[[#This Row],[ID'#]]="","",VLOOKUP(Delivered[[#This Row],[ID'#]],OrderTable[],7,FALSE)))</f>
        <v>0</v>
      </c>
      <c r="F12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27" s="26">
        <v>0</v>
      </c>
      <c r="H127" s="73">
        <v>44710</v>
      </c>
      <c r="I127" s="61"/>
      <c r="J127" s="26"/>
      <c r="K12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28" spans="1:11">
      <c r="A128" s="54" t="s">
        <v>351</v>
      </c>
      <c r="B128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8" s="28" t="str">
        <f>IF(IF(Delivered[[#This Row],[ID'#]]="","",VLOOKUP(Delivered[[#This Row],[ID'#]],OrderTable[],6,FALSE))=0,"",IF(Delivered[[#This Row],[ID'#]]="","",VLOOKUP(Delivered[[#This Row],[ID'#]],OrderTable[],6,FALSE)))</f>
        <v>Electrician #13 - Pure 20K (Expenses)</v>
      </c>
      <c r="E128" s="28">
        <f>IF(IF(Delivered[[#This Row],[ID'#]]="","",VLOOKUP(Delivered[[#This Row],[ID'#]],OrderTable[],7,FALSE))=0,0,IF(Delivered[[#This Row],[ID'#]]="","",VLOOKUP(Delivered[[#This Row],[ID'#]],OrderTable[],7,FALSE)))</f>
        <v>1</v>
      </c>
      <c r="F128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28" s="26">
        <v>1</v>
      </c>
      <c r="H128" s="73">
        <v>44710</v>
      </c>
      <c r="I128" s="61" t="s">
        <v>456</v>
      </c>
      <c r="J128" s="26"/>
      <c r="K12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2000</v>
      </c>
    </row>
    <row r="129" spans="1:11">
      <c r="A129" s="54" t="s">
        <v>353</v>
      </c>
      <c r="B129" s="27">
        <f>IF(IF(Delivered[[#This Row],[ID'#]]="","",VLOOKUP(Delivered[[#This Row],[ID'#]],OrderTable[],3,FALSE))=0,"",IF(Delivered[[#This Row],[ID'#]]="","",VLOOKUP(Delivered[[#This Row],[ID'#]],OrderTable[],3,FALSE)))</f>
        <v>1148</v>
      </c>
      <c r="C12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29" s="28" t="str">
        <f>IF(IF(Delivered[[#This Row],[ID'#]]="","",VLOOKUP(Delivered[[#This Row],[ID'#]],OrderTable[],6,FALSE))=0,"",IF(Delivered[[#This Row],[ID'#]]="","",VLOOKUP(Delivered[[#This Row],[ID'#]],OrderTable[],6,FALSE)))</f>
        <v>Electrician #14 - Pure 20K (Labor)</v>
      </c>
      <c r="E129" s="28">
        <f>IF(IF(Delivered[[#This Row],[ID'#]]="","",VLOOKUP(Delivered[[#This Row],[ID'#]],OrderTable[],7,FALSE))=0,0,IF(Delivered[[#This Row],[ID'#]]="","",VLOOKUP(Delivered[[#This Row],[ID'#]],OrderTable[],7,FALSE)))</f>
        <v>157</v>
      </c>
      <c r="F12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29" s="26">
        <v>40</v>
      </c>
      <c r="H129" s="73">
        <v>44710</v>
      </c>
      <c r="I129" s="61" t="s">
        <v>456</v>
      </c>
      <c r="J129" s="26"/>
      <c r="K12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1200</v>
      </c>
    </row>
    <row r="130" spans="1:11">
      <c r="A130" s="54" t="s">
        <v>355</v>
      </c>
      <c r="B130" s="27">
        <f>IF(IF(Delivered[[#This Row],[ID'#]]="","",VLOOKUP(Delivered[[#This Row],[ID'#]],OrderTable[],3,FALSE))=0,"",IF(Delivered[[#This Row],[ID'#]]="","",VLOOKUP(Delivered[[#This Row],[ID'#]],OrderTable[],3,FALSE)))</f>
        <v>1148</v>
      </c>
      <c r="C13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30" s="28" t="str">
        <f>IF(IF(Delivered[[#This Row],[ID'#]]="","",VLOOKUP(Delivered[[#This Row],[ID'#]],OrderTable[],6,FALSE))=0,"",IF(Delivered[[#This Row],[ID'#]]="","",VLOOKUP(Delivered[[#This Row],[ID'#]],OrderTable[],6,FALSE)))</f>
        <v>Electrician #14 - Pure 20K (Overtime)</v>
      </c>
      <c r="E130" s="28">
        <f>IF(IF(Delivered[[#This Row],[ID'#]]="","",VLOOKUP(Delivered[[#This Row],[ID'#]],OrderTable[],7,FALSE))=0,0,IF(Delivered[[#This Row],[ID'#]]="","",VLOOKUP(Delivered[[#This Row],[ID'#]],OrderTable[],7,FALSE)))</f>
        <v>62</v>
      </c>
      <c r="F13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30" s="26">
        <v>0</v>
      </c>
      <c r="H130" s="73">
        <v>44710</v>
      </c>
      <c r="I130" s="61"/>
      <c r="J130" s="26"/>
      <c r="K13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31" spans="1:11">
      <c r="A131" s="54" t="s">
        <v>357</v>
      </c>
      <c r="B131" s="27">
        <f>IF(IF(Delivered[[#This Row],[ID'#]]="","",VLOOKUP(Delivered[[#This Row],[ID'#]],OrderTable[],3,FALSE))=0,"",IF(Delivered[[#This Row],[ID'#]]="","",VLOOKUP(Delivered[[#This Row],[ID'#]],OrderTable[],3,FALSE)))</f>
        <v>1148</v>
      </c>
      <c r="C13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31" s="28" t="str">
        <f>IF(IF(Delivered[[#This Row],[ID'#]]="","",VLOOKUP(Delivered[[#This Row],[ID'#]],OrderTable[],6,FALSE))=0,"",IF(Delivered[[#This Row],[ID'#]]="","",VLOOKUP(Delivered[[#This Row],[ID'#]],OrderTable[],6,FALSE)))</f>
        <v>Electrician #14 - Pure 20K (Expenses)</v>
      </c>
      <c r="E131" s="28">
        <f>IF(IF(Delivered[[#This Row],[ID'#]]="","",VLOOKUP(Delivered[[#This Row],[ID'#]],OrderTable[],7,FALSE))=0,0,IF(Delivered[[#This Row],[ID'#]]="","",VLOOKUP(Delivered[[#This Row],[ID'#]],OrderTable[],7,FALSE)))</f>
        <v>1</v>
      </c>
      <c r="F13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31" s="26">
        <v>1</v>
      </c>
      <c r="H131" s="73">
        <v>44710</v>
      </c>
      <c r="I131" s="61" t="s">
        <v>456</v>
      </c>
      <c r="J131" s="26"/>
      <c r="K13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4740</v>
      </c>
    </row>
    <row r="132" spans="1:11">
      <c r="A132" s="54" t="s">
        <v>359</v>
      </c>
      <c r="B132" s="27">
        <f>IF(IF(Delivered[[#This Row],[ID'#]]="","",VLOOKUP(Delivered[[#This Row],[ID'#]],OrderTable[],3,FALSE))=0,"",IF(Delivered[[#This Row],[ID'#]]="","",VLOOKUP(Delivered[[#This Row],[ID'#]],OrderTable[],3,FALSE)))</f>
        <v>1148</v>
      </c>
      <c r="C13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32" s="28" t="str">
        <f>IF(IF(Delivered[[#This Row],[ID'#]]="","",VLOOKUP(Delivered[[#This Row],[ID'#]],OrderTable[],6,FALSE))=0,"",IF(Delivered[[#This Row],[ID'#]]="","",VLOOKUP(Delivered[[#This Row],[ID'#]],OrderTable[],6,FALSE)))</f>
        <v>Electrician #15 - Pure 20K (Labor)</v>
      </c>
      <c r="E132" s="28">
        <f>IF(IF(Delivered[[#This Row],[ID'#]]="","",VLOOKUP(Delivered[[#This Row],[ID'#]],OrderTable[],7,FALSE))=0,0,IF(Delivered[[#This Row],[ID'#]]="","",VLOOKUP(Delivered[[#This Row],[ID'#]],OrderTable[],7,FALSE)))</f>
        <v>100</v>
      </c>
      <c r="F13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32" s="26">
        <v>40</v>
      </c>
      <c r="H132" s="73">
        <v>44710</v>
      </c>
      <c r="I132" s="61" t="s">
        <v>456</v>
      </c>
      <c r="J132" s="26"/>
      <c r="K13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1200</v>
      </c>
    </row>
    <row r="133" spans="1:11">
      <c r="A133" s="54" t="s">
        <v>361</v>
      </c>
      <c r="B133" s="27">
        <f>IF(IF(Delivered[[#This Row],[ID'#]]="","",VLOOKUP(Delivered[[#This Row],[ID'#]],OrderTable[],3,FALSE))=0,"",IF(Delivered[[#This Row],[ID'#]]="","",VLOOKUP(Delivered[[#This Row],[ID'#]],OrderTable[],3,FALSE)))</f>
        <v>1148</v>
      </c>
      <c r="C13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33" s="28" t="str">
        <f>IF(IF(Delivered[[#This Row],[ID'#]]="","",VLOOKUP(Delivered[[#This Row],[ID'#]],OrderTable[],6,FALSE))=0,"",IF(Delivered[[#This Row],[ID'#]]="","",VLOOKUP(Delivered[[#This Row],[ID'#]],OrderTable[],6,FALSE)))</f>
        <v>Electrician #15 - Pure 20K (Overtime)</v>
      </c>
      <c r="E133" s="28">
        <f>IF(IF(Delivered[[#This Row],[ID'#]]="","",VLOOKUP(Delivered[[#This Row],[ID'#]],OrderTable[],7,FALSE))=0,0,IF(Delivered[[#This Row],[ID'#]]="","",VLOOKUP(Delivered[[#This Row],[ID'#]],OrderTable[],7,FALSE)))</f>
        <v>40</v>
      </c>
      <c r="F13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33" s="26">
        <v>0</v>
      </c>
      <c r="H133" s="73">
        <v>44710</v>
      </c>
      <c r="I133" s="61"/>
      <c r="J133" s="26"/>
      <c r="K13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34" spans="1:11">
      <c r="A134" s="54" t="s">
        <v>363</v>
      </c>
      <c r="B134" s="27">
        <f>IF(IF(Delivered[[#This Row],[ID'#]]="","",VLOOKUP(Delivered[[#This Row],[ID'#]],OrderTable[],3,FALSE))=0,"",IF(Delivered[[#This Row],[ID'#]]="","",VLOOKUP(Delivered[[#This Row],[ID'#]],OrderTable[],3,FALSE)))</f>
        <v>1148</v>
      </c>
      <c r="C13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34" s="28" t="str">
        <f>IF(IF(Delivered[[#This Row],[ID'#]]="","",VLOOKUP(Delivered[[#This Row],[ID'#]],OrderTable[],6,FALSE))=0,"",IF(Delivered[[#This Row],[ID'#]]="","",VLOOKUP(Delivered[[#This Row],[ID'#]],OrderTable[],6,FALSE)))</f>
        <v>Electrician #15 - Pure 20K (Expenses)</v>
      </c>
      <c r="E134" s="28">
        <f>IF(IF(Delivered[[#This Row],[ID'#]]="","",VLOOKUP(Delivered[[#This Row],[ID'#]],OrderTable[],7,FALSE))=0,0,IF(Delivered[[#This Row],[ID'#]]="","",VLOOKUP(Delivered[[#This Row],[ID'#]],OrderTable[],7,FALSE)))</f>
        <v>1</v>
      </c>
      <c r="F134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34" s="26">
        <v>1</v>
      </c>
      <c r="H134" s="73">
        <v>44710</v>
      </c>
      <c r="I134" s="61" t="s">
        <v>456</v>
      </c>
      <c r="J134" s="26"/>
      <c r="K13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3380</v>
      </c>
    </row>
    <row r="135" spans="1:11">
      <c r="A135" s="54" t="s">
        <v>365</v>
      </c>
      <c r="B135" s="27">
        <f>IF(IF(Delivered[[#This Row],[ID'#]]="","",VLOOKUP(Delivered[[#This Row],[ID'#]],OrderTable[],3,FALSE))=0,"",IF(Delivered[[#This Row],[ID'#]]="","",VLOOKUP(Delivered[[#This Row],[ID'#]],OrderTable[],3,FALSE)))</f>
        <v>1148</v>
      </c>
      <c r="C13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35" s="28" t="str">
        <f>IF(IF(Delivered[[#This Row],[ID'#]]="","",VLOOKUP(Delivered[[#This Row],[ID'#]],OrderTable[],6,FALSE))=0,"",IF(Delivered[[#This Row],[ID'#]]="","",VLOOKUP(Delivered[[#This Row],[ID'#]],OrderTable[],6,FALSE)))</f>
        <v>Electrician #16 - Pure 20K (Labor)</v>
      </c>
      <c r="E135" s="28">
        <f>IF(IF(Delivered[[#This Row],[ID'#]]="","",VLOOKUP(Delivered[[#This Row],[ID'#]],OrderTable[],7,FALSE))=0,0,IF(Delivered[[#This Row],[ID'#]]="","",VLOOKUP(Delivered[[#This Row],[ID'#]],OrderTable[],7,FALSE)))</f>
        <v>50</v>
      </c>
      <c r="F13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35" s="26">
        <v>40</v>
      </c>
      <c r="H135" s="73">
        <v>44710</v>
      </c>
      <c r="I135" s="61" t="s">
        <v>456</v>
      </c>
      <c r="J135" s="26"/>
      <c r="K13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1200</v>
      </c>
    </row>
    <row r="136" spans="1:11">
      <c r="A136" s="54" t="s">
        <v>367</v>
      </c>
      <c r="B136" s="27">
        <f>IF(IF(Delivered[[#This Row],[ID'#]]="","",VLOOKUP(Delivered[[#This Row],[ID'#]],OrderTable[],3,FALSE))=0,"",IF(Delivered[[#This Row],[ID'#]]="","",VLOOKUP(Delivered[[#This Row],[ID'#]],OrderTable[],3,FALSE)))</f>
        <v>1148</v>
      </c>
      <c r="C13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36" s="28" t="str">
        <f>IF(IF(Delivered[[#This Row],[ID'#]]="","",VLOOKUP(Delivered[[#This Row],[ID'#]],OrderTable[],6,FALSE))=0,"",IF(Delivered[[#This Row],[ID'#]]="","",VLOOKUP(Delivered[[#This Row],[ID'#]],OrderTable[],6,FALSE)))</f>
        <v>Electrician #16 - Pure 20K (Overtime)</v>
      </c>
      <c r="E136" s="28">
        <f>IF(IF(Delivered[[#This Row],[ID'#]]="","",VLOOKUP(Delivered[[#This Row],[ID'#]],OrderTable[],7,FALSE))=0,0,IF(Delivered[[#This Row],[ID'#]]="","",VLOOKUP(Delivered[[#This Row],[ID'#]],OrderTable[],7,FALSE)))</f>
        <v>0</v>
      </c>
      <c r="F13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36" s="26">
        <v>0</v>
      </c>
      <c r="H136" s="73">
        <v>44710</v>
      </c>
      <c r="I136" s="61"/>
      <c r="J136" s="26"/>
      <c r="K13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37" spans="1:11">
      <c r="A137" s="54" t="s">
        <v>369</v>
      </c>
      <c r="B137" s="27">
        <f>IF(IF(Delivered[[#This Row],[ID'#]]="","",VLOOKUP(Delivered[[#This Row],[ID'#]],OrderTable[],3,FALSE))=0,"",IF(Delivered[[#This Row],[ID'#]]="","",VLOOKUP(Delivered[[#This Row],[ID'#]],OrderTable[],3,FALSE)))</f>
        <v>1148</v>
      </c>
      <c r="C13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37" s="28" t="str">
        <f>IF(IF(Delivered[[#This Row],[ID'#]]="","",VLOOKUP(Delivered[[#This Row],[ID'#]],OrderTable[],6,FALSE))=0,"",IF(Delivered[[#This Row],[ID'#]]="","",VLOOKUP(Delivered[[#This Row],[ID'#]],OrderTable[],6,FALSE)))</f>
        <v>Electrician #16 - Pure 20K (Expenses)</v>
      </c>
      <c r="E137" s="28">
        <f>IF(IF(Delivered[[#This Row],[ID'#]]="","",VLOOKUP(Delivered[[#This Row],[ID'#]],OrderTable[],7,FALSE))=0,0,IF(Delivered[[#This Row],[ID'#]]="","",VLOOKUP(Delivered[[#This Row],[ID'#]],OrderTable[],7,FALSE)))</f>
        <v>1</v>
      </c>
      <c r="F137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37" s="26">
        <v>1</v>
      </c>
      <c r="H137" s="73">
        <v>44710</v>
      </c>
      <c r="I137" s="61" t="s">
        <v>456</v>
      </c>
      <c r="J137" s="26"/>
      <c r="K13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2035.75</v>
      </c>
    </row>
    <row r="138" spans="1:11">
      <c r="A138" s="54" t="s">
        <v>371</v>
      </c>
      <c r="B138" s="27">
        <f>IF(IF(Delivered[[#This Row],[ID'#]]="","",VLOOKUP(Delivered[[#This Row],[ID'#]],OrderTable[],3,FALSE))=0,"",IF(Delivered[[#This Row],[ID'#]]="","",VLOOKUP(Delivered[[#This Row],[ID'#]],OrderTable[],3,FALSE)))</f>
        <v>1167</v>
      </c>
      <c r="C138" s="29" t="str">
        <f>IF(IF(Delivered[[#This Row],[ID'#]]="","",VLOOKUP(Delivered[[#This Row],[ID'#]],OrderTable[],5,FALSE))=0,"",IF(Delivered[[#This Row],[ID'#]]="","",VLOOKUP(Delivered[[#This Row],[ID'#]],OrderTable[],5,FALSE)))</f>
        <v>1ATM35-02</v>
      </c>
      <c r="D138" s="28" t="str">
        <f>IF(IF(Delivered[[#This Row],[ID'#]]="","",VLOOKUP(Delivered[[#This Row],[ID'#]],OrderTable[],6,FALSE))=0,"",IF(Delivered[[#This Row],[ID'#]]="","",VLOOKUP(Delivered[[#This Row],[ID'#]],OrderTable[],6,FALSE)))</f>
        <v>FRAMER 096 PURE ROOF MAGAZINE ST</v>
      </c>
      <c r="E138" s="28">
        <f>IF(IF(Delivered[[#This Row],[ID'#]]="","",VLOOKUP(Delivered[[#This Row],[ID'#]],OrderTable[],7,FALSE))=0,0,IF(Delivered[[#This Row],[ID'#]]="","",VLOOKUP(Delivered[[#This Row],[ID'#]],OrderTable[],7,FALSE)))</f>
        <v>1</v>
      </c>
      <c r="F138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38" s="26">
        <v>1</v>
      </c>
      <c r="H138" s="73">
        <v>44706</v>
      </c>
      <c r="I138" s="61" t="s">
        <v>563</v>
      </c>
      <c r="J138" s="26"/>
      <c r="K13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13255.74</v>
      </c>
    </row>
    <row r="139" spans="1:11">
      <c r="A139" s="54" t="s">
        <v>375</v>
      </c>
      <c r="B139" s="27">
        <f>IF(IF(Delivered[[#This Row],[ID'#]]="","",VLOOKUP(Delivered[[#This Row],[ID'#]],OrderTable[],3,FALSE))=0,"",IF(Delivered[[#This Row],[ID'#]]="","",VLOOKUP(Delivered[[#This Row],[ID'#]],OrderTable[],3,FALSE)))</f>
        <v>1146</v>
      </c>
      <c r="C13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39" s="28" t="str">
        <f>IF(IF(Delivered[[#This Row],[ID'#]]="","",VLOOKUP(Delivered[[#This Row],[ID'#]],OrderTable[],6,FALSE))=0,"",IF(Delivered[[#This Row],[ID'#]]="","",VLOOKUP(Delivered[[#This Row],[ID'#]],OrderTable[],6,FALSE)))</f>
        <v>Robot #1 - Pure 20K (Labor)</v>
      </c>
      <c r="E139" s="28">
        <f>IF(IF(Delivered[[#This Row],[ID'#]]="","",VLOOKUP(Delivered[[#This Row],[ID'#]],OrderTable[],7,FALSE))=0,0,IF(Delivered[[#This Row],[ID'#]]="","",VLOOKUP(Delivered[[#This Row],[ID'#]],OrderTable[],7,FALSE)))</f>
        <v>214</v>
      </c>
      <c r="F13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39" s="26">
        <v>0</v>
      </c>
      <c r="H139" s="73">
        <v>44710</v>
      </c>
      <c r="I139" s="61" t="s">
        <v>564</v>
      </c>
      <c r="J139" s="26"/>
      <c r="K13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140" spans="1:11">
      <c r="A140" s="54" t="s">
        <v>378</v>
      </c>
      <c r="B140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0" s="28" t="str">
        <f>IF(IF(Delivered[[#This Row],[ID'#]]="","",VLOOKUP(Delivered[[#This Row],[ID'#]],OrderTable[],6,FALSE))=0,"",IF(Delivered[[#This Row],[ID'#]]="","",VLOOKUP(Delivered[[#This Row],[ID'#]],OrderTable[],6,FALSE)))</f>
        <v>Robot #1 - Pure 20K (Overtime)</v>
      </c>
      <c r="E140" s="28">
        <f>IF(IF(Delivered[[#This Row],[ID'#]]="","",VLOOKUP(Delivered[[#This Row],[ID'#]],OrderTable[],7,FALSE))=0,0,IF(Delivered[[#This Row],[ID'#]]="","",VLOOKUP(Delivered[[#This Row],[ID'#]],OrderTable[],7,FALSE)))</f>
        <v>85</v>
      </c>
      <c r="F14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40" s="26">
        <v>0</v>
      </c>
      <c r="H140" s="73">
        <v>44710</v>
      </c>
      <c r="I140" s="61" t="s">
        <v>564</v>
      </c>
      <c r="J140" s="26"/>
      <c r="K14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141" spans="1:11">
      <c r="A141" s="54" t="s">
        <v>380</v>
      </c>
      <c r="B141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1" s="28" t="str">
        <f>IF(IF(Delivered[[#This Row],[ID'#]]="","",VLOOKUP(Delivered[[#This Row],[ID'#]],OrderTable[],6,FALSE))=0,"",IF(Delivered[[#This Row],[ID'#]]="","",VLOOKUP(Delivered[[#This Row],[ID'#]],OrderTable[],6,FALSE)))</f>
        <v>Robot #1 - Pure 20K (Expenses)</v>
      </c>
      <c r="E141" s="28">
        <f>IF(IF(Delivered[[#This Row],[ID'#]]="","",VLOOKUP(Delivered[[#This Row],[ID'#]],OrderTable[],7,FALSE))=0,0,IF(Delivered[[#This Row],[ID'#]]="","",VLOOKUP(Delivered[[#This Row],[ID'#]],OrderTable[],7,FALSE)))</f>
        <v>1</v>
      </c>
      <c r="F14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41" s="26">
        <v>1</v>
      </c>
      <c r="H141" s="73">
        <v>44710</v>
      </c>
      <c r="I141" s="61" t="s">
        <v>564</v>
      </c>
      <c r="J141" s="26"/>
      <c r="K14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15960</v>
      </c>
    </row>
    <row r="142" spans="1:11">
      <c r="A142" s="54" t="s">
        <v>382</v>
      </c>
      <c r="B142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2" s="28" t="str">
        <f>IF(IF(Delivered[[#This Row],[ID'#]]="","",VLOOKUP(Delivered[[#This Row],[ID'#]],OrderTable[],6,FALSE))=0,"",IF(Delivered[[#This Row],[ID'#]]="","",VLOOKUP(Delivered[[#This Row],[ID'#]],OrderTable[],6,FALSE)))</f>
        <v>Robot #2 - Pure 20K (Labor)</v>
      </c>
      <c r="E142" s="28">
        <f>IF(IF(Delivered[[#This Row],[ID'#]]="","",VLOOKUP(Delivered[[#This Row],[ID'#]],OrderTable[],7,FALSE))=0,0,IF(Delivered[[#This Row],[ID'#]]="","",VLOOKUP(Delivered[[#This Row],[ID'#]],OrderTable[],7,FALSE)))</f>
        <v>178</v>
      </c>
      <c r="F14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42" s="26">
        <v>90</v>
      </c>
      <c r="H142" s="73">
        <v>44710</v>
      </c>
      <c r="I142" s="61" t="s">
        <v>564</v>
      </c>
      <c r="J142" s="26"/>
      <c r="K14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4500</v>
      </c>
    </row>
    <row r="143" spans="1:11">
      <c r="A143" s="54" t="s">
        <v>384</v>
      </c>
      <c r="B143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3" s="28" t="str">
        <f>IF(IF(Delivered[[#This Row],[ID'#]]="","",VLOOKUP(Delivered[[#This Row],[ID'#]],OrderTable[],6,FALSE))=0,"",IF(Delivered[[#This Row],[ID'#]]="","",VLOOKUP(Delivered[[#This Row],[ID'#]],OrderTable[],6,FALSE)))</f>
        <v>Robot #2 - Pure 20K (Overtime)</v>
      </c>
      <c r="E143" s="28">
        <f>IF(IF(Delivered[[#This Row],[ID'#]]="","",VLOOKUP(Delivered[[#This Row],[ID'#]],OrderTable[],7,FALSE))=0,0,IF(Delivered[[#This Row],[ID'#]]="","",VLOOKUP(Delivered[[#This Row],[ID'#]],OrderTable[],7,FALSE)))</f>
        <v>71</v>
      </c>
      <c r="F14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43" s="26">
        <v>0</v>
      </c>
      <c r="H143" s="73">
        <v>44710</v>
      </c>
      <c r="I143" s="61" t="s">
        <v>564</v>
      </c>
      <c r="J143" s="26"/>
      <c r="K14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144" spans="1:11">
      <c r="A144" s="54" t="s">
        <v>386</v>
      </c>
      <c r="B144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4" s="28" t="str">
        <f>IF(IF(Delivered[[#This Row],[ID'#]]="","",VLOOKUP(Delivered[[#This Row],[ID'#]],OrderTable[],6,FALSE))=0,"",IF(Delivered[[#This Row],[ID'#]]="","",VLOOKUP(Delivered[[#This Row],[ID'#]],OrderTable[],6,FALSE)))</f>
        <v>Robot #2 - Pure 20K (Expenses)</v>
      </c>
      <c r="E144" s="28">
        <f>IF(IF(Delivered[[#This Row],[ID'#]]="","",VLOOKUP(Delivered[[#This Row],[ID'#]],OrderTable[],7,FALSE))=0,0,IF(Delivered[[#This Row],[ID'#]]="","",VLOOKUP(Delivered[[#This Row],[ID'#]],OrderTable[],7,FALSE)))</f>
        <v>1</v>
      </c>
      <c r="F144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44" s="26">
        <v>1</v>
      </c>
      <c r="H144" s="73">
        <v>44710</v>
      </c>
      <c r="I144" s="61" t="s">
        <v>564</v>
      </c>
      <c r="J144" s="26"/>
      <c r="K14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5250</v>
      </c>
    </row>
    <row r="145" spans="1:11">
      <c r="A145" s="54" t="s">
        <v>388</v>
      </c>
      <c r="B145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5" s="28" t="str">
        <f>IF(IF(Delivered[[#This Row],[ID'#]]="","",VLOOKUP(Delivered[[#This Row],[ID'#]],OrderTable[],6,FALSE))=0,"",IF(Delivered[[#This Row],[ID'#]]="","",VLOOKUP(Delivered[[#This Row],[ID'#]],OrderTable[],6,FALSE)))</f>
        <v>Robot #3 - Pure 20K (Labor)</v>
      </c>
      <c r="E145" s="28">
        <f>IF(IF(Delivered[[#This Row],[ID'#]]="","",VLOOKUP(Delivered[[#This Row],[ID'#]],OrderTable[],7,FALSE))=0,0,IF(Delivered[[#This Row],[ID'#]]="","",VLOOKUP(Delivered[[#This Row],[ID'#]],OrderTable[],7,FALSE)))</f>
        <v>350</v>
      </c>
      <c r="F14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45" s="26">
        <v>90</v>
      </c>
      <c r="H145" s="73">
        <v>44710</v>
      </c>
      <c r="I145" s="61" t="s">
        <v>564</v>
      </c>
      <c r="J145" s="26"/>
      <c r="K14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5400</v>
      </c>
    </row>
    <row r="146" spans="1:11">
      <c r="A146" s="54" t="s">
        <v>390</v>
      </c>
      <c r="B146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6" s="28" t="str">
        <f>IF(IF(Delivered[[#This Row],[ID'#]]="","",VLOOKUP(Delivered[[#This Row],[ID'#]],OrderTable[],6,FALSE))=0,"",IF(Delivered[[#This Row],[ID'#]]="","",VLOOKUP(Delivered[[#This Row],[ID'#]],OrderTable[],6,FALSE)))</f>
        <v>Robot #3 - Pure 20K (Overtime)</v>
      </c>
      <c r="E146" s="28">
        <f>IF(IF(Delivered[[#This Row],[ID'#]]="","",VLOOKUP(Delivered[[#This Row],[ID'#]],OrderTable[],7,FALSE))=0,0,IF(Delivered[[#This Row],[ID'#]]="","",VLOOKUP(Delivered[[#This Row],[ID'#]],OrderTable[],7,FALSE)))</f>
        <v>140</v>
      </c>
      <c r="F14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46" s="26">
        <v>0</v>
      </c>
      <c r="H146" s="73">
        <v>44710</v>
      </c>
      <c r="I146" s="61" t="s">
        <v>564</v>
      </c>
      <c r="J146" s="26"/>
      <c r="K14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147" spans="1:11">
      <c r="A147" s="54" t="s">
        <v>392</v>
      </c>
      <c r="B147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7" s="28" t="str">
        <f>IF(IF(Delivered[[#This Row],[ID'#]]="","",VLOOKUP(Delivered[[#This Row],[ID'#]],OrderTable[],6,FALSE))=0,"",IF(Delivered[[#This Row],[ID'#]]="","",VLOOKUP(Delivered[[#This Row],[ID'#]],OrderTable[],6,FALSE)))</f>
        <v>Robot #3 - Pure 20K (Expenses)</v>
      </c>
      <c r="E147" s="28">
        <f>IF(IF(Delivered[[#This Row],[ID'#]]="","",VLOOKUP(Delivered[[#This Row],[ID'#]],OrderTable[],7,FALSE))=0,0,IF(Delivered[[#This Row],[ID'#]]="","",VLOOKUP(Delivered[[#This Row],[ID'#]],OrderTable[],7,FALSE)))</f>
        <v>1</v>
      </c>
      <c r="F147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47" s="26">
        <v>1</v>
      </c>
      <c r="H147" s="73">
        <v>44710</v>
      </c>
      <c r="I147" s="61" t="s">
        <v>564</v>
      </c>
      <c r="J147" s="26"/>
      <c r="K14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9330</v>
      </c>
    </row>
    <row r="148" spans="1:11">
      <c r="A148" s="54" t="s">
        <v>394</v>
      </c>
      <c r="B148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8" s="28" t="str">
        <f>IF(IF(Delivered[[#This Row],[ID'#]]="","",VLOOKUP(Delivered[[#This Row],[ID'#]],OrderTable[],6,FALSE))=0,"",IF(Delivered[[#This Row],[ID'#]]="","",VLOOKUP(Delivered[[#This Row],[ID'#]],OrderTable[],6,FALSE)))</f>
        <v>Robot #4 - Pure 20K (Labor)</v>
      </c>
      <c r="E148" s="28">
        <f>IF(IF(Delivered[[#This Row],[ID'#]]="","",VLOOKUP(Delivered[[#This Row],[ID'#]],OrderTable[],7,FALSE))=0,0,IF(Delivered[[#This Row],[ID'#]]="","",VLOOKUP(Delivered[[#This Row],[ID'#]],OrderTable[],7,FALSE)))</f>
        <v>400</v>
      </c>
      <c r="F14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48" s="26">
        <v>90</v>
      </c>
      <c r="H148" s="73">
        <v>44710</v>
      </c>
      <c r="I148" s="61" t="s">
        <v>564</v>
      </c>
      <c r="J148" s="26"/>
      <c r="K14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4500</v>
      </c>
    </row>
    <row r="149" spans="1:11">
      <c r="A149" s="54" t="s">
        <v>396</v>
      </c>
      <c r="B149" s="27">
        <f>IF(IF(Delivered[[#This Row],[ID'#]]="","",VLOOKUP(Delivered[[#This Row],[ID'#]],OrderTable[],3,FALSE))=0,"",IF(Delivered[[#This Row],[ID'#]]="","",VLOOKUP(Delivered[[#This Row],[ID'#]],OrderTable[],3,FALSE)))</f>
        <v>1146</v>
      </c>
      <c r="C14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49" s="28" t="str">
        <f>IF(IF(Delivered[[#This Row],[ID'#]]="","",VLOOKUP(Delivered[[#This Row],[ID'#]],OrderTable[],6,FALSE))=0,"",IF(Delivered[[#This Row],[ID'#]]="","",VLOOKUP(Delivered[[#This Row],[ID'#]],OrderTable[],6,FALSE)))</f>
        <v>Robot #4 - Pure 20K (Overtime)</v>
      </c>
      <c r="E149" s="28">
        <f>IF(IF(Delivered[[#This Row],[ID'#]]="","",VLOOKUP(Delivered[[#This Row],[ID'#]],OrderTable[],7,FALSE))=0,0,IF(Delivered[[#This Row],[ID'#]]="","",VLOOKUP(Delivered[[#This Row],[ID'#]],OrderTable[],7,FALSE)))</f>
        <v>160</v>
      </c>
      <c r="F14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49" s="26">
        <v>0</v>
      </c>
      <c r="H149" s="73">
        <v>44710</v>
      </c>
      <c r="I149" s="61" t="s">
        <v>564</v>
      </c>
      <c r="J149" s="26"/>
      <c r="K14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150" spans="1:11">
      <c r="A150" s="54" t="s">
        <v>398</v>
      </c>
      <c r="B150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0" s="28" t="str">
        <f>IF(IF(Delivered[[#This Row],[ID'#]]="","",VLOOKUP(Delivered[[#This Row],[ID'#]],OrderTable[],6,FALSE))=0,"",IF(Delivered[[#This Row],[ID'#]]="","",VLOOKUP(Delivered[[#This Row],[ID'#]],OrderTable[],6,FALSE)))</f>
        <v>Robot #4 - Pure 20K (Expenses)</v>
      </c>
      <c r="E150" s="28">
        <f>IF(IF(Delivered[[#This Row],[ID'#]]="","",VLOOKUP(Delivered[[#This Row],[ID'#]],OrderTable[],7,FALSE))=0,0,IF(Delivered[[#This Row],[ID'#]]="","",VLOOKUP(Delivered[[#This Row],[ID'#]],OrderTable[],7,FALSE)))</f>
        <v>1</v>
      </c>
      <c r="F150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50" s="26">
        <v>1</v>
      </c>
      <c r="H150" s="73">
        <v>44710</v>
      </c>
      <c r="I150" s="61" t="s">
        <v>564</v>
      </c>
      <c r="J150" s="26"/>
      <c r="K15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10520</v>
      </c>
    </row>
    <row r="151" spans="1:11">
      <c r="A151" s="54" t="s">
        <v>400</v>
      </c>
      <c r="B151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1" s="28" t="str">
        <f>IF(IF(Delivered[[#This Row],[ID'#]]="","",VLOOKUP(Delivered[[#This Row],[ID'#]],OrderTable[],6,FALSE))=0,"",IF(Delivered[[#This Row],[ID'#]]="","",VLOOKUP(Delivered[[#This Row],[ID'#]],OrderTable[],6,FALSE)))</f>
        <v>Robot #5 - Pure 20K (Labor)</v>
      </c>
      <c r="E151" s="28">
        <f>IF(IF(Delivered[[#This Row],[ID'#]]="","",VLOOKUP(Delivered[[#This Row],[ID'#]],OrderTable[],7,FALSE))=0,0,IF(Delivered[[#This Row],[ID'#]]="","",VLOOKUP(Delivered[[#This Row],[ID'#]],OrderTable[],7,FALSE)))</f>
        <v>342</v>
      </c>
      <c r="F151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51" s="26">
        <v>90</v>
      </c>
      <c r="H151" s="73">
        <v>44710</v>
      </c>
      <c r="I151" s="61" t="s">
        <v>564</v>
      </c>
      <c r="J151" s="26"/>
      <c r="K15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5400</v>
      </c>
    </row>
    <row r="152" spans="1:11">
      <c r="A152" s="54" t="s">
        <v>402</v>
      </c>
      <c r="B152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2" s="28" t="str">
        <f>IF(IF(Delivered[[#This Row],[ID'#]]="","",VLOOKUP(Delivered[[#This Row],[ID'#]],OrderTable[],6,FALSE))=0,"",IF(Delivered[[#This Row],[ID'#]]="","",VLOOKUP(Delivered[[#This Row],[ID'#]],OrderTable[],6,FALSE)))</f>
        <v>Robot #5 - Pure 20K (Overtime)</v>
      </c>
      <c r="E152" s="28">
        <f>IF(IF(Delivered[[#This Row],[ID'#]]="","",VLOOKUP(Delivered[[#This Row],[ID'#]],OrderTable[],7,FALSE))=0,0,IF(Delivered[[#This Row],[ID'#]]="","",VLOOKUP(Delivered[[#This Row],[ID'#]],OrderTable[],7,FALSE)))</f>
        <v>137</v>
      </c>
      <c r="F15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52" s="26">
        <v>0</v>
      </c>
      <c r="H152" s="73">
        <v>44710</v>
      </c>
      <c r="I152" s="61" t="s">
        <v>564</v>
      </c>
      <c r="J152" s="26"/>
      <c r="K15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153" spans="1:11">
      <c r="A153" s="54" t="s">
        <v>404</v>
      </c>
      <c r="B153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3" s="28" t="str">
        <f>IF(IF(Delivered[[#This Row],[ID'#]]="","",VLOOKUP(Delivered[[#This Row],[ID'#]],OrderTable[],6,FALSE))=0,"",IF(Delivered[[#This Row],[ID'#]]="","",VLOOKUP(Delivered[[#This Row],[ID'#]],OrderTable[],6,FALSE)))</f>
        <v>Robot #5 - Pure 20K (Expenses)</v>
      </c>
      <c r="E153" s="28">
        <f>IF(IF(Delivered[[#This Row],[ID'#]]="","",VLOOKUP(Delivered[[#This Row],[ID'#]],OrderTable[],7,FALSE))=0,0,IF(Delivered[[#This Row],[ID'#]]="","",VLOOKUP(Delivered[[#This Row],[ID'#]],OrderTable[],7,FALSE)))</f>
        <v>1</v>
      </c>
      <c r="F153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53" s="26">
        <v>1</v>
      </c>
      <c r="H153" s="73">
        <v>44710</v>
      </c>
      <c r="I153" s="61" t="s">
        <v>564</v>
      </c>
      <c r="J153" s="26"/>
      <c r="K15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9160</v>
      </c>
    </row>
    <row r="154" spans="1:11">
      <c r="A154" s="54" t="s">
        <v>406</v>
      </c>
      <c r="B154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4" s="28" t="str">
        <f>IF(IF(Delivered[[#This Row],[ID'#]]="","",VLOOKUP(Delivered[[#This Row],[ID'#]],OrderTable[],6,FALSE))=0,"",IF(Delivered[[#This Row],[ID'#]]="","",VLOOKUP(Delivered[[#This Row],[ID'#]],OrderTable[],6,FALSE)))</f>
        <v>Robot #6 - Pure 20K (Labor)</v>
      </c>
      <c r="E154" s="28">
        <f>IF(IF(Delivered[[#This Row],[ID'#]]="","",VLOOKUP(Delivered[[#This Row],[ID'#]],OrderTable[],7,FALSE))=0,0,IF(Delivered[[#This Row],[ID'#]]="","",VLOOKUP(Delivered[[#This Row],[ID'#]],OrderTable[],7,FALSE)))</f>
        <v>50</v>
      </c>
      <c r="F15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54" s="26">
        <v>0</v>
      </c>
      <c r="H154" s="73">
        <v>44710</v>
      </c>
      <c r="I154" s="61" t="s">
        <v>564</v>
      </c>
      <c r="J154" s="26"/>
      <c r="K15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155" spans="1:11">
      <c r="A155" s="54" t="s">
        <v>408</v>
      </c>
      <c r="B155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5" s="28" t="str">
        <f>IF(IF(Delivered[[#This Row],[ID'#]]="","",VLOOKUP(Delivered[[#This Row],[ID'#]],OrderTable[],6,FALSE))=0,"",IF(Delivered[[#This Row],[ID'#]]="","",VLOOKUP(Delivered[[#This Row],[ID'#]],OrderTable[],6,FALSE)))</f>
        <v>Robot #6 - Pure 20K (Overtime)</v>
      </c>
      <c r="E155" s="28">
        <f>IF(IF(Delivered[[#This Row],[ID'#]]="","",VLOOKUP(Delivered[[#This Row],[ID'#]],OrderTable[],7,FALSE))=0,0,IF(Delivered[[#This Row],[ID'#]]="","",VLOOKUP(Delivered[[#This Row],[ID'#]],OrderTable[],7,FALSE)))</f>
        <v>0</v>
      </c>
      <c r="F15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55" s="26">
        <v>0</v>
      </c>
      <c r="H155" s="73">
        <v>44710</v>
      </c>
      <c r="I155" s="61" t="s">
        <v>564</v>
      </c>
      <c r="J155" s="26"/>
      <c r="K15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156" spans="1:11">
      <c r="A156" s="54" t="s">
        <v>410</v>
      </c>
      <c r="B156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6" s="28" t="str">
        <f>IF(IF(Delivered[[#This Row],[ID'#]]="","",VLOOKUP(Delivered[[#This Row],[ID'#]],OrderTable[],6,FALSE))=0,"",IF(Delivered[[#This Row],[ID'#]]="","",VLOOKUP(Delivered[[#This Row],[ID'#]],OrderTable[],6,FALSE)))</f>
        <v>Robot #6 - Pure 20K (Expenses)</v>
      </c>
      <c r="E156" s="28">
        <f>IF(IF(Delivered[[#This Row],[ID'#]]="","",VLOOKUP(Delivered[[#This Row],[ID'#]],OrderTable[],7,FALSE))=0,0,IF(Delivered[[#This Row],[ID'#]]="","",VLOOKUP(Delivered[[#This Row],[ID'#]],OrderTable[],7,FALSE)))</f>
        <v>1</v>
      </c>
      <c r="F156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56" s="26">
        <v>1</v>
      </c>
      <c r="H156" s="73">
        <v>44710</v>
      </c>
      <c r="I156" s="61" t="s">
        <v>564</v>
      </c>
      <c r="J156" s="26"/>
      <c r="K15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11710</v>
      </c>
    </row>
    <row r="157" spans="1:11">
      <c r="A157" s="54" t="s">
        <v>412</v>
      </c>
      <c r="B157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7" s="28" t="str">
        <f>IF(IF(Delivered[[#This Row],[ID'#]]="","",VLOOKUP(Delivered[[#This Row],[ID'#]],OrderTable[],6,FALSE))=0,"",IF(Delivered[[#This Row],[ID'#]]="","",VLOOKUP(Delivered[[#This Row],[ID'#]],OrderTable[],6,FALSE)))</f>
        <v>Robot #7 - Pure 20K (Labor)</v>
      </c>
      <c r="E157" s="28">
        <f>IF(IF(Delivered[[#This Row],[ID'#]]="","",VLOOKUP(Delivered[[#This Row],[ID'#]],OrderTable[],7,FALSE))=0,0,IF(Delivered[[#This Row],[ID'#]]="","",VLOOKUP(Delivered[[#This Row],[ID'#]],OrderTable[],7,FALSE)))</f>
        <v>278</v>
      </c>
      <c r="F15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57" s="26">
        <v>20</v>
      </c>
      <c r="H157" s="73">
        <v>44710</v>
      </c>
      <c r="I157" s="61" t="s">
        <v>564</v>
      </c>
      <c r="J157" s="26"/>
      <c r="K15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1200</v>
      </c>
    </row>
    <row r="158" spans="1:11">
      <c r="A158" s="54" t="s">
        <v>414</v>
      </c>
      <c r="B158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8" s="28" t="str">
        <f>IF(IF(Delivered[[#This Row],[ID'#]]="","",VLOOKUP(Delivered[[#This Row],[ID'#]],OrderTable[],6,FALSE))=0,"",IF(Delivered[[#This Row],[ID'#]]="","",VLOOKUP(Delivered[[#This Row],[ID'#]],OrderTable[],6,FALSE)))</f>
        <v>Robot #7 - Pure 20K (Overtime)</v>
      </c>
      <c r="E158" s="28">
        <f>IF(IF(Delivered[[#This Row],[ID'#]]="","",VLOOKUP(Delivered[[#This Row],[ID'#]],OrderTable[],7,FALSE))=0,0,IF(Delivered[[#This Row],[ID'#]]="","",VLOOKUP(Delivered[[#This Row],[ID'#]],OrderTable[],7,FALSE)))</f>
        <v>111</v>
      </c>
      <c r="F15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58" s="26">
        <v>0</v>
      </c>
      <c r="H158" s="73">
        <v>44710</v>
      </c>
      <c r="I158" s="61" t="s">
        <v>564</v>
      </c>
      <c r="J158" s="26"/>
      <c r="K15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0</v>
      </c>
    </row>
    <row r="159" spans="1:11">
      <c r="A159" s="54" t="s">
        <v>416</v>
      </c>
      <c r="B159" s="27">
        <f>IF(IF(Delivered[[#This Row],[ID'#]]="","",VLOOKUP(Delivered[[#This Row],[ID'#]],OrderTable[],3,FALSE))=0,"",IF(Delivered[[#This Row],[ID'#]]="","",VLOOKUP(Delivered[[#This Row],[ID'#]],OrderTable[],3,FALSE)))</f>
        <v>1146</v>
      </c>
      <c r="C15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59" s="28" t="str">
        <f>IF(IF(Delivered[[#This Row],[ID'#]]="","",VLOOKUP(Delivered[[#This Row],[ID'#]],OrderTable[],6,FALSE))=0,"",IF(Delivered[[#This Row],[ID'#]]="","",VLOOKUP(Delivered[[#This Row],[ID'#]],OrderTable[],6,FALSE)))</f>
        <v>Robot #7 - Pure 20K (Expenses)</v>
      </c>
      <c r="E159" s="28">
        <f>IF(IF(Delivered[[#This Row],[ID'#]]="","",VLOOKUP(Delivered[[#This Row],[ID'#]],OrderTable[],7,FALSE))=0,0,IF(Delivered[[#This Row],[ID'#]]="","",VLOOKUP(Delivered[[#This Row],[ID'#]],OrderTable[],7,FALSE)))</f>
        <v>1</v>
      </c>
      <c r="F159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59" s="26">
        <v>1</v>
      </c>
      <c r="H159" s="73">
        <v>44710</v>
      </c>
      <c r="I159" s="61" t="s">
        <v>564</v>
      </c>
      <c r="J159" s="26"/>
      <c r="K15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7630</v>
      </c>
    </row>
    <row r="160" spans="1:11">
      <c r="A160" s="54" t="s">
        <v>418</v>
      </c>
      <c r="B160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0" s="28" t="str">
        <f>IF(IF(Delivered[[#This Row],[ID'#]]="","",VLOOKUP(Delivered[[#This Row],[ID'#]],OrderTable[],6,FALSE))=0,"",IF(Delivered[[#This Row],[ID'#]]="","",VLOOKUP(Delivered[[#This Row],[ID'#]],OrderTable[],6,FALSE)))</f>
        <v>Controls #1 - Pure 20K (Labor)</v>
      </c>
      <c r="E160" s="28">
        <f>IF(IF(Delivered[[#This Row],[ID'#]]="","",VLOOKUP(Delivered[[#This Row],[ID'#]],OrderTable[],7,FALSE))=0,0,IF(Delivered[[#This Row],[ID'#]]="","",VLOOKUP(Delivered[[#This Row],[ID'#]],OrderTable[],7,FALSE)))</f>
        <v>271</v>
      </c>
      <c r="F16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60" s="26">
        <v>0</v>
      </c>
      <c r="H160" s="73">
        <v>44710</v>
      </c>
      <c r="I160" s="61"/>
      <c r="J160" s="26"/>
      <c r="K16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61" spans="1:11">
      <c r="A161" s="54" t="s">
        <v>420</v>
      </c>
      <c r="B161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1" s="28" t="str">
        <f>IF(IF(Delivered[[#This Row],[ID'#]]="","",VLOOKUP(Delivered[[#This Row],[ID'#]],OrderTable[],6,FALSE))=0,"",IF(Delivered[[#This Row],[ID'#]]="","",VLOOKUP(Delivered[[#This Row],[ID'#]],OrderTable[],6,FALSE)))</f>
        <v>Controls #1 - Pure 20K (Overtime)</v>
      </c>
      <c r="E161" s="28">
        <f>IF(IF(Delivered[[#This Row],[ID'#]]="","",VLOOKUP(Delivered[[#This Row],[ID'#]],OrderTable[],7,FALSE))=0,0,IF(Delivered[[#This Row],[ID'#]]="","",VLOOKUP(Delivered[[#This Row],[ID'#]],OrderTable[],7,FALSE)))</f>
        <v>108</v>
      </c>
      <c r="F161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61" s="26">
        <v>0</v>
      </c>
      <c r="H161" s="73">
        <v>44710</v>
      </c>
      <c r="I161" s="61"/>
      <c r="J161" s="26"/>
      <c r="K16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62" spans="1:11">
      <c r="A162" s="54" t="s">
        <v>422</v>
      </c>
      <c r="B162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2" s="28" t="str">
        <f>IF(IF(Delivered[[#This Row],[ID'#]]="","",VLOOKUP(Delivered[[#This Row],[ID'#]],OrderTable[],6,FALSE))=0,"",IF(Delivered[[#This Row],[ID'#]]="","",VLOOKUP(Delivered[[#This Row],[ID'#]],OrderTable[],6,FALSE)))</f>
        <v>Controls #1 - Pure 20K (Expenses)</v>
      </c>
      <c r="E162" s="28">
        <f>IF(IF(Delivered[[#This Row],[ID'#]]="","",VLOOKUP(Delivered[[#This Row],[ID'#]],OrderTable[],7,FALSE))=0,0,IF(Delivered[[#This Row],[ID'#]]="","",VLOOKUP(Delivered[[#This Row],[ID'#]],OrderTable[],7,FALSE)))</f>
        <v>1</v>
      </c>
      <c r="F162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62" s="26">
        <v>1</v>
      </c>
      <c r="H162" s="73">
        <v>44710</v>
      </c>
      <c r="I162" s="61" t="s">
        <v>456</v>
      </c>
      <c r="J162" s="26"/>
      <c r="K16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17320</v>
      </c>
    </row>
    <row r="163" spans="1:11">
      <c r="A163" s="54" t="s">
        <v>424</v>
      </c>
      <c r="B163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3" s="28" t="str">
        <f>IF(IF(Delivered[[#This Row],[ID'#]]="","",VLOOKUP(Delivered[[#This Row],[ID'#]],OrderTable[],6,FALSE))=0,"",IF(Delivered[[#This Row],[ID'#]]="","",VLOOKUP(Delivered[[#This Row],[ID'#]],OrderTable[],6,FALSE)))</f>
        <v>Controls #2 - Pure 20K (Labor)</v>
      </c>
      <c r="E163" s="28">
        <f>IF(IF(Delivered[[#This Row],[ID'#]]="","",VLOOKUP(Delivered[[#This Row],[ID'#]],OrderTable[],7,FALSE))=0,0,IF(Delivered[[#This Row],[ID'#]]="","",VLOOKUP(Delivered[[#This Row],[ID'#]],OrderTable[],7,FALSE)))</f>
        <v>928</v>
      </c>
      <c r="F16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63" s="26">
        <v>40</v>
      </c>
      <c r="H163" s="73">
        <v>44710</v>
      </c>
      <c r="I163" s="61" t="s">
        <v>456</v>
      </c>
      <c r="J163" s="26"/>
      <c r="K16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2000</v>
      </c>
    </row>
    <row r="164" spans="1:11">
      <c r="A164" s="54" t="s">
        <v>426</v>
      </c>
      <c r="B164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4" s="28" t="str">
        <f>IF(IF(Delivered[[#This Row],[ID'#]]="","",VLOOKUP(Delivered[[#This Row],[ID'#]],OrderTable[],6,FALSE))=0,"",IF(Delivered[[#This Row],[ID'#]]="","",VLOOKUP(Delivered[[#This Row],[ID'#]],OrderTable[],6,FALSE)))</f>
        <v>Controls #2 - Pure 20K (Overtime)</v>
      </c>
      <c r="E164" s="28">
        <f>IF(IF(Delivered[[#This Row],[ID'#]]="","",VLOOKUP(Delivered[[#This Row],[ID'#]],OrderTable[],7,FALSE))=0,0,IF(Delivered[[#This Row],[ID'#]]="","",VLOOKUP(Delivered[[#This Row],[ID'#]],OrderTable[],7,FALSE)))</f>
        <v>371</v>
      </c>
      <c r="F16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64" s="26">
        <v>0</v>
      </c>
      <c r="H164" s="73">
        <v>44710</v>
      </c>
      <c r="I164" s="61"/>
      <c r="J164" s="26"/>
      <c r="K16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65" spans="1:11">
      <c r="A165" s="54" t="s">
        <v>428</v>
      </c>
      <c r="B165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5" s="28" t="str">
        <f>IF(IF(Delivered[[#This Row],[ID'#]]="","",VLOOKUP(Delivered[[#This Row],[ID'#]],OrderTable[],6,FALSE))=0,"",IF(Delivered[[#This Row],[ID'#]]="","",VLOOKUP(Delivered[[#This Row],[ID'#]],OrderTable[],6,FALSE)))</f>
        <v>Controls #2 - Pure 20K (Expenses)</v>
      </c>
      <c r="E165" s="28">
        <f>IF(IF(Delivered[[#This Row],[ID'#]]="","",VLOOKUP(Delivered[[#This Row],[ID'#]],OrderTable[],7,FALSE))=0,0,IF(Delivered[[#This Row],[ID'#]]="","",VLOOKUP(Delivered[[#This Row],[ID'#]],OrderTable[],7,FALSE)))</f>
        <v>1</v>
      </c>
      <c r="F165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65" s="26">
        <v>1</v>
      </c>
      <c r="H165" s="73">
        <v>44710</v>
      </c>
      <c r="I165" s="61" t="s">
        <v>456</v>
      </c>
      <c r="J165" s="26"/>
      <c r="K16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23100</v>
      </c>
    </row>
    <row r="166" spans="1:11">
      <c r="A166" s="54" t="s">
        <v>430</v>
      </c>
      <c r="B166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6" s="28" t="str">
        <f>IF(IF(Delivered[[#This Row],[ID'#]]="","",VLOOKUP(Delivered[[#This Row],[ID'#]],OrderTable[],6,FALSE))=0,"",IF(Delivered[[#This Row],[ID'#]]="","",VLOOKUP(Delivered[[#This Row],[ID'#]],OrderTable[],6,FALSE)))</f>
        <v>Controls #3 - Pure 20K (Labor)</v>
      </c>
      <c r="E166" s="28">
        <f>IF(IF(Delivered[[#This Row],[ID'#]]="","",VLOOKUP(Delivered[[#This Row],[ID'#]],OrderTable[],7,FALSE))=0,0,IF(Delivered[[#This Row],[ID'#]]="","",VLOOKUP(Delivered[[#This Row],[ID'#]],OrderTable[],7,FALSE)))</f>
        <v>78</v>
      </c>
      <c r="F16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66" s="26">
        <v>0</v>
      </c>
      <c r="H166" s="73">
        <v>44710</v>
      </c>
      <c r="I166" s="61"/>
      <c r="J166" s="26"/>
      <c r="K16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67" spans="1:11">
      <c r="A167" s="54" t="s">
        <v>432</v>
      </c>
      <c r="B167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7" s="28" t="str">
        <f>IF(IF(Delivered[[#This Row],[ID'#]]="","",VLOOKUP(Delivered[[#This Row],[ID'#]],OrderTable[],6,FALSE))=0,"",IF(Delivered[[#This Row],[ID'#]]="","",VLOOKUP(Delivered[[#This Row],[ID'#]],OrderTable[],6,FALSE)))</f>
        <v>Controls #3 - Pure 20K (Overtime)</v>
      </c>
      <c r="E167" s="28">
        <f>IF(IF(Delivered[[#This Row],[ID'#]]="","",VLOOKUP(Delivered[[#This Row],[ID'#]],OrderTable[],7,FALSE))=0,0,IF(Delivered[[#This Row],[ID'#]]="","",VLOOKUP(Delivered[[#This Row],[ID'#]],OrderTable[],7,FALSE)))</f>
        <v>31</v>
      </c>
      <c r="F16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67" s="26">
        <v>0</v>
      </c>
      <c r="H167" s="73">
        <v>44710</v>
      </c>
      <c r="I167" s="61"/>
      <c r="J167" s="26"/>
      <c r="K16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68" spans="1:11">
      <c r="A168" s="54" t="s">
        <v>434</v>
      </c>
      <c r="B168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8" s="28" t="str">
        <f>IF(IF(Delivered[[#This Row],[ID'#]]="","",VLOOKUP(Delivered[[#This Row],[ID'#]],OrderTable[],6,FALSE))=0,"",IF(Delivered[[#This Row],[ID'#]]="","",VLOOKUP(Delivered[[#This Row],[ID'#]],OrderTable[],6,FALSE)))</f>
        <v>Controls #3 - Pure 20K (Expenses)</v>
      </c>
      <c r="E168" s="28">
        <f>IF(IF(Delivered[[#This Row],[ID'#]]="","",VLOOKUP(Delivered[[#This Row],[ID'#]],OrderTable[],7,FALSE))=0,0,IF(Delivered[[#This Row],[ID'#]]="","",VLOOKUP(Delivered[[#This Row],[ID'#]],OrderTable[],7,FALSE)))</f>
        <v>1</v>
      </c>
      <c r="F168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68" s="26">
        <v>1</v>
      </c>
      <c r="H168" s="73">
        <v>44710</v>
      </c>
      <c r="I168" s="61" t="s">
        <v>456</v>
      </c>
      <c r="J168" s="26"/>
      <c r="K16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10180</v>
      </c>
    </row>
    <row r="169" spans="1:11">
      <c r="A169" s="54" t="s">
        <v>436</v>
      </c>
      <c r="B169" s="27">
        <f>IF(IF(Delivered[[#This Row],[ID'#]]="","",VLOOKUP(Delivered[[#This Row],[ID'#]],OrderTable[],3,FALSE))=0,"",IF(Delivered[[#This Row],[ID'#]]="","",VLOOKUP(Delivered[[#This Row],[ID'#]],OrderTable[],3,FALSE)))</f>
        <v>1147</v>
      </c>
      <c r="C16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69" s="28" t="str">
        <f>IF(IF(Delivered[[#This Row],[ID'#]]="","",VLOOKUP(Delivered[[#This Row],[ID'#]],OrderTable[],6,FALSE))=0,"",IF(Delivered[[#This Row],[ID'#]]="","",VLOOKUP(Delivered[[#This Row],[ID'#]],OrderTable[],6,FALSE)))</f>
        <v>Controls #4 - Pure 20K (Labor)</v>
      </c>
      <c r="E169" s="28">
        <f>IF(IF(Delivered[[#This Row],[ID'#]]="","",VLOOKUP(Delivered[[#This Row],[ID'#]],OrderTable[],7,FALSE))=0,0,IF(Delivered[[#This Row],[ID'#]]="","",VLOOKUP(Delivered[[#This Row],[ID'#]],OrderTable[],7,FALSE)))</f>
        <v>335</v>
      </c>
      <c r="F16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69" s="26">
        <v>40</v>
      </c>
      <c r="H169" s="73">
        <v>44710</v>
      </c>
      <c r="I169" s="61" t="s">
        <v>456</v>
      </c>
      <c r="J169" s="26"/>
      <c r="K16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2000</v>
      </c>
    </row>
    <row r="170" spans="1:11">
      <c r="A170" s="54" t="s">
        <v>438</v>
      </c>
      <c r="B170" s="27">
        <f>IF(IF(Delivered[[#This Row],[ID'#]]="","",VLOOKUP(Delivered[[#This Row],[ID'#]],OrderTable[],3,FALSE))=0,"",IF(Delivered[[#This Row],[ID'#]]="","",VLOOKUP(Delivered[[#This Row],[ID'#]],OrderTable[],3,FALSE)))</f>
        <v>1147</v>
      </c>
      <c r="C17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0" s="28" t="str">
        <f>IF(IF(Delivered[[#This Row],[ID'#]]="","",VLOOKUP(Delivered[[#This Row],[ID'#]],OrderTable[],6,FALSE))=0,"",IF(Delivered[[#This Row],[ID'#]]="","",VLOOKUP(Delivered[[#This Row],[ID'#]],OrderTable[],6,FALSE)))</f>
        <v>Controls #4 - Pure 20K (Overtime)</v>
      </c>
      <c r="E170" s="28">
        <f>IF(IF(Delivered[[#This Row],[ID'#]]="","",VLOOKUP(Delivered[[#This Row],[ID'#]],OrderTable[],7,FALSE))=0,0,IF(Delivered[[#This Row],[ID'#]]="","",VLOOKUP(Delivered[[#This Row],[ID'#]],OrderTable[],7,FALSE)))</f>
        <v>134</v>
      </c>
      <c r="F17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70" s="26">
        <v>0</v>
      </c>
      <c r="H170" s="73">
        <v>44710</v>
      </c>
      <c r="I170" s="61"/>
      <c r="J170" s="26"/>
      <c r="K17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71" spans="1:11">
      <c r="A171" s="54" t="s">
        <v>440</v>
      </c>
      <c r="B171" s="27">
        <f>IF(IF(Delivered[[#This Row],[ID'#]]="","",VLOOKUP(Delivered[[#This Row],[ID'#]],OrderTable[],3,FALSE))=0,"",IF(Delivered[[#This Row],[ID'#]]="","",VLOOKUP(Delivered[[#This Row],[ID'#]],OrderTable[],3,FALSE)))</f>
        <v>1147</v>
      </c>
      <c r="C17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1" s="28" t="str">
        <f>IF(IF(Delivered[[#This Row],[ID'#]]="","",VLOOKUP(Delivered[[#This Row],[ID'#]],OrderTable[],6,FALSE))=0,"",IF(Delivered[[#This Row],[ID'#]]="","",VLOOKUP(Delivered[[#This Row],[ID'#]],OrderTable[],6,FALSE)))</f>
        <v>Controls #4 - Pure 20K (Expenses)</v>
      </c>
      <c r="E171" s="28">
        <f>IF(IF(Delivered[[#This Row],[ID'#]]="","",VLOOKUP(Delivered[[#This Row],[ID'#]],OrderTable[],7,FALSE))=0,0,IF(Delivered[[#This Row],[ID'#]]="","",VLOOKUP(Delivered[[#This Row],[ID'#]],OrderTable[],7,FALSE)))</f>
        <v>1</v>
      </c>
      <c r="F17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71" s="26">
        <v>1</v>
      </c>
      <c r="H171" s="73">
        <v>44710</v>
      </c>
      <c r="I171" s="61" t="s">
        <v>456</v>
      </c>
      <c r="J171" s="26"/>
      <c r="K17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8990</v>
      </c>
    </row>
    <row r="172" spans="1:11">
      <c r="A172" s="54" t="s">
        <v>442</v>
      </c>
      <c r="B172" s="27">
        <f>IF(IF(Delivered[[#This Row],[ID'#]]="","",VLOOKUP(Delivered[[#This Row],[ID'#]],OrderTable[],3,FALSE))=0,"",IF(Delivered[[#This Row],[ID'#]]="","",VLOOKUP(Delivered[[#This Row],[ID'#]],OrderTable[],3,FALSE)))</f>
        <v>1147</v>
      </c>
      <c r="C17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2" s="28" t="str">
        <f>IF(IF(Delivered[[#This Row],[ID'#]]="","",VLOOKUP(Delivered[[#This Row],[ID'#]],OrderTable[],6,FALSE))=0,"",IF(Delivered[[#This Row],[ID'#]]="","",VLOOKUP(Delivered[[#This Row],[ID'#]],OrderTable[],6,FALSE)))</f>
        <v>Controls #5 - Pure 20K (Labor)</v>
      </c>
      <c r="E172" s="28">
        <f>IF(IF(Delivered[[#This Row],[ID'#]]="","",VLOOKUP(Delivered[[#This Row],[ID'#]],OrderTable[],7,FALSE))=0,0,IF(Delivered[[#This Row],[ID'#]]="","",VLOOKUP(Delivered[[#This Row],[ID'#]],OrderTable[],7,FALSE)))</f>
        <v>92</v>
      </c>
      <c r="F17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72" s="26">
        <v>0</v>
      </c>
      <c r="H172" s="73">
        <v>44710</v>
      </c>
      <c r="I172" s="61"/>
      <c r="J172" s="26"/>
      <c r="K17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73" spans="1:11">
      <c r="A173" s="54" t="s">
        <v>444</v>
      </c>
      <c r="B173" s="27">
        <f>IF(IF(Delivered[[#This Row],[ID'#]]="","",VLOOKUP(Delivered[[#This Row],[ID'#]],OrderTable[],3,FALSE))=0,"",IF(Delivered[[#This Row],[ID'#]]="","",VLOOKUP(Delivered[[#This Row],[ID'#]],OrderTable[],3,FALSE)))</f>
        <v>1147</v>
      </c>
      <c r="C17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3" s="28" t="str">
        <f>IF(IF(Delivered[[#This Row],[ID'#]]="","",VLOOKUP(Delivered[[#This Row],[ID'#]],OrderTable[],6,FALSE))=0,"",IF(Delivered[[#This Row],[ID'#]]="","",VLOOKUP(Delivered[[#This Row],[ID'#]],OrderTable[],6,FALSE)))</f>
        <v>Controls #5 - Pure 20K (Overtime)</v>
      </c>
      <c r="E173" s="28">
        <f>IF(IF(Delivered[[#This Row],[ID'#]]="","",VLOOKUP(Delivered[[#This Row],[ID'#]],OrderTable[],7,FALSE))=0,0,IF(Delivered[[#This Row],[ID'#]]="","",VLOOKUP(Delivered[[#This Row],[ID'#]],OrderTable[],7,FALSE)))</f>
        <v>37</v>
      </c>
      <c r="F17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73" s="26">
        <v>0</v>
      </c>
      <c r="H173" s="73">
        <v>44710</v>
      </c>
      <c r="I173" s="61"/>
      <c r="J173" s="26"/>
      <c r="K17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74" spans="1:11">
      <c r="A174" s="54" t="s">
        <v>446</v>
      </c>
      <c r="B174" s="27">
        <f>IF(IF(Delivered[[#This Row],[ID'#]]="","",VLOOKUP(Delivered[[#This Row],[ID'#]],OrderTable[],3,FALSE))=0,"",IF(Delivered[[#This Row],[ID'#]]="","",VLOOKUP(Delivered[[#This Row],[ID'#]],OrderTable[],3,FALSE)))</f>
        <v>1147</v>
      </c>
      <c r="C17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4" s="28" t="str">
        <f>IF(IF(Delivered[[#This Row],[ID'#]]="","",VLOOKUP(Delivered[[#This Row],[ID'#]],OrderTable[],6,FALSE))=0,"",IF(Delivered[[#This Row],[ID'#]]="","",VLOOKUP(Delivered[[#This Row],[ID'#]],OrderTable[],6,FALSE)))</f>
        <v>Controls #5 - Pure 20K (Expenses)</v>
      </c>
      <c r="E174" s="28">
        <f>IF(IF(Delivered[[#This Row],[ID'#]]="","",VLOOKUP(Delivered[[#This Row],[ID'#]],OrderTable[],7,FALSE))=0,0,IF(Delivered[[#This Row],[ID'#]]="","",VLOOKUP(Delivered[[#This Row],[ID'#]],OrderTable[],7,FALSE)))</f>
        <v>1</v>
      </c>
      <c r="F174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74" s="26">
        <v>1</v>
      </c>
      <c r="H174" s="73">
        <v>44710</v>
      </c>
      <c r="I174" s="61" t="s">
        <v>456</v>
      </c>
      <c r="J174" s="26"/>
      <c r="K17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12730</v>
      </c>
    </row>
    <row r="175" spans="1:11">
      <c r="A175" s="54" t="s">
        <v>448</v>
      </c>
      <c r="B175" s="27">
        <f>IF(IF(Delivered[[#This Row],[ID'#]]="","",VLOOKUP(Delivered[[#This Row],[ID'#]],OrderTable[],3,FALSE))=0,"",IF(Delivered[[#This Row],[ID'#]]="","",VLOOKUP(Delivered[[#This Row],[ID'#]],OrderTable[],3,FALSE)))</f>
        <v>1147</v>
      </c>
      <c r="C17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5" s="28" t="str">
        <f>IF(IF(Delivered[[#This Row],[ID'#]]="","",VLOOKUP(Delivered[[#This Row],[ID'#]],OrderTable[],6,FALSE))=0,"",IF(Delivered[[#This Row],[ID'#]]="","",VLOOKUP(Delivered[[#This Row],[ID'#]],OrderTable[],6,FALSE)))</f>
        <v>Controls #6 - Pure 20K (Labor)</v>
      </c>
      <c r="E175" s="28">
        <f>IF(IF(Delivered[[#This Row],[ID'#]]="","",VLOOKUP(Delivered[[#This Row],[ID'#]],OrderTable[],7,FALSE))=0,0,IF(Delivered[[#This Row],[ID'#]]="","",VLOOKUP(Delivered[[#This Row],[ID'#]],OrderTable[],7,FALSE)))</f>
        <v>92</v>
      </c>
      <c r="F17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75" s="26">
        <v>0</v>
      </c>
      <c r="H175" s="73">
        <v>44710</v>
      </c>
      <c r="I175" s="61"/>
      <c r="J175" s="26"/>
      <c r="K17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76" spans="1:11">
      <c r="A176" s="54" t="s">
        <v>450</v>
      </c>
      <c r="B176" s="27">
        <f>IF(IF(Delivered[[#This Row],[ID'#]]="","",VLOOKUP(Delivered[[#This Row],[ID'#]],OrderTable[],3,FALSE))=0,"",IF(Delivered[[#This Row],[ID'#]]="","",VLOOKUP(Delivered[[#This Row],[ID'#]],OrderTable[],3,FALSE)))</f>
        <v>1147</v>
      </c>
      <c r="C17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6" s="28" t="str">
        <f>IF(IF(Delivered[[#This Row],[ID'#]]="","",VLOOKUP(Delivered[[#This Row],[ID'#]],OrderTable[],6,FALSE))=0,"",IF(Delivered[[#This Row],[ID'#]]="","",VLOOKUP(Delivered[[#This Row],[ID'#]],OrderTable[],6,FALSE)))</f>
        <v>Controls #6 - Pure 20K (Overtime)</v>
      </c>
      <c r="E176" s="28">
        <f>IF(IF(Delivered[[#This Row],[ID'#]]="","",VLOOKUP(Delivered[[#This Row],[ID'#]],OrderTable[],7,FALSE))=0,0,IF(Delivered[[#This Row],[ID'#]]="","",VLOOKUP(Delivered[[#This Row],[ID'#]],OrderTable[],7,FALSE)))</f>
        <v>37</v>
      </c>
      <c r="F17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76" s="26">
        <v>0</v>
      </c>
      <c r="H176" s="73">
        <v>44710</v>
      </c>
      <c r="I176" s="61"/>
      <c r="J176" s="26"/>
      <c r="K17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77" spans="1:11">
      <c r="A177" s="54" t="s">
        <v>452</v>
      </c>
      <c r="B177" s="27">
        <f>IF(IF(Delivered[[#This Row],[ID'#]]="","",VLOOKUP(Delivered[[#This Row],[ID'#]],OrderTable[],3,FALSE))=0,"",IF(Delivered[[#This Row],[ID'#]]="","",VLOOKUP(Delivered[[#This Row],[ID'#]],OrderTable[],3,FALSE)))</f>
        <v>1147</v>
      </c>
      <c r="C17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7" s="28" t="str">
        <f>IF(IF(Delivered[[#This Row],[ID'#]]="","",VLOOKUP(Delivered[[#This Row],[ID'#]],OrderTable[],6,FALSE))=0,"",IF(Delivered[[#This Row],[ID'#]]="","",VLOOKUP(Delivered[[#This Row],[ID'#]],OrderTable[],6,FALSE)))</f>
        <v>Controls #6 - Pure 20K (Expenses)</v>
      </c>
      <c r="E177" s="28">
        <f>IF(IF(Delivered[[#This Row],[ID'#]]="","",VLOOKUP(Delivered[[#This Row],[ID'#]],OrderTable[],7,FALSE))=0,0,IF(Delivered[[#This Row],[ID'#]]="","",VLOOKUP(Delivered[[#This Row],[ID'#]],OrderTable[],7,FALSE)))</f>
        <v>1</v>
      </c>
      <c r="F177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77" s="26">
        <v>1</v>
      </c>
      <c r="H177" s="73">
        <v>44710</v>
      </c>
      <c r="I177" s="61" t="s">
        <v>456</v>
      </c>
      <c r="J177" s="26"/>
      <c r="K17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10690</v>
      </c>
    </row>
    <row r="178" spans="1:11">
      <c r="A178" s="54" t="s">
        <v>454</v>
      </c>
      <c r="B178" s="27">
        <f>IF(IF(Delivered[[#This Row],[ID'#]]="","",VLOOKUP(Delivered[[#This Row],[ID'#]],OrderTable[],3,FALSE))=0,"",IF(Delivered[[#This Row],[ID'#]]="","",VLOOKUP(Delivered[[#This Row],[ID'#]],OrderTable[],3,FALSE)))</f>
        <v>1137</v>
      </c>
      <c r="C17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8" s="28" t="str">
        <f>IF(IF(Delivered[[#This Row],[ID'#]]="","",VLOOKUP(Delivered[[#This Row],[ID'#]],OrderTable[],6,FALSE))=0,"",IF(Delivered[[#This Row],[ID'#]]="","",VLOOKUP(Delivered[[#This Row],[ID'#]],OrderTable[],6,FALSE)))</f>
        <v>Controls #1 One-year contract (Labor)</v>
      </c>
      <c r="E178" s="28">
        <f>IF(IF(Delivered[[#This Row],[ID'#]]="","",VLOOKUP(Delivered[[#This Row],[ID'#]],OrderTable[],7,FALSE))=0,0,IF(Delivered[[#This Row],[ID'#]]="","",VLOOKUP(Delivered[[#This Row],[ID'#]],OrderTable[],7,FALSE)))</f>
        <v>2600</v>
      </c>
      <c r="F17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78" s="26">
        <v>217</v>
      </c>
      <c r="H178" s="73">
        <v>44712</v>
      </c>
      <c r="I178" s="61" t="s">
        <v>456</v>
      </c>
      <c r="J178" s="26"/>
      <c r="K17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179" spans="1:11">
      <c r="A179" s="54" t="s">
        <v>457</v>
      </c>
      <c r="B179" s="27">
        <f>IF(IF(Delivered[[#This Row],[ID'#]]="","",VLOOKUP(Delivered[[#This Row],[ID'#]],OrderTable[],3,FALSE))=0,"",IF(Delivered[[#This Row],[ID'#]]="","",VLOOKUP(Delivered[[#This Row],[ID'#]],OrderTable[],3,FALSE)))</f>
        <v>1137</v>
      </c>
      <c r="C17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79" s="28" t="str">
        <f>IF(IF(Delivered[[#This Row],[ID'#]]="","",VLOOKUP(Delivered[[#This Row],[ID'#]],OrderTable[],6,FALSE))=0,"",IF(Delivered[[#This Row],[ID'#]]="","",VLOOKUP(Delivered[[#This Row],[ID'#]],OrderTable[],6,FALSE)))</f>
        <v>Controls #1 One-year contract (Expenses)</v>
      </c>
      <c r="E179" s="28">
        <f>IF(IF(Delivered[[#This Row],[ID'#]]="","",VLOOKUP(Delivered[[#This Row],[ID'#]],OrderTable[],7,FALSE))=0,0,IF(Delivered[[#This Row],[ID'#]]="","",VLOOKUP(Delivered[[#This Row],[ID'#]],OrderTable[],7,FALSE)))</f>
        <v>6</v>
      </c>
      <c r="F179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79" s="26">
        <v>0</v>
      </c>
      <c r="H179" s="73">
        <v>44712</v>
      </c>
      <c r="I179" s="61"/>
      <c r="J179" s="26"/>
      <c r="K17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80" spans="1:11">
      <c r="A180" s="54" t="s">
        <v>459</v>
      </c>
      <c r="B180" s="27">
        <f>IF(IF(Delivered[[#This Row],[ID'#]]="","",VLOOKUP(Delivered[[#This Row],[ID'#]],OrderTable[],3,FALSE))=0,"",IF(Delivered[[#This Row],[ID'#]]="","",VLOOKUP(Delivered[[#This Row],[ID'#]],OrderTable[],3,FALSE)))</f>
        <v>1137</v>
      </c>
      <c r="C18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0" s="28" t="str">
        <f>IF(IF(Delivered[[#This Row],[ID'#]]="","",VLOOKUP(Delivered[[#This Row],[ID'#]],OrderTable[],6,FALSE))=0,"",IF(Delivered[[#This Row],[ID'#]]="","",VLOOKUP(Delivered[[#This Row],[ID'#]],OrderTable[],6,FALSE)))</f>
        <v>Controls #2 One-year contract (Labor)</v>
      </c>
      <c r="E180" s="28">
        <f>IF(IF(Delivered[[#This Row],[ID'#]]="","",VLOOKUP(Delivered[[#This Row],[ID'#]],OrderTable[],7,FALSE))=0,0,IF(Delivered[[#This Row],[ID'#]]="","",VLOOKUP(Delivered[[#This Row],[ID'#]],OrderTable[],7,FALSE)))</f>
        <v>2600</v>
      </c>
      <c r="F18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80" s="26">
        <v>217</v>
      </c>
      <c r="H180" s="73">
        <v>44712</v>
      </c>
      <c r="I180" s="61" t="s">
        <v>456</v>
      </c>
      <c r="J180" s="26"/>
      <c r="K18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181" spans="1:11">
      <c r="A181" s="54" t="s">
        <v>461</v>
      </c>
      <c r="B181" s="27">
        <f>IF(IF(Delivered[[#This Row],[ID'#]]="","",VLOOKUP(Delivered[[#This Row],[ID'#]],OrderTable[],3,FALSE))=0,"",IF(Delivered[[#This Row],[ID'#]]="","",VLOOKUP(Delivered[[#This Row],[ID'#]],OrderTable[],3,FALSE)))</f>
        <v>1137</v>
      </c>
      <c r="C18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1" s="28" t="str">
        <f>IF(IF(Delivered[[#This Row],[ID'#]]="","",VLOOKUP(Delivered[[#This Row],[ID'#]],OrderTable[],6,FALSE))=0,"",IF(Delivered[[#This Row],[ID'#]]="","",VLOOKUP(Delivered[[#This Row],[ID'#]],OrderTable[],6,FALSE)))</f>
        <v>Controls #2 One-year contract (Expenses)</v>
      </c>
      <c r="E181" s="28">
        <f>IF(IF(Delivered[[#This Row],[ID'#]]="","",VLOOKUP(Delivered[[#This Row],[ID'#]],OrderTable[],7,FALSE))=0,0,IF(Delivered[[#This Row],[ID'#]]="","",VLOOKUP(Delivered[[#This Row],[ID'#]],OrderTable[],7,FALSE)))</f>
        <v>6</v>
      </c>
      <c r="F18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81" s="26">
        <v>0</v>
      </c>
      <c r="H181" s="73">
        <v>44712</v>
      </c>
      <c r="I181" s="61"/>
      <c r="J181" s="26"/>
      <c r="K18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82" spans="1:11">
      <c r="A182" s="54" t="s">
        <v>463</v>
      </c>
      <c r="B182" s="27">
        <f>IF(IF(Delivered[[#This Row],[ID'#]]="","",VLOOKUP(Delivered[[#This Row],[ID'#]],OrderTable[],3,FALSE))=0,"",IF(Delivered[[#This Row],[ID'#]]="","",VLOOKUP(Delivered[[#This Row],[ID'#]],OrderTable[],3,FALSE)))</f>
        <v>1137</v>
      </c>
      <c r="C18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2" s="28" t="str">
        <f>IF(IF(Delivered[[#This Row],[ID'#]]="","",VLOOKUP(Delivered[[#This Row],[ID'#]],OrderTable[],6,FALSE))=0,"",IF(Delivered[[#This Row],[ID'#]]="","",VLOOKUP(Delivered[[#This Row],[ID'#]],OrderTable[],6,FALSE)))</f>
        <v>Controls #3 One-year contract (Labor)</v>
      </c>
      <c r="E182" s="28">
        <f>IF(IF(Delivered[[#This Row],[ID'#]]="","",VLOOKUP(Delivered[[#This Row],[ID'#]],OrderTable[],7,FALSE))=0,0,IF(Delivered[[#This Row],[ID'#]]="","",VLOOKUP(Delivered[[#This Row],[ID'#]],OrderTable[],7,FALSE)))</f>
        <v>2600</v>
      </c>
      <c r="F18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82" s="26">
        <v>217</v>
      </c>
      <c r="H182" s="73">
        <v>44712</v>
      </c>
      <c r="I182" s="61" t="s">
        <v>456</v>
      </c>
      <c r="J182" s="26"/>
      <c r="K18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183" spans="1:11">
      <c r="A183" s="54" t="s">
        <v>465</v>
      </c>
      <c r="B183" s="27">
        <f>IF(IF(Delivered[[#This Row],[ID'#]]="","",VLOOKUP(Delivered[[#This Row],[ID'#]],OrderTable[],3,FALSE))=0,"",IF(Delivered[[#This Row],[ID'#]]="","",VLOOKUP(Delivered[[#This Row],[ID'#]],OrderTable[],3,FALSE)))</f>
        <v>1137</v>
      </c>
      <c r="C18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3" s="28" t="str">
        <f>IF(IF(Delivered[[#This Row],[ID'#]]="","",VLOOKUP(Delivered[[#This Row],[ID'#]],OrderTable[],6,FALSE))=0,"",IF(Delivered[[#This Row],[ID'#]]="","",VLOOKUP(Delivered[[#This Row],[ID'#]],OrderTable[],6,FALSE)))</f>
        <v>Controls #3 One-year contract (Expenses)</v>
      </c>
      <c r="E183" s="28">
        <f>IF(IF(Delivered[[#This Row],[ID'#]]="","",VLOOKUP(Delivered[[#This Row],[ID'#]],OrderTable[],7,FALSE))=0,0,IF(Delivered[[#This Row],[ID'#]]="","",VLOOKUP(Delivered[[#This Row],[ID'#]],OrderTable[],7,FALSE)))</f>
        <v>6</v>
      </c>
      <c r="F183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83" s="26">
        <v>0</v>
      </c>
      <c r="H183" s="73">
        <v>44712</v>
      </c>
      <c r="I183" s="61"/>
      <c r="J183" s="26"/>
      <c r="K18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84" spans="1:11">
      <c r="A184" s="54" t="s">
        <v>467</v>
      </c>
      <c r="B184" s="27">
        <f>IF(IF(Delivered[[#This Row],[ID'#]]="","",VLOOKUP(Delivered[[#This Row],[ID'#]],OrderTable[],3,FALSE))=0,"",IF(Delivered[[#This Row],[ID'#]]="","",VLOOKUP(Delivered[[#This Row],[ID'#]],OrderTable[],3,FALSE)))</f>
        <v>1137</v>
      </c>
      <c r="C18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4" s="28" t="str">
        <f>IF(IF(Delivered[[#This Row],[ID'#]]="","",VLOOKUP(Delivered[[#This Row],[ID'#]],OrderTable[],6,FALSE))=0,"",IF(Delivered[[#This Row],[ID'#]]="","",VLOOKUP(Delivered[[#This Row],[ID'#]],OrderTable[],6,FALSE)))</f>
        <v>Controls #4 One-year contract (Labor)</v>
      </c>
      <c r="E184" s="28">
        <f>IF(IF(Delivered[[#This Row],[ID'#]]="","",VLOOKUP(Delivered[[#This Row],[ID'#]],OrderTable[],7,FALSE))=0,0,IF(Delivered[[#This Row],[ID'#]]="","",VLOOKUP(Delivered[[#This Row],[ID'#]],OrderTable[],7,FALSE)))</f>
        <v>2600</v>
      </c>
      <c r="F18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84" s="26">
        <v>217</v>
      </c>
      <c r="H184" s="73">
        <v>44712</v>
      </c>
      <c r="I184" s="61" t="s">
        <v>456</v>
      </c>
      <c r="J184" s="26"/>
      <c r="K18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185" spans="1:11">
      <c r="A185" s="54" t="s">
        <v>469</v>
      </c>
      <c r="B185" s="27">
        <f>IF(IF(Delivered[[#This Row],[ID'#]]="","",VLOOKUP(Delivered[[#This Row],[ID'#]],OrderTable[],3,FALSE))=0,"",IF(Delivered[[#This Row],[ID'#]]="","",VLOOKUP(Delivered[[#This Row],[ID'#]],OrderTable[],3,FALSE)))</f>
        <v>1137</v>
      </c>
      <c r="C18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5" s="28" t="str">
        <f>IF(IF(Delivered[[#This Row],[ID'#]]="","",VLOOKUP(Delivered[[#This Row],[ID'#]],OrderTable[],6,FALSE))=0,"",IF(Delivered[[#This Row],[ID'#]]="","",VLOOKUP(Delivered[[#This Row],[ID'#]],OrderTable[],6,FALSE)))</f>
        <v>Controls #4 One-year contract (Expenses)</v>
      </c>
      <c r="E185" s="28">
        <f>IF(IF(Delivered[[#This Row],[ID'#]]="","",VLOOKUP(Delivered[[#This Row],[ID'#]],OrderTable[],7,FALSE))=0,0,IF(Delivered[[#This Row],[ID'#]]="","",VLOOKUP(Delivered[[#This Row],[ID'#]],OrderTable[],7,FALSE)))</f>
        <v>6</v>
      </c>
      <c r="F185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85" s="26">
        <v>0</v>
      </c>
      <c r="H185" s="73">
        <v>44712</v>
      </c>
      <c r="I185" s="61"/>
      <c r="J185" s="26"/>
      <c r="K18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86" spans="1:11">
      <c r="A186" s="54" t="s">
        <v>471</v>
      </c>
      <c r="B186" s="27">
        <f>IF(IF(Delivered[[#This Row],[ID'#]]="","",VLOOKUP(Delivered[[#This Row],[ID'#]],OrderTable[],3,FALSE))=0,"",IF(Delivered[[#This Row],[ID'#]]="","",VLOOKUP(Delivered[[#This Row],[ID'#]],OrderTable[],3,FALSE)))</f>
        <v>1164</v>
      </c>
      <c r="C18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6" s="28" t="str">
        <f>IF(IF(Delivered[[#This Row],[ID'#]]="","",VLOOKUP(Delivered[[#This Row],[ID'#]],OrderTable[],6,FALSE))=0,"",IF(Delivered[[#This Row],[ID'#]]="","",VLOOKUP(Delivered[[#This Row],[ID'#]],OrderTable[],6,FALSE)))</f>
        <v>Robot #1 One-year contract (Labor) | 5/1/22 - 5/1/23 | 50hrs/week</v>
      </c>
      <c r="E186" s="28">
        <f>IF(IF(Delivered[[#This Row],[ID'#]]="","",VLOOKUP(Delivered[[#This Row],[ID'#]],OrderTable[],7,FALSE))=0,0,IF(Delivered[[#This Row],[ID'#]]="","",VLOOKUP(Delivered[[#This Row],[ID'#]],OrderTable[],7,FALSE)))</f>
        <v>2600</v>
      </c>
      <c r="F18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86" s="26">
        <v>217</v>
      </c>
      <c r="H186" s="73">
        <v>44712</v>
      </c>
      <c r="I186" s="61" t="s">
        <v>564</v>
      </c>
      <c r="J186" s="26"/>
      <c r="K18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187" spans="1:11">
      <c r="A187" s="54" t="s">
        <v>474</v>
      </c>
      <c r="B187" s="27">
        <f>IF(IF(Delivered[[#This Row],[ID'#]]="","",VLOOKUP(Delivered[[#This Row],[ID'#]],OrderTable[],3,FALSE))=0,"",IF(Delivered[[#This Row],[ID'#]]="","",VLOOKUP(Delivered[[#This Row],[ID'#]],OrderTable[],3,FALSE)))</f>
        <v>1164</v>
      </c>
      <c r="C18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7" s="28" t="str">
        <f>IF(IF(Delivered[[#This Row],[ID'#]]="","",VLOOKUP(Delivered[[#This Row],[ID'#]],OrderTable[],6,FALSE))=0,"",IF(Delivered[[#This Row],[ID'#]]="","",VLOOKUP(Delivered[[#This Row],[ID'#]],OrderTable[],6,FALSE)))</f>
        <v>Robot #1 One-year contract (Expenses)</v>
      </c>
      <c r="E187" s="28">
        <f>IF(IF(Delivered[[#This Row],[ID'#]]="","",VLOOKUP(Delivered[[#This Row],[ID'#]],OrderTable[],7,FALSE))=0,0,IF(Delivered[[#This Row],[ID'#]]="","",VLOOKUP(Delivered[[#This Row],[ID'#]],OrderTable[],7,FALSE)))</f>
        <v>6</v>
      </c>
      <c r="F187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87" s="26">
        <v>0</v>
      </c>
      <c r="H187" s="73">
        <v>44712</v>
      </c>
      <c r="I187" s="61"/>
      <c r="J187" s="26"/>
      <c r="K18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88" spans="1:11">
      <c r="A188" s="54" t="s">
        <v>476</v>
      </c>
      <c r="B188" s="27">
        <f>IF(IF(Delivered[[#This Row],[ID'#]]="","",VLOOKUP(Delivered[[#This Row],[ID'#]],OrderTable[],3,FALSE))=0,"",IF(Delivered[[#This Row],[ID'#]]="","",VLOOKUP(Delivered[[#This Row],[ID'#]],OrderTable[],3,FALSE)))</f>
        <v>1164</v>
      </c>
      <c r="C18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8" s="28" t="str">
        <f>IF(IF(Delivered[[#This Row],[ID'#]]="","",VLOOKUP(Delivered[[#This Row],[ID'#]],OrderTable[],6,FALSE))=0,"",IF(Delivered[[#This Row],[ID'#]]="","",VLOOKUP(Delivered[[#This Row],[ID'#]],OrderTable[],6,FALSE)))</f>
        <v>Robot #2 One-year contract (Labor) | 5/1/22 - 5/1/23 | 50hrs/week</v>
      </c>
      <c r="E188" s="28">
        <f>IF(IF(Delivered[[#This Row],[ID'#]]="","",VLOOKUP(Delivered[[#This Row],[ID'#]],OrderTable[],7,FALSE))=0,0,IF(Delivered[[#This Row],[ID'#]]="","",VLOOKUP(Delivered[[#This Row],[ID'#]],OrderTable[],7,FALSE)))</f>
        <v>2600</v>
      </c>
      <c r="F18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88" s="26">
        <v>217</v>
      </c>
      <c r="H188" s="73">
        <v>44712</v>
      </c>
      <c r="I188" s="61" t="s">
        <v>564</v>
      </c>
      <c r="J188" s="26"/>
      <c r="K18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189" spans="1:11">
      <c r="A189" s="54" t="s">
        <v>478</v>
      </c>
      <c r="B189" s="27">
        <f>IF(IF(Delivered[[#This Row],[ID'#]]="","",VLOOKUP(Delivered[[#This Row],[ID'#]],OrderTable[],3,FALSE))=0,"",IF(Delivered[[#This Row],[ID'#]]="","",VLOOKUP(Delivered[[#This Row],[ID'#]],OrderTable[],3,FALSE)))</f>
        <v>1164</v>
      </c>
      <c r="C18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89" s="28" t="str">
        <f>IF(IF(Delivered[[#This Row],[ID'#]]="","",VLOOKUP(Delivered[[#This Row],[ID'#]],OrderTable[],6,FALSE))=0,"",IF(Delivered[[#This Row],[ID'#]]="","",VLOOKUP(Delivered[[#This Row],[ID'#]],OrderTable[],6,FALSE)))</f>
        <v>Robot #2 One-year contract (Expenses)</v>
      </c>
      <c r="E189" s="28">
        <f>IF(IF(Delivered[[#This Row],[ID'#]]="","",VLOOKUP(Delivered[[#This Row],[ID'#]],OrderTable[],7,FALSE))=0,0,IF(Delivered[[#This Row],[ID'#]]="","",VLOOKUP(Delivered[[#This Row],[ID'#]],OrderTable[],7,FALSE)))</f>
        <v>6</v>
      </c>
      <c r="F189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89" s="26">
        <v>0</v>
      </c>
      <c r="H189" s="73">
        <v>44712</v>
      </c>
      <c r="I189" s="61"/>
      <c r="J189" s="26"/>
      <c r="K18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90" spans="1:11">
      <c r="A190" s="54" t="s">
        <v>480</v>
      </c>
      <c r="B190" s="27">
        <f>IF(IF(Delivered[[#This Row],[ID'#]]="","",VLOOKUP(Delivered[[#This Row],[ID'#]],OrderTable[],3,FALSE))=0,"",IF(Delivered[[#This Row],[ID'#]]="","",VLOOKUP(Delivered[[#This Row],[ID'#]],OrderTable[],3,FALSE)))</f>
        <v>1160</v>
      </c>
      <c r="C19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0" s="28" t="str">
        <f>IF(IF(Delivered[[#This Row],[ID'#]]="","",VLOOKUP(Delivered[[#This Row],[ID'#]],OrderTable[],6,FALSE))=0,"",IF(Delivered[[#This Row],[ID'#]]="","",VLOOKUP(Delivered[[#This Row],[ID'#]],OrderTable[],6,FALSE)))</f>
        <v>MES for 20K and 53K - Turnkey</v>
      </c>
      <c r="E190" s="28">
        <f>IF(IF(Delivered[[#This Row],[ID'#]]="","",VLOOKUP(Delivered[[#This Row],[ID'#]],OrderTable[],7,FALSE))=0,0,IF(Delivered[[#This Row],[ID'#]]="","",VLOOKUP(Delivered[[#This Row],[ID'#]],OrderTable[],7,FALSE)))</f>
        <v>1</v>
      </c>
      <c r="F190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90" s="26">
        <v>0.3</v>
      </c>
      <c r="H190" s="73">
        <v>44725</v>
      </c>
      <c r="I190" s="61"/>
      <c r="J190" s="26"/>
      <c r="K19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91" spans="1:11">
      <c r="A191" s="54" t="s">
        <v>483</v>
      </c>
      <c r="B191" s="27">
        <f>IF(IF(Delivered[[#This Row],[ID'#]]="","",VLOOKUP(Delivered[[#This Row],[ID'#]],OrderTable[],3,FALSE))=0,"",IF(Delivered[[#This Row],[ID'#]]="","",VLOOKUP(Delivered[[#This Row],[ID'#]],OrderTable[],3,FALSE)))</f>
        <v>1162</v>
      </c>
      <c r="C19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1" s="28" t="str">
        <f>IF(IF(Delivered[[#This Row],[ID'#]]="","",VLOOKUP(Delivered[[#This Row],[ID'#]],OrderTable[],6,FALSE))=0,"",IF(Delivered[[#This Row],[ID'#]]="","",VLOOKUP(Delivered[[#This Row],[ID'#]],OrderTable[],6,FALSE)))</f>
        <v>PLC and HMI for 53K - Payment in advance</v>
      </c>
      <c r="E191" s="28">
        <f>IF(IF(Delivered[[#This Row],[ID'#]]="","",VLOOKUP(Delivered[[#This Row],[ID'#]],OrderTable[],7,FALSE))=0,0,IF(Delivered[[#This Row],[ID'#]]="","",VLOOKUP(Delivered[[#This Row],[ID'#]],OrderTable[],7,FALSE)))</f>
        <v>1</v>
      </c>
      <c r="F19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91" s="26">
        <v>1</v>
      </c>
      <c r="H191" s="73">
        <v>44725</v>
      </c>
      <c r="I191" s="61"/>
      <c r="J191" s="26"/>
      <c r="K19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92" spans="1:11">
      <c r="A192" s="54" t="s">
        <v>49</v>
      </c>
      <c r="B192" s="27">
        <f>IF(IF(Delivered[[#This Row],[ID'#]]="","",VLOOKUP(Delivered[[#This Row],[ID'#]],OrderTable[],3,FALSE))=0,"",IF(Delivered[[#This Row],[ID'#]]="","",VLOOKUP(Delivered[[#This Row],[ID'#]],OrderTable[],3,FALSE)))</f>
        <v>1153</v>
      </c>
      <c r="C19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2" s="28" t="str">
        <f>IF(IF(Delivered[[#This Row],[ID'#]]="","",VLOOKUP(Delivered[[#This Row],[ID'#]],OrderTable[],6,FALSE))=0,"",IF(Delivered[[#This Row],[ID'#]]="","",VLOOKUP(Delivered[[#This Row],[ID'#]],OrderTable[],6,FALSE)))</f>
        <v>Pure 20k BSO line Control design phase</v>
      </c>
      <c r="E192" s="28">
        <f>IF(IF(Delivered[[#This Row],[ID'#]]="","",VLOOKUP(Delivered[[#This Row],[ID'#]],OrderTable[],7,FALSE))=0,0,IF(Delivered[[#This Row],[ID'#]]="","",VLOOKUP(Delivered[[#This Row],[ID'#]],OrderTable[],7,FALSE)))</f>
        <v>1</v>
      </c>
      <c r="F192" s="28" t="str">
        <f>IF(IF(Delivered[[#This Row],[ID'#]]="","",VLOOKUP(Delivered[[#This Row],[ID'#]],OrderTable[],8,FALSE))=0,"",IF(Delivered[[#This Row],[ID'#]]="","",VLOOKUP(Delivered[[#This Row],[ID'#]],OrderTable[],8,FALSE)))</f>
        <v>set</v>
      </c>
      <c r="G192" s="26">
        <v>0.7</v>
      </c>
      <c r="H192" s="73">
        <v>44682</v>
      </c>
      <c r="I192" s="61" t="s">
        <v>59</v>
      </c>
      <c r="J192" s="26"/>
      <c r="K19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11274.9</v>
      </c>
    </row>
    <row r="193" spans="1:11">
      <c r="A193" s="54" t="s">
        <v>53</v>
      </c>
      <c r="B193" s="27">
        <f>IF(IF(Delivered[[#This Row],[ID'#]]="","",VLOOKUP(Delivered[[#This Row],[ID'#]],OrderTable[],3,FALSE))=0,"",IF(Delivered[[#This Row],[ID'#]]="","",VLOOKUP(Delivered[[#This Row],[ID'#]],OrderTable[],3,FALSE)))</f>
        <v>1153</v>
      </c>
      <c r="C19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3" s="28" t="str">
        <f>IF(IF(Delivered[[#This Row],[ID'#]]="","",VLOOKUP(Delivered[[#This Row],[ID'#]],OrderTable[],6,FALSE))=0,"",IF(Delivered[[#This Row],[ID'#]]="","",VLOOKUP(Delivered[[#This Row],[ID'#]],OrderTable[],6,FALSE)))</f>
        <v>Pure 20k FRM line Control design phase</v>
      </c>
      <c r="E193" s="28">
        <f>IF(IF(Delivered[[#This Row],[ID'#]]="","",VLOOKUP(Delivered[[#This Row],[ID'#]],OrderTable[],7,FALSE))=0,0,IF(Delivered[[#This Row],[ID'#]]="","",VLOOKUP(Delivered[[#This Row],[ID'#]],OrderTable[],7,FALSE)))</f>
        <v>1</v>
      </c>
      <c r="F193" s="28" t="str">
        <f>IF(IF(Delivered[[#This Row],[ID'#]]="","",VLOOKUP(Delivered[[#This Row],[ID'#]],OrderTable[],8,FALSE))=0,"",IF(Delivered[[#This Row],[ID'#]]="","",VLOOKUP(Delivered[[#This Row],[ID'#]],OrderTable[],8,FALSE)))</f>
        <v>set</v>
      </c>
      <c r="G193" s="26">
        <v>0.7</v>
      </c>
      <c r="H193" s="73">
        <v>44682</v>
      </c>
      <c r="I193" s="61" t="s">
        <v>59</v>
      </c>
      <c r="J193" s="26"/>
      <c r="K19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23791.949999999997</v>
      </c>
    </row>
    <row r="194" spans="1:11">
      <c r="A194" s="54" t="s">
        <v>485</v>
      </c>
      <c r="B194" s="27">
        <f>IF(IF(Delivered[[#This Row],[ID'#]]="","",VLOOKUP(Delivered[[#This Row],[ID'#]],OrderTable[],3,FALSE))=0,"",IF(Delivered[[#This Row],[ID'#]]="","",VLOOKUP(Delivered[[#This Row],[ID'#]],OrderTable[],3,FALSE)))</f>
        <v>1162</v>
      </c>
      <c r="C19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4" s="28" t="str">
        <f>IF(IF(Delivered[[#This Row],[ID'#]]="","",VLOOKUP(Delivered[[#This Row],[ID'#]],OrderTable[],6,FALSE))=0,"",IF(Delivered[[#This Row],[ID'#]]="","",VLOOKUP(Delivered[[#This Row],[ID'#]],OrderTable[],6,FALSE)))</f>
        <v>PLC and HMI for 53K - Engineering</v>
      </c>
      <c r="E194" s="28">
        <f>IF(IF(Delivered[[#This Row],[ID'#]]="","",VLOOKUP(Delivered[[#This Row],[ID'#]],OrderTable[],7,FALSE))=0,0,IF(Delivered[[#This Row],[ID'#]]="","",VLOOKUP(Delivered[[#This Row],[ID'#]],OrderTable[],7,FALSE)))</f>
        <v>1</v>
      </c>
      <c r="F194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94" s="26">
        <v>0</v>
      </c>
      <c r="H194" s="73"/>
      <c r="I194" s="61"/>
      <c r="J194" s="26"/>
      <c r="K19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95" spans="1:11">
      <c r="A195" s="54" t="s">
        <v>487</v>
      </c>
      <c r="B195" s="27">
        <f>IF(IF(Delivered[[#This Row],[ID'#]]="","",VLOOKUP(Delivered[[#This Row],[ID'#]],OrderTable[],3,FALSE))=0,"",IF(Delivered[[#This Row],[ID'#]]="","",VLOOKUP(Delivered[[#This Row],[ID'#]],OrderTable[],3,FALSE)))</f>
        <v>1162</v>
      </c>
      <c r="C19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5" s="28" t="str">
        <f>IF(IF(Delivered[[#This Row],[ID'#]]="","",VLOOKUP(Delivered[[#This Row],[ID'#]],OrderTable[],6,FALSE))=0,"",IF(Delivered[[#This Row],[ID'#]]="","",VLOOKUP(Delivered[[#This Row],[ID'#]],OrderTable[],6,FALSE)))</f>
        <v>PLC and HMI for 53K - Commissioning and Installation</v>
      </c>
      <c r="E195" s="28">
        <f>IF(IF(Delivered[[#This Row],[ID'#]]="","",VLOOKUP(Delivered[[#This Row],[ID'#]],OrderTable[],7,FALSE))=0,0,IF(Delivered[[#This Row],[ID'#]]="","",VLOOKUP(Delivered[[#This Row],[ID'#]],OrderTable[],7,FALSE)))</f>
        <v>1</v>
      </c>
      <c r="F195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95" s="26">
        <v>0</v>
      </c>
      <c r="H195" s="73"/>
      <c r="I195" s="61"/>
      <c r="J195" s="26"/>
      <c r="K19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96" spans="1:11">
      <c r="A196" s="54" t="s">
        <v>489</v>
      </c>
      <c r="B196" s="27">
        <f>IF(IF(Delivered[[#This Row],[ID'#]]="","",VLOOKUP(Delivered[[#This Row],[ID'#]],OrderTable[],3,FALSE))=0,"",IF(Delivered[[#This Row],[ID'#]]="","",VLOOKUP(Delivered[[#This Row],[ID'#]],OrderTable[],3,FALSE)))</f>
        <v>1162</v>
      </c>
      <c r="C19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6" s="28" t="str">
        <f>IF(IF(Delivered[[#This Row],[ID'#]]="","",VLOOKUP(Delivered[[#This Row],[ID'#]],OrderTable[],6,FALSE))=0,"",IF(Delivered[[#This Row],[ID'#]]="","",VLOOKUP(Delivered[[#This Row],[ID'#]],OrderTable[],6,FALSE)))</f>
        <v>PLC and HMI for 53K - Sign-off</v>
      </c>
      <c r="E196" s="28">
        <f>IF(IF(Delivered[[#This Row],[ID'#]]="","",VLOOKUP(Delivered[[#This Row],[ID'#]],OrderTable[],7,FALSE))=0,0,IF(Delivered[[#This Row],[ID'#]]="","",VLOOKUP(Delivered[[#This Row],[ID'#]],OrderTable[],7,FALSE)))</f>
        <v>1</v>
      </c>
      <c r="F196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196" s="26">
        <v>0</v>
      </c>
      <c r="H196" s="73"/>
      <c r="I196" s="61"/>
      <c r="J196" s="26"/>
      <c r="K19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97" spans="1:11">
      <c r="A197" s="54" t="s">
        <v>49</v>
      </c>
      <c r="B197" s="27">
        <f>IF(IF(Delivered[[#This Row],[ID'#]]="","",VLOOKUP(Delivered[[#This Row],[ID'#]],OrderTable[],3,FALSE))=0,"",IF(Delivered[[#This Row],[ID'#]]="","",VLOOKUP(Delivered[[#This Row],[ID'#]],OrderTable[],3,FALSE)))</f>
        <v>1153</v>
      </c>
      <c r="C19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7" s="28" t="str">
        <f>IF(IF(Delivered[[#This Row],[ID'#]]="","",VLOOKUP(Delivered[[#This Row],[ID'#]],OrderTable[],6,FALSE))=0,"",IF(Delivered[[#This Row],[ID'#]]="","",VLOOKUP(Delivered[[#This Row],[ID'#]],OrderTable[],6,FALSE)))</f>
        <v>Pure 20k BSO line Control design phase</v>
      </c>
      <c r="E197" s="28">
        <f>IF(IF(Delivered[[#This Row],[ID'#]]="","",VLOOKUP(Delivered[[#This Row],[ID'#]],OrderTable[],7,FALSE))=0,0,IF(Delivered[[#This Row],[ID'#]]="","",VLOOKUP(Delivered[[#This Row],[ID'#]],OrderTable[],7,FALSE)))</f>
        <v>1</v>
      </c>
      <c r="F197" s="28" t="str">
        <f>IF(IF(Delivered[[#This Row],[ID'#]]="","",VLOOKUP(Delivered[[#This Row],[ID'#]],OrderTable[],8,FALSE))=0,"",IF(Delivered[[#This Row],[ID'#]]="","",VLOOKUP(Delivered[[#This Row],[ID'#]],OrderTable[],8,FALSE)))</f>
        <v>set</v>
      </c>
      <c r="G197" s="26">
        <v>0.3</v>
      </c>
      <c r="H197" s="73">
        <v>44713</v>
      </c>
      <c r="I197" s="61"/>
      <c r="J197" s="26"/>
      <c r="K19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98" spans="1:11">
      <c r="A198" s="54" t="s">
        <v>53</v>
      </c>
      <c r="B198" s="27">
        <f>IF(IF(Delivered[[#This Row],[ID'#]]="","",VLOOKUP(Delivered[[#This Row],[ID'#]],OrderTable[],3,FALSE))=0,"",IF(Delivered[[#This Row],[ID'#]]="","",VLOOKUP(Delivered[[#This Row],[ID'#]],OrderTable[],3,FALSE)))</f>
        <v>1153</v>
      </c>
      <c r="C19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8" s="28" t="str">
        <f>IF(IF(Delivered[[#This Row],[ID'#]]="","",VLOOKUP(Delivered[[#This Row],[ID'#]],OrderTable[],6,FALSE))=0,"",IF(Delivered[[#This Row],[ID'#]]="","",VLOOKUP(Delivered[[#This Row],[ID'#]],OrderTable[],6,FALSE)))</f>
        <v>Pure 20k FRM line Control design phase</v>
      </c>
      <c r="E198" s="28">
        <f>IF(IF(Delivered[[#This Row],[ID'#]]="","",VLOOKUP(Delivered[[#This Row],[ID'#]],OrderTable[],7,FALSE))=0,0,IF(Delivered[[#This Row],[ID'#]]="","",VLOOKUP(Delivered[[#This Row],[ID'#]],OrderTable[],7,FALSE)))</f>
        <v>1</v>
      </c>
      <c r="F198" s="28" t="str">
        <f>IF(IF(Delivered[[#This Row],[ID'#]]="","",VLOOKUP(Delivered[[#This Row],[ID'#]],OrderTable[],8,FALSE))=0,"",IF(Delivered[[#This Row],[ID'#]]="","",VLOOKUP(Delivered[[#This Row],[ID'#]],OrderTable[],8,FALSE)))</f>
        <v>set</v>
      </c>
      <c r="G198" s="26">
        <v>0.3</v>
      </c>
      <c r="H198" s="73">
        <v>44713</v>
      </c>
      <c r="I198" s="61"/>
      <c r="J198" s="26"/>
      <c r="K19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199" spans="1:11">
      <c r="A199" s="54" t="s">
        <v>375</v>
      </c>
      <c r="B199" s="27">
        <f>IF(IF(Delivered[[#This Row],[ID'#]]="","",VLOOKUP(Delivered[[#This Row],[ID'#]],OrderTable[],3,FALSE))=0,"",IF(Delivered[[#This Row],[ID'#]]="","",VLOOKUP(Delivered[[#This Row],[ID'#]],OrderTable[],3,FALSE)))</f>
        <v>1146</v>
      </c>
      <c r="C19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199" s="28" t="str">
        <f>IF(IF(Delivered[[#This Row],[ID'#]]="","",VLOOKUP(Delivered[[#This Row],[ID'#]],OrderTable[],6,FALSE))=0,"",IF(Delivered[[#This Row],[ID'#]]="","",VLOOKUP(Delivered[[#This Row],[ID'#]],OrderTable[],6,FALSE)))</f>
        <v>Robot #1 - Pure 20K (Labor)</v>
      </c>
      <c r="E199" s="28">
        <f>IF(IF(Delivered[[#This Row],[ID'#]]="","",VLOOKUP(Delivered[[#This Row],[ID'#]],OrderTable[],7,FALSE))=0,0,IF(Delivered[[#This Row],[ID'#]]="","",VLOOKUP(Delivered[[#This Row],[ID'#]],OrderTable[],7,FALSE)))</f>
        <v>214</v>
      </c>
      <c r="F19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199" s="26">
        <v>0</v>
      </c>
      <c r="H199" s="73">
        <v>44745</v>
      </c>
      <c r="I199" s="61"/>
      <c r="J199" s="26"/>
      <c r="K19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0" spans="1:11">
      <c r="A200" s="54" t="s">
        <v>378</v>
      </c>
      <c r="B200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0" s="28" t="str">
        <f>IF(IF(Delivered[[#This Row],[ID'#]]="","",VLOOKUP(Delivered[[#This Row],[ID'#]],OrderTable[],6,FALSE))=0,"",IF(Delivered[[#This Row],[ID'#]]="","",VLOOKUP(Delivered[[#This Row],[ID'#]],OrderTable[],6,FALSE)))</f>
        <v>Robot #1 - Pure 20K (Overtime)</v>
      </c>
      <c r="E200" s="28">
        <f>IF(IF(Delivered[[#This Row],[ID'#]]="","",VLOOKUP(Delivered[[#This Row],[ID'#]],OrderTable[],7,FALSE))=0,0,IF(Delivered[[#This Row],[ID'#]]="","",VLOOKUP(Delivered[[#This Row],[ID'#]],OrderTable[],7,FALSE)))</f>
        <v>85</v>
      </c>
      <c r="F20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00" s="26">
        <v>26</v>
      </c>
      <c r="H200" s="73">
        <v>44745</v>
      </c>
      <c r="I200" s="61"/>
      <c r="J200" s="26"/>
      <c r="K20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1" spans="1:11">
      <c r="A201" s="54" t="s">
        <v>380</v>
      </c>
      <c r="B201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1" s="28" t="str">
        <f>IF(IF(Delivered[[#This Row],[ID'#]]="","",VLOOKUP(Delivered[[#This Row],[ID'#]],OrderTable[],6,FALSE))=0,"",IF(Delivered[[#This Row],[ID'#]]="","",VLOOKUP(Delivered[[#This Row],[ID'#]],OrderTable[],6,FALSE)))</f>
        <v>Robot #1 - Pure 20K (Expenses)</v>
      </c>
      <c r="E201" s="28">
        <f>IF(IF(Delivered[[#This Row],[ID'#]]="","",VLOOKUP(Delivered[[#This Row],[ID'#]],OrderTable[],7,FALSE))=0,0,IF(Delivered[[#This Row],[ID'#]]="","",VLOOKUP(Delivered[[#This Row],[ID'#]],OrderTable[],7,FALSE)))</f>
        <v>1</v>
      </c>
      <c r="F20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01" s="26">
        <v>1</v>
      </c>
      <c r="H201" s="73">
        <v>44745</v>
      </c>
      <c r="I201" s="61"/>
      <c r="J201" s="26"/>
      <c r="K20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2" spans="1:11">
      <c r="A202" s="54" t="s">
        <v>382</v>
      </c>
      <c r="B202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2" s="28" t="str">
        <f>IF(IF(Delivered[[#This Row],[ID'#]]="","",VLOOKUP(Delivered[[#This Row],[ID'#]],OrderTable[],6,FALSE))=0,"",IF(Delivered[[#This Row],[ID'#]]="","",VLOOKUP(Delivered[[#This Row],[ID'#]],OrderTable[],6,FALSE)))</f>
        <v>Robot #2 - Pure 20K (Labor)</v>
      </c>
      <c r="E202" s="28">
        <f>IF(IF(Delivered[[#This Row],[ID'#]]="","",VLOOKUP(Delivered[[#This Row],[ID'#]],OrderTable[],7,FALSE))=0,0,IF(Delivered[[#This Row],[ID'#]]="","",VLOOKUP(Delivered[[#This Row],[ID'#]],OrderTable[],7,FALSE)))</f>
        <v>178</v>
      </c>
      <c r="F20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02" s="26">
        <v>250</v>
      </c>
      <c r="H202" s="73">
        <v>44745</v>
      </c>
      <c r="I202" s="61"/>
      <c r="J202" s="26"/>
      <c r="K20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3" spans="1:11">
      <c r="A203" s="54" t="s">
        <v>384</v>
      </c>
      <c r="B203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3" s="28" t="str">
        <f>IF(IF(Delivered[[#This Row],[ID'#]]="","",VLOOKUP(Delivered[[#This Row],[ID'#]],OrderTable[],6,FALSE))=0,"",IF(Delivered[[#This Row],[ID'#]]="","",VLOOKUP(Delivered[[#This Row],[ID'#]],OrderTable[],6,FALSE)))</f>
        <v>Robot #2 - Pure 20K (Overtime)</v>
      </c>
      <c r="E203" s="28">
        <f>IF(IF(Delivered[[#This Row],[ID'#]]="","",VLOOKUP(Delivered[[#This Row],[ID'#]],OrderTable[],7,FALSE))=0,0,IF(Delivered[[#This Row],[ID'#]]="","",VLOOKUP(Delivered[[#This Row],[ID'#]],OrderTable[],7,FALSE)))</f>
        <v>71</v>
      </c>
      <c r="F20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03" s="26">
        <v>40</v>
      </c>
      <c r="H203" s="73">
        <v>44745</v>
      </c>
      <c r="I203" s="61"/>
      <c r="J203" s="26"/>
      <c r="K20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4" spans="1:11">
      <c r="A204" s="54" t="s">
        <v>386</v>
      </c>
      <c r="B204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4" s="28" t="str">
        <f>IF(IF(Delivered[[#This Row],[ID'#]]="","",VLOOKUP(Delivered[[#This Row],[ID'#]],OrderTable[],6,FALSE))=0,"",IF(Delivered[[#This Row],[ID'#]]="","",VLOOKUP(Delivered[[#This Row],[ID'#]],OrderTable[],6,FALSE)))</f>
        <v>Robot #2 - Pure 20K (Expenses)</v>
      </c>
      <c r="E204" s="28">
        <f>IF(IF(Delivered[[#This Row],[ID'#]]="","",VLOOKUP(Delivered[[#This Row],[ID'#]],OrderTable[],7,FALSE))=0,0,IF(Delivered[[#This Row],[ID'#]]="","",VLOOKUP(Delivered[[#This Row],[ID'#]],OrderTable[],7,FALSE)))</f>
        <v>1</v>
      </c>
      <c r="F204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04" s="26">
        <v>1</v>
      </c>
      <c r="H204" s="73">
        <v>44745</v>
      </c>
      <c r="I204" s="61"/>
      <c r="J204" s="26"/>
      <c r="K20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5" spans="1:11">
      <c r="A205" s="54" t="s">
        <v>388</v>
      </c>
      <c r="B205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5" s="28" t="str">
        <f>IF(IF(Delivered[[#This Row],[ID'#]]="","",VLOOKUP(Delivered[[#This Row],[ID'#]],OrderTable[],6,FALSE))=0,"",IF(Delivered[[#This Row],[ID'#]]="","",VLOOKUP(Delivered[[#This Row],[ID'#]],OrderTable[],6,FALSE)))</f>
        <v>Robot #3 - Pure 20K (Labor)</v>
      </c>
      <c r="E205" s="28">
        <f>IF(IF(Delivered[[#This Row],[ID'#]]="","",VLOOKUP(Delivered[[#This Row],[ID'#]],OrderTable[],7,FALSE))=0,0,IF(Delivered[[#This Row],[ID'#]]="","",VLOOKUP(Delivered[[#This Row],[ID'#]],OrderTable[],7,FALSE)))</f>
        <v>350</v>
      </c>
      <c r="F20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05" s="26">
        <v>200</v>
      </c>
      <c r="H205" s="73">
        <v>44745</v>
      </c>
      <c r="I205" s="61"/>
      <c r="J205" s="26"/>
      <c r="K20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6" spans="1:11">
      <c r="A206" s="54" t="s">
        <v>390</v>
      </c>
      <c r="B206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6" s="28" t="str">
        <f>IF(IF(Delivered[[#This Row],[ID'#]]="","",VLOOKUP(Delivered[[#This Row],[ID'#]],OrderTable[],6,FALSE))=0,"",IF(Delivered[[#This Row],[ID'#]]="","",VLOOKUP(Delivered[[#This Row],[ID'#]],OrderTable[],6,FALSE)))</f>
        <v>Robot #3 - Pure 20K (Overtime)</v>
      </c>
      <c r="E206" s="28">
        <f>IF(IF(Delivered[[#This Row],[ID'#]]="","",VLOOKUP(Delivered[[#This Row],[ID'#]],OrderTable[],7,FALSE))=0,0,IF(Delivered[[#This Row],[ID'#]]="","",VLOOKUP(Delivered[[#This Row],[ID'#]],OrderTable[],7,FALSE)))</f>
        <v>140</v>
      </c>
      <c r="F20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06" s="26">
        <v>24</v>
      </c>
      <c r="H206" s="73">
        <v>44745</v>
      </c>
      <c r="I206" s="61"/>
      <c r="J206" s="26"/>
      <c r="K20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7" spans="1:11">
      <c r="A207" s="54" t="s">
        <v>392</v>
      </c>
      <c r="B207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7" s="28" t="str">
        <f>IF(IF(Delivered[[#This Row],[ID'#]]="","",VLOOKUP(Delivered[[#This Row],[ID'#]],OrderTable[],6,FALSE))=0,"",IF(Delivered[[#This Row],[ID'#]]="","",VLOOKUP(Delivered[[#This Row],[ID'#]],OrderTable[],6,FALSE)))</f>
        <v>Robot #3 - Pure 20K (Expenses)</v>
      </c>
      <c r="E207" s="28">
        <f>IF(IF(Delivered[[#This Row],[ID'#]]="","",VLOOKUP(Delivered[[#This Row],[ID'#]],OrderTable[],7,FALSE))=0,0,IF(Delivered[[#This Row],[ID'#]]="","",VLOOKUP(Delivered[[#This Row],[ID'#]],OrderTable[],7,FALSE)))</f>
        <v>1</v>
      </c>
      <c r="F207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07" s="26">
        <v>1</v>
      </c>
      <c r="H207" s="73">
        <v>44745</v>
      </c>
      <c r="I207" s="61"/>
      <c r="J207" s="26"/>
      <c r="K20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8" spans="1:11">
      <c r="A208" s="54" t="s">
        <v>394</v>
      </c>
      <c r="B208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8" s="28" t="str">
        <f>IF(IF(Delivered[[#This Row],[ID'#]]="","",VLOOKUP(Delivered[[#This Row],[ID'#]],OrderTable[],6,FALSE))=0,"",IF(Delivered[[#This Row],[ID'#]]="","",VLOOKUP(Delivered[[#This Row],[ID'#]],OrderTable[],6,FALSE)))</f>
        <v>Robot #4 - Pure 20K (Labor)</v>
      </c>
      <c r="E208" s="28">
        <f>IF(IF(Delivered[[#This Row],[ID'#]]="","",VLOOKUP(Delivered[[#This Row],[ID'#]],OrderTable[],7,FALSE))=0,0,IF(Delivered[[#This Row],[ID'#]]="","",VLOOKUP(Delivered[[#This Row],[ID'#]],OrderTable[],7,FALSE)))</f>
        <v>400</v>
      </c>
      <c r="F20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08" s="26">
        <v>250</v>
      </c>
      <c r="H208" s="73">
        <v>44745</v>
      </c>
      <c r="I208" s="61"/>
      <c r="J208" s="26"/>
      <c r="K20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09" spans="1:11">
      <c r="A209" s="54" t="s">
        <v>396</v>
      </c>
      <c r="B209" s="27">
        <f>IF(IF(Delivered[[#This Row],[ID'#]]="","",VLOOKUP(Delivered[[#This Row],[ID'#]],OrderTable[],3,FALSE))=0,"",IF(Delivered[[#This Row],[ID'#]]="","",VLOOKUP(Delivered[[#This Row],[ID'#]],OrderTable[],3,FALSE)))</f>
        <v>1146</v>
      </c>
      <c r="C20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09" s="28" t="str">
        <f>IF(IF(Delivered[[#This Row],[ID'#]]="","",VLOOKUP(Delivered[[#This Row],[ID'#]],OrderTable[],6,FALSE))=0,"",IF(Delivered[[#This Row],[ID'#]]="","",VLOOKUP(Delivered[[#This Row],[ID'#]],OrderTable[],6,FALSE)))</f>
        <v>Robot #4 - Pure 20K (Overtime)</v>
      </c>
      <c r="E209" s="28">
        <f>IF(IF(Delivered[[#This Row],[ID'#]]="","",VLOOKUP(Delivered[[#This Row],[ID'#]],OrderTable[],7,FALSE))=0,0,IF(Delivered[[#This Row],[ID'#]]="","",VLOOKUP(Delivered[[#This Row],[ID'#]],OrderTable[],7,FALSE)))</f>
        <v>160</v>
      </c>
      <c r="F20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09" s="26">
        <v>54</v>
      </c>
      <c r="H209" s="73">
        <v>44745</v>
      </c>
      <c r="I209" s="61"/>
      <c r="J209" s="26"/>
      <c r="K20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0" spans="1:11">
      <c r="A210" s="54" t="s">
        <v>398</v>
      </c>
      <c r="B210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0" s="28" t="str">
        <f>IF(IF(Delivered[[#This Row],[ID'#]]="","",VLOOKUP(Delivered[[#This Row],[ID'#]],OrderTable[],6,FALSE))=0,"",IF(Delivered[[#This Row],[ID'#]]="","",VLOOKUP(Delivered[[#This Row],[ID'#]],OrderTable[],6,FALSE)))</f>
        <v>Robot #4 - Pure 20K (Expenses)</v>
      </c>
      <c r="E210" s="28">
        <f>IF(IF(Delivered[[#This Row],[ID'#]]="","",VLOOKUP(Delivered[[#This Row],[ID'#]],OrderTable[],7,FALSE))=0,0,IF(Delivered[[#This Row],[ID'#]]="","",VLOOKUP(Delivered[[#This Row],[ID'#]],OrderTable[],7,FALSE)))</f>
        <v>1</v>
      </c>
      <c r="F210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10" s="26">
        <v>1</v>
      </c>
      <c r="H210" s="73">
        <v>44745</v>
      </c>
      <c r="I210" s="61"/>
      <c r="J210" s="26"/>
      <c r="K21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1" spans="1:11">
      <c r="A211" s="54" t="s">
        <v>400</v>
      </c>
      <c r="B211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1" s="28" t="str">
        <f>IF(IF(Delivered[[#This Row],[ID'#]]="","",VLOOKUP(Delivered[[#This Row],[ID'#]],OrderTable[],6,FALSE))=0,"",IF(Delivered[[#This Row],[ID'#]]="","",VLOOKUP(Delivered[[#This Row],[ID'#]],OrderTable[],6,FALSE)))</f>
        <v>Robot #5 - Pure 20K (Labor)</v>
      </c>
      <c r="E211" s="28">
        <f>IF(IF(Delivered[[#This Row],[ID'#]]="","",VLOOKUP(Delivered[[#This Row],[ID'#]],OrderTable[],7,FALSE))=0,0,IF(Delivered[[#This Row],[ID'#]]="","",VLOOKUP(Delivered[[#This Row],[ID'#]],OrderTable[],7,FALSE)))</f>
        <v>342</v>
      </c>
      <c r="F211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11" s="26">
        <v>250</v>
      </c>
      <c r="H211" s="73">
        <v>44745</v>
      </c>
      <c r="I211" s="61"/>
      <c r="J211" s="26"/>
      <c r="K21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2" spans="1:11">
      <c r="A212" s="54" t="s">
        <v>402</v>
      </c>
      <c r="B212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2" s="28" t="str">
        <f>IF(IF(Delivered[[#This Row],[ID'#]]="","",VLOOKUP(Delivered[[#This Row],[ID'#]],OrderTable[],6,FALSE))=0,"",IF(Delivered[[#This Row],[ID'#]]="","",VLOOKUP(Delivered[[#This Row],[ID'#]],OrderTable[],6,FALSE)))</f>
        <v>Robot #5 - Pure 20K (Overtime)</v>
      </c>
      <c r="E212" s="28">
        <f>IF(IF(Delivered[[#This Row],[ID'#]]="","",VLOOKUP(Delivered[[#This Row],[ID'#]],OrderTable[],7,FALSE))=0,0,IF(Delivered[[#This Row],[ID'#]]="","",VLOOKUP(Delivered[[#This Row],[ID'#]],OrderTable[],7,FALSE)))</f>
        <v>137</v>
      </c>
      <c r="F21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12" s="26">
        <v>42</v>
      </c>
      <c r="H212" s="73">
        <v>44745</v>
      </c>
      <c r="I212" s="61"/>
      <c r="J212" s="26"/>
      <c r="K21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3" spans="1:11">
      <c r="A213" s="54" t="s">
        <v>404</v>
      </c>
      <c r="B213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3" s="28" t="str">
        <f>IF(IF(Delivered[[#This Row],[ID'#]]="","",VLOOKUP(Delivered[[#This Row],[ID'#]],OrderTable[],6,FALSE))=0,"",IF(Delivered[[#This Row],[ID'#]]="","",VLOOKUP(Delivered[[#This Row],[ID'#]],OrderTable[],6,FALSE)))</f>
        <v>Robot #5 - Pure 20K (Expenses)</v>
      </c>
      <c r="E213" s="28">
        <f>IF(IF(Delivered[[#This Row],[ID'#]]="","",VLOOKUP(Delivered[[#This Row],[ID'#]],OrderTable[],7,FALSE))=0,0,IF(Delivered[[#This Row],[ID'#]]="","",VLOOKUP(Delivered[[#This Row],[ID'#]],OrderTable[],7,FALSE)))</f>
        <v>1</v>
      </c>
      <c r="F213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13" s="26">
        <v>1</v>
      </c>
      <c r="H213" s="73">
        <v>44745</v>
      </c>
      <c r="I213" s="61"/>
      <c r="J213" s="26"/>
      <c r="K21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4" spans="1:11">
      <c r="A214" s="54" t="s">
        <v>406</v>
      </c>
      <c r="B214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4" s="28" t="str">
        <f>IF(IF(Delivered[[#This Row],[ID'#]]="","",VLOOKUP(Delivered[[#This Row],[ID'#]],OrderTable[],6,FALSE))=0,"",IF(Delivered[[#This Row],[ID'#]]="","",VLOOKUP(Delivered[[#This Row],[ID'#]],OrderTable[],6,FALSE)))</f>
        <v>Robot #6 - Pure 20K (Labor)</v>
      </c>
      <c r="E214" s="28">
        <f>IF(IF(Delivered[[#This Row],[ID'#]]="","",VLOOKUP(Delivered[[#This Row],[ID'#]],OrderTable[],7,FALSE))=0,0,IF(Delivered[[#This Row],[ID'#]]="","",VLOOKUP(Delivered[[#This Row],[ID'#]],OrderTable[],7,FALSE)))</f>
        <v>50</v>
      </c>
      <c r="F21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14" s="26">
        <v>250</v>
      </c>
      <c r="H214" s="73">
        <v>44745</v>
      </c>
      <c r="I214" s="61"/>
      <c r="J214" s="26"/>
      <c r="K21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5" spans="1:11">
      <c r="A215" s="54" t="s">
        <v>408</v>
      </c>
      <c r="B215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5" s="28" t="str">
        <f>IF(IF(Delivered[[#This Row],[ID'#]]="","",VLOOKUP(Delivered[[#This Row],[ID'#]],OrderTable[],6,FALSE))=0,"",IF(Delivered[[#This Row],[ID'#]]="","",VLOOKUP(Delivered[[#This Row],[ID'#]],OrderTable[],6,FALSE)))</f>
        <v>Robot #6 - Pure 20K (Overtime)</v>
      </c>
      <c r="E215" s="28">
        <f>IF(IF(Delivered[[#This Row],[ID'#]]="","",VLOOKUP(Delivered[[#This Row],[ID'#]],OrderTable[],7,FALSE))=0,0,IF(Delivered[[#This Row],[ID'#]]="","",VLOOKUP(Delivered[[#This Row],[ID'#]],OrderTable[],7,FALSE)))</f>
        <v>0</v>
      </c>
      <c r="F21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15" s="26">
        <v>40</v>
      </c>
      <c r="H215" s="73">
        <v>44745</v>
      </c>
      <c r="I215" s="61"/>
      <c r="J215" s="26"/>
      <c r="K21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6" spans="1:11">
      <c r="A216" s="54" t="s">
        <v>410</v>
      </c>
      <c r="B216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6" s="28" t="str">
        <f>IF(IF(Delivered[[#This Row],[ID'#]]="","",VLOOKUP(Delivered[[#This Row],[ID'#]],OrderTable[],6,FALSE))=0,"",IF(Delivered[[#This Row],[ID'#]]="","",VLOOKUP(Delivered[[#This Row],[ID'#]],OrderTable[],6,FALSE)))</f>
        <v>Robot #6 - Pure 20K (Expenses)</v>
      </c>
      <c r="E216" s="28">
        <f>IF(IF(Delivered[[#This Row],[ID'#]]="","",VLOOKUP(Delivered[[#This Row],[ID'#]],OrderTable[],7,FALSE))=0,0,IF(Delivered[[#This Row],[ID'#]]="","",VLOOKUP(Delivered[[#This Row],[ID'#]],OrderTable[],7,FALSE)))</f>
        <v>1</v>
      </c>
      <c r="F216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16" s="26">
        <v>1</v>
      </c>
      <c r="H216" s="73">
        <v>44745</v>
      </c>
      <c r="I216" s="61"/>
      <c r="J216" s="26"/>
      <c r="K21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7" spans="1:11">
      <c r="A217" s="54" t="s">
        <v>412</v>
      </c>
      <c r="B217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7" s="28" t="str">
        <f>IF(IF(Delivered[[#This Row],[ID'#]]="","",VLOOKUP(Delivered[[#This Row],[ID'#]],OrderTable[],6,FALSE))=0,"",IF(Delivered[[#This Row],[ID'#]]="","",VLOOKUP(Delivered[[#This Row],[ID'#]],OrderTable[],6,FALSE)))</f>
        <v>Robot #7 - Pure 20K (Labor)</v>
      </c>
      <c r="E217" s="28">
        <f>IF(IF(Delivered[[#This Row],[ID'#]]="","",VLOOKUP(Delivered[[#This Row],[ID'#]],OrderTable[],7,FALSE))=0,0,IF(Delivered[[#This Row],[ID'#]]="","",VLOOKUP(Delivered[[#This Row],[ID'#]],OrderTable[],7,FALSE)))</f>
        <v>278</v>
      </c>
      <c r="F21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17" s="26">
        <v>0</v>
      </c>
      <c r="H217" s="73">
        <v>44745</v>
      </c>
      <c r="I217" s="61"/>
      <c r="J217" s="26"/>
      <c r="K21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8" spans="1:11">
      <c r="A218" s="54" t="s">
        <v>414</v>
      </c>
      <c r="B218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8" s="28" t="str">
        <f>IF(IF(Delivered[[#This Row],[ID'#]]="","",VLOOKUP(Delivered[[#This Row],[ID'#]],OrderTable[],6,FALSE))=0,"",IF(Delivered[[#This Row],[ID'#]]="","",VLOOKUP(Delivered[[#This Row],[ID'#]],OrderTable[],6,FALSE)))</f>
        <v>Robot #7 - Pure 20K (Overtime)</v>
      </c>
      <c r="E218" s="28">
        <f>IF(IF(Delivered[[#This Row],[ID'#]]="","",VLOOKUP(Delivered[[#This Row],[ID'#]],OrderTable[],7,FALSE))=0,0,IF(Delivered[[#This Row],[ID'#]]="","",VLOOKUP(Delivered[[#This Row],[ID'#]],OrderTable[],7,FALSE)))</f>
        <v>111</v>
      </c>
      <c r="F21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18" s="26">
        <v>26</v>
      </c>
      <c r="H218" s="73">
        <v>44745</v>
      </c>
      <c r="I218" s="61"/>
      <c r="J218" s="26"/>
      <c r="K21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19" spans="1:11">
      <c r="A219" s="54" t="s">
        <v>416</v>
      </c>
      <c r="B219" s="27">
        <f>IF(IF(Delivered[[#This Row],[ID'#]]="","",VLOOKUP(Delivered[[#This Row],[ID'#]],OrderTable[],3,FALSE))=0,"",IF(Delivered[[#This Row],[ID'#]]="","",VLOOKUP(Delivered[[#This Row],[ID'#]],OrderTable[],3,FALSE)))</f>
        <v>1146</v>
      </c>
      <c r="C21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19" s="28" t="str">
        <f>IF(IF(Delivered[[#This Row],[ID'#]]="","",VLOOKUP(Delivered[[#This Row],[ID'#]],OrderTable[],6,FALSE))=0,"",IF(Delivered[[#This Row],[ID'#]]="","",VLOOKUP(Delivered[[#This Row],[ID'#]],OrderTable[],6,FALSE)))</f>
        <v>Robot #7 - Pure 20K (Expenses)</v>
      </c>
      <c r="E219" s="28">
        <f>IF(IF(Delivered[[#This Row],[ID'#]]="","",VLOOKUP(Delivered[[#This Row],[ID'#]],OrderTable[],7,FALSE))=0,0,IF(Delivered[[#This Row],[ID'#]]="","",VLOOKUP(Delivered[[#This Row],[ID'#]],OrderTable[],7,FALSE)))</f>
        <v>1</v>
      </c>
      <c r="F219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19" s="26">
        <v>1</v>
      </c>
      <c r="H219" s="73">
        <v>44745</v>
      </c>
      <c r="I219" s="61"/>
      <c r="J219" s="26"/>
      <c r="K21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20" spans="1:11">
      <c r="A220" s="54" t="s">
        <v>471</v>
      </c>
      <c r="B220" s="27">
        <f>IF(IF(Delivered[[#This Row],[ID'#]]="","",VLOOKUP(Delivered[[#This Row],[ID'#]],OrderTable[],3,FALSE))=0,"",IF(Delivered[[#This Row],[ID'#]]="","",VLOOKUP(Delivered[[#This Row],[ID'#]],OrderTable[],3,FALSE)))</f>
        <v>1164</v>
      </c>
      <c r="C22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0" s="28" t="str">
        <f>IF(IF(Delivered[[#This Row],[ID'#]]="","",VLOOKUP(Delivered[[#This Row],[ID'#]],OrderTable[],6,FALSE))=0,"",IF(Delivered[[#This Row],[ID'#]]="","",VLOOKUP(Delivered[[#This Row],[ID'#]],OrderTable[],6,FALSE)))</f>
        <v>Robot #1 One-year contract (Labor) | 5/1/22 - 5/1/23 | 50hrs/week</v>
      </c>
      <c r="E220" s="28">
        <f>IF(IF(Delivered[[#This Row],[ID'#]]="","",VLOOKUP(Delivered[[#This Row],[ID'#]],OrderTable[],7,FALSE))=0,0,IF(Delivered[[#This Row],[ID'#]]="","",VLOOKUP(Delivered[[#This Row],[ID'#]],OrderTable[],7,FALSE)))</f>
        <v>2600</v>
      </c>
      <c r="F22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20" s="26">
        <v>217</v>
      </c>
      <c r="H220" s="73">
        <v>44745</v>
      </c>
      <c r="I220" s="61"/>
      <c r="J220" s="26"/>
      <c r="K22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21" spans="1:11">
      <c r="A221" s="54" t="s">
        <v>474</v>
      </c>
      <c r="B221" s="27">
        <f>IF(IF(Delivered[[#This Row],[ID'#]]="","",VLOOKUP(Delivered[[#This Row],[ID'#]],OrderTable[],3,FALSE))=0,"",IF(Delivered[[#This Row],[ID'#]]="","",VLOOKUP(Delivered[[#This Row],[ID'#]],OrderTable[],3,FALSE)))</f>
        <v>1164</v>
      </c>
      <c r="C22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1" s="28" t="str">
        <f>IF(IF(Delivered[[#This Row],[ID'#]]="","",VLOOKUP(Delivered[[#This Row],[ID'#]],OrderTable[],6,FALSE))=0,"",IF(Delivered[[#This Row],[ID'#]]="","",VLOOKUP(Delivered[[#This Row],[ID'#]],OrderTable[],6,FALSE)))</f>
        <v>Robot #1 One-year contract (Expenses)</v>
      </c>
      <c r="E221" s="28">
        <f>IF(IF(Delivered[[#This Row],[ID'#]]="","",VLOOKUP(Delivered[[#This Row],[ID'#]],OrderTable[],7,FALSE))=0,0,IF(Delivered[[#This Row],[ID'#]]="","",VLOOKUP(Delivered[[#This Row],[ID'#]],OrderTable[],7,FALSE)))</f>
        <v>6</v>
      </c>
      <c r="F22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21" s="26">
        <v>0</v>
      </c>
      <c r="H221" s="73">
        <v>44745</v>
      </c>
      <c r="I221" s="61"/>
      <c r="J221" s="26"/>
      <c r="K22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22" spans="1:11">
      <c r="A222" s="54" t="s">
        <v>476</v>
      </c>
      <c r="B222" s="27">
        <f>IF(IF(Delivered[[#This Row],[ID'#]]="","",VLOOKUP(Delivered[[#This Row],[ID'#]],OrderTable[],3,FALSE))=0,"",IF(Delivered[[#This Row],[ID'#]]="","",VLOOKUP(Delivered[[#This Row],[ID'#]],OrderTable[],3,FALSE)))</f>
        <v>1164</v>
      </c>
      <c r="C22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2" s="28" t="str">
        <f>IF(IF(Delivered[[#This Row],[ID'#]]="","",VLOOKUP(Delivered[[#This Row],[ID'#]],OrderTable[],6,FALSE))=0,"",IF(Delivered[[#This Row],[ID'#]]="","",VLOOKUP(Delivered[[#This Row],[ID'#]],OrderTable[],6,FALSE)))</f>
        <v>Robot #2 One-year contract (Labor) | 5/1/22 - 5/1/23 | 50hrs/week</v>
      </c>
      <c r="E222" s="28">
        <f>IF(IF(Delivered[[#This Row],[ID'#]]="","",VLOOKUP(Delivered[[#This Row],[ID'#]],OrderTable[],7,FALSE))=0,0,IF(Delivered[[#This Row],[ID'#]]="","",VLOOKUP(Delivered[[#This Row],[ID'#]],OrderTable[],7,FALSE)))</f>
        <v>2600</v>
      </c>
      <c r="F22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22" s="26">
        <v>217</v>
      </c>
      <c r="H222" s="73">
        <v>44745</v>
      </c>
      <c r="I222" s="61"/>
      <c r="J222" s="26"/>
      <c r="K22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23" spans="1:11">
      <c r="A223" s="54" t="s">
        <v>478</v>
      </c>
      <c r="B223" s="27">
        <f>IF(IF(Delivered[[#This Row],[ID'#]]="","",VLOOKUP(Delivered[[#This Row],[ID'#]],OrderTable[],3,FALSE))=0,"",IF(Delivered[[#This Row],[ID'#]]="","",VLOOKUP(Delivered[[#This Row],[ID'#]],OrderTable[],3,FALSE)))</f>
        <v>1164</v>
      </c>
      <c r="C22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3" s="28" t="str">
        <f>IF(IF(Delivered[[#This Row],[ID'#]]="","",VLOOKUP(Delivered[[#This Row],[ID'#]],OrderTable[],6,FALSE))=0,"",IF(Delivered[[#This Row],[ID'#]]="","",VLOOKUP(Delivered[[#This Row],[ID'#]],OrderTable[],6,FALSE)))</f>
        <v>Robot #2 One-year contract (Expenses)</v>
      </c>
      <c r="E223" s="28">
        <f>IF(IF(Delivered[[#This Row],[ID'#]]="","",VLOOKUP(Delivered[[#This Row],[ID'#]],OrderTable[],7,FALSE))=0,0,IF(Delivered[[#This Row],[ID'#]]="","",VLOOKUP(Delivered[[#This Row],[ID'#]],OrderTable[],7,FALSE)))</f>
        <v>6</v>
      </c>
      <c r="F223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23" s="26">
        <v>0</v>
      </c>
      <c r="H223" s="73">
        <v>44745</v>
      </c>
      <c r="I223" s="61"/>
      <c r="J223" s="26"/>
      <c r="K22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24" spans="1:11">
      <c r="A224" s="54" t="s">
        <v>273</v>
      </c>
      <c r="B224" s="27">
        <f>IF(IF(Delivered[[#This Row],[ID'#]]="","",VLOOKUP(Delivered[[#This Row],[ID'#]],OrderTable[],3,FALSE))=0,"",IF(Delivered[[#This Row],[ID'#]]="","",VLOOKUP(Delivered[[#This Row],[ID'#]],OrderTable[],3,FALSE)))</f>
        <v>1148</v>
      </c>
      <c r="C22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4" s="28" t="str">
        <f>IF(IF(Delivered[[#This Row],[ID'#]]="","",VLOOKUP(Delivered[[#This Row],[ID'#]],OrderTable[],6,FALSE))=0,"",IF(Delivered[[#This Row],[ID'#]]="","",VLOOKUP(Delivered[[#This Row],[ID'#]],OrderTable[],6,FALSE)))</f>
        <v>Electrician #1 - Pure 20K (Labor)</v>
      </c>
      <c r="E224" s="28">
        <f>IF(IF(Delivered[[#This Row],[ID'#]]="","",VLOOKUP(Delivered[[#This Row],[ID'#]],OrderTable[],7,FALSE))=0,0,IF(Delivered[[#This Row],[ID'#]]="","",VLOOKUP(Delivered[[#This Row],[ID'#]],OrderTable[],7,FALSE)))</f>
        <v>485</v>
      </c>
      <c r="F22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24" s="26">
        <v>250</v>
      </c>
      <c r="H224" s="73">
        <v>44756</v>
      </c>
      <c r="I224" s="61" t="s">
        <v>456</v>
      </c>
      <c r="J224" s="26"/>
      <c r="K22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7500</v>
      </c>
    </row>
    <row r="225" spans="1:11">
      <c r="A225" s="54" t="s">
        <v>276</v>
      </c>
      <c r="B225" s="27">
        <f>IF(IF(Delivered[[#This Row],[ID'#]]="","",VLOOKUP(Delivered[[#This Row],[ID'#]],OrderTable[],3,FALSE))=0,"",IF(Delivered[[#This Row],[ID'#]]="","",VLOOKUP(Delivered[[#This Row],[ID'#]],OrderTable[],3,FALSE)))</f>
        <v>1148</v>
      </c>
      <c r="C22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5" s="28" t="str">
        <f>IF(IF(Delivered[[#This Row],[ID'#]]="","",VLOOKUP(Delivered[[#This Row],[ID'#]],OrderTable[],6,FALSE))=0,"",IF(Delivered[[#This Row],[ID'#]]="","",VLOOKUP(Delivered[[#This Row],[ID'#]],OrderTable[],6,FALSE)))</f>
        <v>Electrician #1 - Pure 20K (Overtime)</v>
      </c>
      <c r="E225" s="28">
        <f>IF(IF(Delivered[[#This Row],[ID'#]]="","",VLOOKUP(Delivered[[#This Row],[ID'#]],OrderTable[],7,FALSE))=0,0,IF(Delivered[[#This Row],[ID'#]]="","",VLOOKUP(Delivered[[#This Row],[ID'#]],OrderTable[],7,FALSE)))</f>
        <v>194</v>
      </c>
      <c r="F22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25" s="26">
        <v>64</v>
      </c>
      <c r="H225" s="73">
        <v>44756</v>
      </c>
      <c r="I225" s="61" t="s">
        <v>456</v>
      </c>
      <c r="J225" s="26"/>
      <c r="K22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2880</v>
      </c>
    </row>
    <row r="226" spans="1:11">
      <c r="A226" s="54" t="s">
        <v>278</v>
      </c>
      <c r="B226" s="27">
        <f>IF(IF(Delivered[[#This Row],[ID'#]]="","",VLOOKUP(Delivered[[#This Row],[ID'#]],OrderTable[],3,FALSE))=0,"",IF(Delivered[[#This Row],[ID'#]]="","",VLOOKUP(Delivered[[#This Row],[ID'#]],OrderTable[],3,FALSE)))</f>
        <v>1148</v>
      </c>
      <c r="C22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6" s="28" t="str">
        <f>IF(IF(Delivered[[#This Row],[ID'#]]="","",VLOOKUP(Delivered[[#This Row],[ID'#]],OrderTable[],6,FALSE))=0,"",IF(Delivered[[#This Row],[ID'#]]="","",VLOOKUP(Delivered[[#This Row],[ID'#]],OrderTable[],6,FALSE)))</f>
        <v>Electrician #1 - Pure 20K (Expenses)</v>
      </c>
      <c r="E226" s="28">
        <f>IF(IF(Delivered[[#This Row],[ID'#]]="","",VLOOKUP(Delivered[[#This Row],[ID'#]],OrderTable[],7,FALSE))=0,0,IF(Delivered[[#This Row],[ID'#]]="","",VLOOKUP(Delivered[[#This Row],[ID'#]],OrderTable[],7,FALSE)))</f>
        <v>1</v>
      </c>
      <c r="F226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26" s="26">
        <v>0.46578419999999998</v>
      </c>
      <c r="H226" s="73">
        <v>44756</v>
      </c>
      <c r="I226" s="61" t="s">
        <v>456</v>
      </c>
      <c r="J226" s="26"/>
      <c r="K22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5850.2495520000002</v>
      </c>
    </row>
    <row r="227" spans="1:11">
      <c r="A227" s="54" t="s">
        <v>281</v>
      </c>
      <c r="B227" s="27">
        <f>IF(IF(Delivered[[#This Row],[ID'#]]="","",VLOOKUP(Delivered[[#This Row],[ID'#]],OrderTable[],3,FALSE))=0,"",IF(Delivered[[#This Row],[ID'#]]="","",VLOOKUP(Delivered[[#This Row],[ID'#]],OrderTable[],3,FALSE)))</f>
        <v>1148</v>
      </c>
      <c r="C22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7" s="28" t="str">
        <f>IF(IF(Delivered[[#This Row],[ID'#]]="","",VLOOKUP(Delivered[[#This Row],[ID'#]],OrderTable[],6,FALSE))=0,"",IF(Delivered[[#This Row],[ID'#]]="","",VLOOKUP(Delivered[[#This Row],[ID'#]],OrderTable[],6,FALSE)))</f>
        <v>Electrician #2 - Pure 20K (Labor)</v>
      </c>
      <c r="E227" s="28">
        <f>IF(IF(Delivered[[#This Row],[ID'#]]="","",VLOOKUP(Delivered[[#This Row],[ID'#]],OrderTable[],7,FALSE))=0,0,IF(Delivered[[#This Row],[ID'#]]="","",VLOOKUP(Delivered[[#This Row],[ID'#]],OrderTable[],7,FALSE)))</f>
        <v>207</v>
      </c>
      <c r="F22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27" s="26">
        <v>200</v>
      </c>
      <c r="H227" s="73">
        <v>44756</v>
      </c>
      <c r="I227" s="61" t="s">
        <v>456</v>
      </c>
      <c r="J227" s="26"/>
      <c r="K22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6000</v>
      </c>
    </row>
    <row r="228" spans="1:11">
      <c r="A228" s="54" t="s">
        <v>283</v>
      </c>
      <c r="B228" s="27">
        <f>IF(IF(Delivered[[#This Row],[ID'#]]="","",VLOOKUP(Delivered[[#This Row],[ID'#]],OrderTable[],3,FALSE))=0,"",IF(Delivered[[#This Row],[ID'#]]="","",VLOOKUP(Delivered[[#This Row],[ID'#]],OrderTable[],3,FALSE)))</f>
        <v>1148</v>
      </c>
      <c r="C22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8" s="28" t="str">
        <f>IF(IF(Delivered[[#This Row],[ID'#]]="","",VLOOKUP(Delivered[[#This Row],[ID'#]],OrderTable[],6,FALSE))=0,"",IF(Delivered[[#This Row],[ID'#]]="","",VLOOKUP(Delivered[[#This Row],[ID'#]],OrderTable[],6,FALSE)))</f>
        <v>Electrician #2 - Pure 20K (Overtime)</v>
      </c>
      <c r="E228" s="28">
        <f>IF(IF(Delivered[[#This Row],[ID'#]]="","",VLOOKUP(Delivered[[#This Row],[ID'#]],OrderTable[],7,FALSE))=0,0,IF(Delivered[[#This Row],[ID'#]]="","",VLOOKUP(Delivered[[#This Row],[ID'#]],OrderTable[],7,FALSE)))</f>
        <v>82</v>
      </c>
      <c r="F22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28" s="26">
        <v>28</v>
      </c>
      <c r="H228" s="73">
        <v>44756</v>
      </c>
      <c r="I228" s="61" t="s">
        <v>456</v>
      </c>
      <c r="J228" s="26"/>
      <c r="K22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1260</v>
      </c>
    </row>
    <row r="229" spans="1:11">
      <c r="A229" s="54" t="s">
        <v>285</v>
      </c>
      <c r="B229" s="27">
        <f>IF(IF(Delivered[[#This Row],[ID'#]]="","",VLOOKUP(Delivered[[#This Row],[ID'#]],OrderTable[],3,FALSE))=0,"",IF(Delivered[[#This Row],[ID'#]]="","",VLOOKUP(Delivered[[#This Row],[ID'#]],OrderTable[],3,FALSE)))</f>
        <v>1148</v>
      </c>
      <c r="C22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29" s="28" t="str">
        <f>IF(IF(Delivered[[#This Row],[ID'#]]="","",VLOOKUP(Delivered[[#This Row],[ID'#]],OrderTable[],6,FALSE))=0,"",IF(Delivered[[#This Row],[ID'#]]="","",VLOOKUP(Delivered[[#This Row],[ID'#]],OrderTable[],6,FALSE)))</f>
        <v>Electrician #2 - Pure 20K (Expenses)</v>
      </c>
      <c r="E229" s="28">
        <f>IF(IF(Delivered[[#This Row],[ID'#]]="","",VLOOKUP(Delivered[[#This Row],[ID'#]],OrderTable[],7,FALSE))=0,0,IF(Delivered[[#This Row],[ID'#]]="","",VLOOKUP(Delivered[[#This Row],[ID'#]],OrderTable[],7,FALSE)))</f>
        <v>1</v>
      </c>
      <c r="F229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29" s="26">
        <v>0.67453629999999998</v>
      </c>
      <c r="H229" s="73">
        <v>44756</v>
      </c>
      <c r="I229" s="61" t="s">
        <v>456</v>
      </c>
      <c r="J229" s="26"/>
      <c r="K22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4000.0002589999999</v>
      </c>
    </row>
    <row r="230" spans="1:11">
      <c r="A230" s="54" t="s">
        <v>317</v>
      </c>
      <c r="B230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0" s="28" t="str">
        <f>IF(IF(Delivered[[#This Row],[ID'#]]="","",VLOOKUP(Delivered[[#This Row],[ID'#]],OrderTable[],6,FALSE))=0,"",IF(Delivered[[#This Row],[ID'#]]="","",VLOOKUP(Delivered[[#This Row],[ID'#]],OrderTable[],6,FALSE)))</f>
        <v>Electrician #8 - Pure 20K (Labor)</v>
      </c>
      <c r="E230" s="28">
        <f>IF(IF(Delivered[[#This Row],[ID'#]]="","",VLOOKUP(Delivered[[#This Row],[ID'#]],OrderTable[],7,FALSE))=0,0,IF(Delivered[[#This Row],[ID'#]]="","",VLOOKUP(Delivered[[#This Row],[ID'#]],OrderTable[],7,FALSE)))</f>
        <v>200</v>
      </c>
      <c r="F23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30" s="26">
        <v>50</v>
      </c>
      <c r="H230" s="73">
        <v>44756</v>
      </c>
      <c r="I230" s="61" t="s">
        <v>456</v>
      </c>
      <c r="J230" s="26"/>
      <c r="K23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1500</v>
      </c>
    </row>
    <row r="231" spans="1:11">
      <c r="A231" s="54" t="s">
        <v>321</v>
      </c>
      <c r="B231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1" s="28" t="str">
        <f>IF(IF(Delivered[[#This Row],[ID'#]]="","",VLOOKUP(Delivered[[#This Row],[ID'#]],OrderTable[],6,FALSE))=0,"",IF(Delivered[[#This Row],[ID'#]]="","",VLOOKUP(Delivered[[#This Row],[ID'#]],OrderTable[],6,FALSE)))</f>
        <v>Electrician #8 - Pure 20K (Expenses)</v>
      </c>
      <c r="E231" s="28">
        <f>IF(IF(Delivered[[#This Row],[ID'#]]="","",VLOOKUP(Delivered[[#This Row],[ID'#]],OrderTable[],7,FALSE))=0,0,IF(Delivered[[#This Row],[ID'#]]="","",VLOOKUP(Delivered[[#This Row],[ID'#]],OrderTable[],7,FALSE)))</f>
        <v>1</v>
      </c>
      <c r="F23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31" s="26">
        <v>3.2000000000000001E-2</v>
      </c>
      <c r="H231" s="73">
        <v>44756</v>
      </c>
      <c r="I231" s="61" t="s">
        <v>456</v>
      </c>
      <c r="J231" s="26"/>
      <c r="K23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215.04</v>
      </c>
    </row>
    <row r="232" spans="1:11">
      <c r="A232" s="54" t="s">
        <v>323</v>
      </c>
      <c r="B232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2" s="28" t="str">
        <f>IF(IF(Delivered[[#This Row],[ID'#]]="","",VLOOKUP(Delivered[[#This Row],[ID'#]],OrderTable[],6,FALSE))=0,"",IF(Delivered[[#This Row],[ID'#]]="","",VLOOKUP(Delivered[[#This Row],[ID'#]],OrderTable[],6,FALSE)))</f>
        <v>Electrician #9 - Pure 20K (Labor)</v>
      </c>
      <c r="E232" s="28">
        <f>IF(IF(Delivered[[#This Row],[ID'#]]="","",VLOOKUP(Delivered[[#This Row],[ID'#]],OrderTable[],7,FALSE))=0,0,IF(Delivered[[#This Row],[ID'#]]="","",VLOOKUP(Delivered[[#This Row],[ID'#]],OrderTable[],7,FALSE)))</f>
        <v>200</v>
      </c>
      <c r="F23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32" s="26">
        <v>50</v>
      </c>
      <c r="H232" s="73">
        <v>44756</v>
      </c>
      <c r="I232" s="61" t="s">
        <v>456</v>
      </c>
      <c r="J232" s="26"/>
      <c r="K23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1500</v>
      </c>
    </row>
    <row r="233" spans="1:11">
      <c r="A233" s="54" t="s">
        <v>327</v>
      </c>
      <c r="B233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3" s="28" t="str">
        <f>IF(IF(Delivered[[#This Row],[ID'#]]="","",VLOOKUP(Delivered[[#This Row],[ID'#]],OrderTable[],6,FALSE))=0,"",IF(Delivered[[#This Row],[ID'#]]="","",VLOOKUP(Delivered[[#This Row],[ID'#]],OrderTable[],6,FALSE)))</f>
        <v>Electrician #9 - Pure 20K (Expenses)</v>
      </c>
      <c r="E233" s="28">
        <f>IF(IF(Delivered[[#This Row],[ID'#]]="","",VLOOKUP(Delivered[[#This Row],[ID'#]],OrderTable[],7,FALSE))=0,0,IF(Delivered[[#This Row],[ID'#]]="","",VLOOKUP(Delivered[[#This Row],[ID'#]],OrderTable[],7,FALSE)))</f>
        <v>1</v>
      </c>
      <c r="F233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33" s="26">
        <v>3.2000000000000001E-2</v>
      </c>
      <c r="H233" s="73">
        <v>44756</v>
      </c>
      <c r="I233" s="61" t="s">
        <v>456</v>
      </c>
      <c r="J233" s="26"/>
      <c r="K23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218.47200000000001</v>
      </c>
    </row>
    <row r="234" spans="1:11">
      <c r="A234" s="54" t="s">
        <v>329</v>
      </c>
      <c r="B234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4" s="28" t="str">
        <f>IF(IF(Delivered[[#This Row],[ID'#]]="","",VLOOKUP(Delivered[[#This Row],[ID'#]],OrderTable[],6,FALSE))=0,"",IF(Delivered[[#This Row],[ID'#]]="","",VLOOKUP(Delivered[[#This Row],[ID'#]],OrderTable[],6,FALSE)))</f>
        <v>Electrician #10 - Pure 20K (Labor)</v>
      </c>
      <c r="E234" s="28">
        <f>IF(IF(Delivered[[#This Row],[ID'#]]="","",VLOOKUP(Delivered[[#This Row],[ID'#]],OrderTable[],7,FALSE))=0,0,IF(Delivered[[#This Row],[ID'#]]="","",VLOOKUP(Delivered[[#This Row],[ID'#]],OrderTable[],7,FALSE)))</f>
        <v>100</v>
      </c>
      <c r="F23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34" s="26">
        <v>100</v>
      </c>
      <c r="H234" s="73">
        <v>44756</v>
      </c>
      <c r="I234" s="61" t="s">
        <v>456</v>
      </c>
      <c r="J234" s="26"/>
      <c r="K23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3000</v>
      </c>
    </row>
    <row r="235" spans="1:11">
      <c r="A235" s="54" t="s">
        <v>331</v>
      </c>
      <c r="B235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5" s="28" t="str">
        <f>IF(IF(Delivered[[#This Row],[ID'#]]="","",VLOOKUP(Delivered[[#This Row],[ID'#]],OrderTable[],6,FALSE))=0,"",IF(Delivered[[#This Row],[ID'#]]="","",VLOOKUP(Delivered[[#This Row],[ID'#]],OrderTable[],6,FALSE)))</f>
        <v>Electrician #10 - Pure 20K (Overtime)</v>
      </c>
      <c r="E235" s="28">
        <f>IF(IF(Delivered[[#This Row],[ID'#]]="","",VLOOKUP(Delivered[[#This Row],[ID'#]],OrderTable[],7,FALSE))=0,0,IF(Delivered[[#This Row],[ID'#]]="","",VLOOKUP(Delivered[[#This Row],[ID'#]],OrderTable[],7,FALSE)))</f>
        <v>40</v>
      </c>
      <c r="F23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35" s="26">
        <v>26</v>
      </c>
      <c r="H235" s="73">
        <v>44756</v>
      </c>
      <c r="I235" s="61" t="s">
        <v>456</v>
      </c>
      <c r="J235" s="26"/>
      <c r="K23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1170</v>
      </c>
    </row>
    <row r="236" spans="1:11">
      <c r="A236" s="54" t="s">
        <v>333</v>
      </c>
      <c r="B236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6" s="28" t="str">
        <f>IF(IF(Delivered[[#This Row],[ID'#]]="","",VLOOKUP(Delivered[[#This Row],[ID'#]],OrderTable[],6,FALSE))=0,"",IF(Delivered[[#This Row],[ID'#]]="","",VLOOKUP(Delivered[[#This Row],[ID'#]],OrderTable[],6,FALSE)))</f>
        <v>Electrician #10 - Pure 20K (Expenses)</v>
      </c>
      <c r="E236" s="28">
        <f>IF(IF(Delivered[[#This Row],[ID'#]]="","",VLOOKUP(Delivered[[#This Row],[ID'#]],OrderTable[],7,FALSE))=0,0,IF(Delivered[[#This Row],[ID'#]]="","",VLOOKUP(Delivered[[#This Row],[ID'#]],OrderTable[],7,FALSE)))</f>
        <v>1</v>
      </c>
      <c r="F236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36" s="26">
        <v>0.47337279999999998</v>
      </c>
      <c r="H236" s="73">
        <v>44756</v>
      </c>
      <c r="I236" s="61" t="s">
        <v>456</v>
      </c>
      <c r="J236" s="26"/>
      <c r="K23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1600.0000639999998</v>
      </c>
    </row>
    <row r="237" spans="1:11">
      <c r="A237" s="54" t="s">
        <v>335</v>
      </c>
      <c r="B237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7" s="28" t="str">
        <f>IF(IF(Delivered[[#This Row],[ID'#]]="","",VLOOKUP(Delivered[[#This Row],[ID'#]],OrderTable[],6,FALSE))=0,"",IF(Delivered[[#This Row],[ID'#]]="","",VLOOKUP(Delivered[[#This Row],[ID'#]],OrderTable[],6,FALSE)))</f>
        <v>Electrician #11 - Pure 20K (Labor)</v>
      </c>
      <c r="E237" s="28">
        <f>IF(IF(Delivered[[#This Row],[ID'#]]="","",VLOOKUP(Delivered[[#This Row],[ID'#]],OrderTable[],7,FALSE))=0,0,IF(Delivered[[#This Row],[ID'#]]="","",VLOOKUP(Delivered[[#This Row],[ID'#]],OrderTable[],7,FALSE)))</f>
        <v>85</v>
      </c>
      <c r="F23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37" s="26">
        <v>100</v>
      </c>
      <c r="H237" s="73">
        <v>44756</v>
      </c>
      <c r="I237" s="61" t="s">
        <v>456</v>
      </c>
      <c r="J237" s="26"/>
      <c r="K23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3000</v>
      </c>
    </row>
    <row r="238" spans="1:11">
      <c r="A238" s="54" t="s">
        <v>337</v>
      </c>
      <c r="B238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8" s="28" t="str">
        <f>IF(IF(Delivered[[#This Row],[ID'#]]="","",VLOOKUP(Delivered[[#This Row],[ID'#]],OrderTable[],6,FALSE))=0,"",IF(Delivered[[#This Row],[ID'#]]="","",VLOOKUP(Delivered[[#This Row],[ID'#]],OrderTable[],6,FALSE)))</f>
        <v>Electrician #11 - Pure 20K (Overtime)</v>
      </c>
      <c r="E238" s="28">
        <f>IF(IF(Delivered[[#This Row],[ID'#]]="","",VLOOKUP(Delivered[[#This Row],[ID'#]],OrderTable[],7,FALSE))=0,0,IF(Delivered[[#This Row],[ID'#]]="","",VLOOKUP(Delivered[[#This Row],[ID'#]],OrderTable[],7,FALSE)))</f>
        <v>34</v>
      </c>
      <c r="F23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38" s="26">
        <v>36</v>
      </c>
      <c r="H238" s="73">
        <v>44756</v>
      </c>
      <c r="I238" s="61" t="s">
        <v>456</v>
      </c>
      <c r="J238" s="26"/>
      <c r="K23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1620</v>
      </c>
    </row>
    <row r="239" spans="1:11">
      <c r="A239" s="54" t="s">
        <v>339</v>
      </c>
      <c r="B239" s="27">
        <f>IF(IF(Delivered[[#This Row],[ID'#]]="","",VLOOKUP(Delivered[[#This Row],[ID'#]],OrderTable[],3,FALSE))=0,"",IF(Delivered[[#This Row],[ID'#]]="","",VLOOKUP(Delivered[[#This Row],[ID'#]],OrderTable[],3,FALSE)))</f>
        <v>1148</v>
      </c>
      <c r="C23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39" s="28" t="str">
        <f>IF(IF(Delivered[[#This Row],[ID'#]]="","",VLOOKUP(Delivered[[#This Row],[ID'#]],OrderTable[],6,FALSE))=0,"",IF(Delivered[[#This Row],[ID'#]]="","",VLOOKUP(Delivered[[#This Row],[ID'#]],OrderTable[],6,FALSE)))</f>
        <v>Electrician #11 - Pure 20K (Expenses)</v>
      </c>
      <c r="E239" s="28">
        <f>IF(IF(Delivered[[#This Row],[ID'#]]="","",VLOOKUP(Delivered[[#This Row],[ID'#]],OrderTable[],7,FALSE))=0,0,IF(Delivered[[#This Row],[ID'#]]="","",VLOOKUP(Delivered[[#This Row],[ID'#]],OrderTable[],7,FALSE)))</f>
        <v>1</v>
      </c>
      <c r="F239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39" s="26">
        <v>0.5263158</v>
      </c>
      <c r="H239" s="73">
        <v>44756</v>
      </c>
      <c r="I239" s="61" t="s">
        <v>456</v>
      </c>
      <c r="J239" s="26"/>
      <c r="K23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1600.0000319999999</v>
      </c>
    </row>
    <row r="240" spans="1:11">
      <c r="A240" s="54" t="s">
        <v>341</v>
      </c>
      <c r="B240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0" s="28" t="str">
        <f>IF(IF(Delivered[[#This Row],[ID'#]]="","",VLOOKUP(Delivered[[#This Row],[ID'#]],OrderTable[],6,FALSE))=0,"",IF(Delivered[[#This Row],[ID'#]]="","",VLOOKUP(Delivered[[#This Row],[ID'#]],OrderTable[],6,FALSE)))</f>
        <v>Electrician #12 - Pure 20K (Labor)</v>
      </c>
      <c r="E240" s="28">
        <f>IF(IF(Delivered[[#This Row],[ID'#]]="","",VLOOKUP(Delivered[[#This Row],[ID'#]],OrderTable[],7,FALSE))=0,0,IF(Delivered[[#This Row],[ID'#]]="","",VLOOKUP(Delivered[[#This Row],[ID'#]],OrderTable[],7,FALSE)))</f>
        <v>250</v>
      </c>
      <c r="F24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40" s="26">
        <v>100</v>
      </c>
      <c r="H240" s="73">
        <v>44756</v>
      </c>
      <c r="I240" s="61" t="s">
        <v>456</v>
      </c>
      <c r="J240" s="26"/>
      <c r="K24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3000</v>
      </c>
    </row>
    <row r="241" spans="1:11">
      <c r="A241" s="54" t="s">
        <v>343</v>
      </c>
      <c r="B241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1" s="28" t="str">
        <f>IF(IF(Delivered[[#This Row],[ID'#]]="","",VLOOKUP(Delivered[[#This Row],[ID'#]],OrderTable[],6,FALSE))=0,"",IF(Delivered[[#This Row],[ID'#]]="","",VLOOKUP(Delivered[[#This Row],[ID'#]],OrderTable[],6,FALSE)))</f>
        <v>Electrician #12 - Pure 20K (Overtime)</v>
      </c>
      <c r="E241" s="28">
        <f>IF(IF(Delivered[[#This Row],[ID'#]]="","",VLOOKUP(Delivered[[#This Row],[ID'#]],OrderTable[],7,FALSE))=0,0,IF(Delivered[[#This Row],[ID'#]]="","",VLOOKUP(Delivered[[#This Row],[ID'#]],OrderTable[],7,FALSE)))</f>
        <v>100</v>
      </c>
      <c r="F241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41" s="26">
        <v>24</v>
      </c>
      <c r="H241" s="73">
        <v>44756</v>
      </c>
      <c r="I241" s="61" t="s">
        <v>456</v>
      </c>
      <c r="J241" s="26"/>
      <c r="K24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1080</v>
      </c>
    </row>
    <row r="242" spans="1:11">
      <c r="A242" s="54" t="s">
        <v>345</v>
      </c>
      <c r="B242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2" s="28" t="str">
        <f>IF(IF(Delivered[[#This Row],[ID'#]]="","",VLOOKUP(Delivered[[#This Row],[ID'#]],OrderTable[],6,FALSE))=0,"",IF(Delivered[[#This Row],[ID'#]]="","",VLOOKUP(Delivered[[#This Row],[ID'#]],OrderTable[],6,FALSE)))</f>
        <v>Electrician #12 - Pure 20K (Expenses)</v>
      </c>
      <c r="E242" s="28">
        <f>IF(IF(Delivered[[#This Row],[ID'#]]="","",VLOOKUP(Delivered[[#This Row],[ID'#]],OrderTable[],7,FALSE))=0,0,IF(Delivered[[#This Row],[ID'#]]="","",VLOOKUP(Delivered[[#This Row],[ID'#]],OrderTable[],7,FALSE)))</f>
        <v>1</v>
      </c>
      <c r="F242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42" s="26">
        <v>0.24050360000000001</v>
      </c>
      <c r="H242" s="73">
        <v>44756</v>
      </c>
      <c r="I242" s="61" t="s">
        <v>456</v>
      </c>
      <c r="J242" s="26"/>
      <c r="K24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1671.5000200000002</v>
      </c>
    </row>
    <row r="243" spans="1:11">
      <c r="A243" s="54" t="s">
        <v>347</v>
      </c>
      <c r="B243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3" s="28" t="str">
        <f>IF(IF(Delivered[[#This Row],[ID'#]]="","",VLOOKUP(Delivered[[#This Row],[ID'#]],OrderTable[],6,FALSE))=0,"",IF(Delivered[[#This Row],[ID'#]]="","",VLOOKUP(Delivered[[#This Row],[ID'#]],OrderTable[],6,FALSE)))</f>
        <v>Electrician #13 - Pure 20K (Labor)</v>
      </c>
      <c r="E243" s="28">
        <f>IF(IF(Delivered[[#This Row],[ID'#]]="","",VLOOKUP(Delivered[[#This Row],[ID'#]],OrderTable[],7,FALSE))=0,0,IF(Delivered[[#This Row],[ID'#]]="","",VLOOKUP(Delivered[[#This Row],[ID'#]],OrderTable[],7,FALSE)))</f>
        <v>50</v>
      </c>
      <c r="F24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43" s="26">
        <v>50</v>
      </c>
      <c r="H243" s="73">
        <v>44756</v>
      </c>
      <c r="I243" s="61" t="s">
        <v>456</v>
      </c>
      <c r="J243" s="26"/>
      <c r="K24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1500</v>
      </c>
    </row>
    <row r="244" spans="1:11">
      <c r="A244" s="54" t="s">
        <v>351</v>
      </c>
      <c r="B244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4" s="28" t="str">
        <f>IF(IF(Delivered[[#This Row],[ID'#]]="","",VLOOKUP(Delivered[[#This Row],[ID'#]],OrderTable[],6,FALSE))=0,"",IF(Delivered[[#This Row],[ID'#]]="","",VLOOKUP(Delivered[[#This Row],[ID'#]],OrderTable[],6,FALSE)))</f>
        <v>Electrician #13 - Pure 20K (Expenses)</v>
      </c>
      <c r="E244" s="28">
        <f>IF(IF(Delivered[[#This Row],[ID'#]]="","",VLOOKUP(Delivered[[#This Row],[ID'#]],OrderTable[],7,FALSE))=0,0,IF(Delivered[[#This Row],[ID'#]]="","",VLOOKUP(Delivered[[#This Row],[ID'#]],OrderTable[],7,FALSE)))</f>
        <v>1</v>
      </c>
      <c r="F244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44" s="26">
        <v>0.08</v>
      </c>
      <c r="H244" s="73">
        <v>44756</v>
      </c>
      <c r="I244" s="61" t="s">
        <v>456</v>
      </c>
      <c r="J244" s="26"/>
      <c r="K24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160</v>
      </c>
    </row>
    <row r="245" spans="1:11">
      <c r="A245" s="54" t="s">
        <v>353</v>
      </c>
      <c r="B245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5" s="28" t="str">
        <f>IF(IF(Delivered[[#This Row],[ID'#]]="","",VLOOKUP(Delivered[[#This Row],[ID'#]],OrderTable[],6,FALSE))=0,"",IF(Delivered[[#This Row],[ID'#]]="","",VLOOKUP(Delivered[[#This Row],[ID'#]],OrderTable[],6,FALSE)))</f>
        <v>Electrician #14 - Pure 20K (Labor)</v>
      </c>
      <c r="E245" s="28">
        <f>IF(IF(Delivered[[#This Row],[ID'#]]="","",VLOOKUP(Delivered[[#This Row],[ID'#]],OrderTable[],7,FALSE))=0,0,IF(Delivered[[#This Row],[ID'#]]="","",VLOOKUP(Delivered[[#This Row],[ID'#]],OrderTable[],7,FALSE)))</f>
        <v>157</v>
      </c>
      <c r="F24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45" s="26">
        <v>150</v>
      </c>
      <c r="H245" s="73">
        <v>44756</v>
      </c>
      <c r="I245" s="61" t="s">
        <v>456</v>
      </c>
      <c r="J245" s="26"/>
      <c r="K24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4500</v>
      </c>
    </row>
    <row r="246" spans="1:11">
      <c r="A246" s="54" t="s">
        <v>355</v>
      </c>
      <c r="B246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6" s="28" t="str">
        <f>IF(IF(Delivered[[#This Row],[ID'#]]="","",VLOOKUP(Delivered[[#This Row],[ID'#]],OrderTable[],6,FALSE))=0,"",IF(Delivered[[#This Row],[ID'#]]="","",VLOOKUP(Delivered[[#This Row],[ID'#]],OrderTable[],6,FALSE)))</f>
        <v>Electrician #14 - Pure 20K (Overtime)</v>
      </c>
      <c r="E246" s="28">
        <f>IF(IF(Delivered[[#This Row],[ID'#]]="","",VLOOKUP(Delivered[[#This Row],[ID'#]],OrderTable[],7,FALSE))=0,0,IF(Delivered[[#This Row],[ID'#]]="","",VLOOKUP(Delivered[[#This Row],[ID'#]],OrderTable[],7,FALSE)))</f>
        <v>62</v>
      </c>
      <c r="F24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46" s="26">
        <v>40</v>
      </c>
      <c r="H246" s="73">
        <v>44756</v>
      </c>
      <c r="I246" s="61" t="s">
        <v>456</v>
      </c>
      <c r="J246" s="26"/>
      <c r="K24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1800</v>
      </c>
    </row>
    <row r="247" spans="1:11">
      <c r="A247" s="54" t="s">
        <v>357</v>
      </c>
      <c r="B247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7" s="28" t="str">
        <f>IF(IF(Delivered[[#This Row],[ID'#]]="","",VLOOKUP(Delivered[[#This Row],[ID'#]],OrderTable[],6,FALSE))=0,"",IF(Delivered[[#This Row],[ID'#]]="","",VLOOKUP(Delivered[[#This Row],[ID'#]],OrderTable[],6,FALSE)))</f>
        <v>Electrician #14 - Pure 20K (Expenses)</v>
      </c>
      <c r="E247" s="28">
        <f>IF(IF(Delivered[[#This Row],[ID'#]]="","",VLOOKUP(Delivered[[#This Row],[ID'#]],OrderTable[],7,FALSE))=0,0,IF(Delivered[[#This Row],[ID'#]]="","",VLOOKUP(Delivered[[#This Row],[ID'#]],OrderTable[],7,FALSE)))</f>
        <v>1</v>
      </c>
      <c r="F247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47" s="26">
        <v>0.60759490000000005</v>
      </c>
      <c r="H247" s="73">
        <v>44756</v>
      </c>
      <c r="I247" s="61" t="s">
        <v>456</v>
      </c>
      <c r="J247" s="26"/>
      <c r="K24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2879.9998260000002</v>
      </c>
    </row>
    <row r="248" spans="1:11">
      <c r="A248" s="54" t="s">
        <v>359</v>
      </c>
      <c r="B248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8" s="28" t="str">
        <f>IF(IF(Delivered[[#This Row],[ID'#]]="","",VLOOKUP(Delivered[[#This Row],[ID'#]],OrderTable[],6,FALSE))=0,"",IF(Delivered[[#This Row],[ID'#]]="","",VLOOKUP(Delivered[[#This Row],[ID'#]],OrderTable[],6,FALSE)))</f>
        <v>Electrician #15 - Pure 20K (Labor)</v>
      </c>
      <c r="E248" s="28">
        <f>IF(IF(Delivered[[#This Row],[ID'#]]="","",VLOOKUP(Delivered[[#This Row],[ID'#]],OrderTable[],7,FALSE))=0,0,IF(Delivered[[#This Row],[ID'#]]="","",VLOOKUP(Delivered[[#This Row],[ID'#]],OrderTable[],7,FALSE)))</f>
        <v>100</v>
      </c>
      <c r="F24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48" s="26">
        <v>100</v>
      </c>
      <c r="H248" s="73">
        <v>44756</v>
      </c>
      <c r="I248" s="61" t="s">
        <v>456</v>
      </c>
      <c r="J248" s="26"/>
      <c r="K24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3000</v>
      </c>
    </row>
    <row r="249" spans="1:11">
      <c r="A249" s="54" t="s">
        <v>361</v>
      </c>
      <c r="B249" s="27">
        <f>IF(IF(Delivered[[#This Row],[ID'#]]="","",VLOOKUP(Delivered[[#This Row],[ID'#]],OrderTable[],3,FALSE))=0,"",IF(Delivered[[#This Row],[ID'#]]="","",VLOOKUP(Delivered[[#This Row],[ID'#]],OrderTable[],3,FALSE)))</f>
        <v>1148</v>
      </c>
      <c r="C24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49" s="28" t="str">
        <f>IF(IF(Delivered[[#This Row],[ID'#]]="","",VLOOKUP(Delivered[[#This Row],[ID'#]],OrderTable[],6,FALSE))=0,"",IF(Delivered[[#This Row],[ID'#]]="","",VLOOKUP(Delivered[[#This Row],[ID'#]],OrderTable[],6,FALSE)))</f>
        <v>Electrician #15 - Pure 20K (Overtime)</v>
      </c>
      <c r="E249" s="28">
        <f>IF(IF(Delivered[[#This Row],[ID'#]]="","",VLOOKUP(Delivered[[#This Row],[ID'#]],OrderTable[],7,FALSE))=0,0,IF(Delivered[[#This Row],[ID'#]]="","",VLOOKUP(Delivered[[#This Row],[ID'#]],OrderTable[],7,FALSE)))</f>
        <v>40</v>
      </c>
      <c r="F24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49" s="26">
        <v>34</v>
      </c>
      <c r="H249" s="73">
        <v>44756</v>
      </c>
      <c r="I249" s="61" t="s">
        <v>456</v>
      </c>
      <c r="J249" s="26"/>
      <c r="K24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1530</v>
      </c>
    </row>
    <row r="250" spans="1:11">
      <c r="A250" s="54" t="s">
        <v>363</v>
      </c>
      <c r="B250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0" s="28" t="str">
        <f>IF(IF(Delivered[[#This Row],[ID'#]]="","",VLOOKUP(Delivered[[#This Row],[ID'#]],OrderTable[],6,FALSE))=0,"",IF(Delivered[[#This Row],[ID'#]]="","",VLOOKUP(Delivered[[#This Row],[ID'#]],OrderTable[],6,FALSE)))</f>
        <v>Electrician #15 - Pure 20K (Expenses)</v>
      </c>
      <c r="E250" s="28">
        <f>IF(IF(Delivered[[#This Row],[ID'#]]="","",VLOOKUP(Delivered[[#This Row],[ID'#]],OrderTable[],7,FALSE))=0,0,IF(Delivered[[#This Row],[ID'#]]="","",VLOOKUP(Delivered[[#This Row],[ID'#]],OrderTable[],7,FALSE)))</f>
        <v>1</v>
      </c>
      <c r="F250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50" s="26">
        <v>0.47337279999999998</v>
      </c>
      <c r="H250" s="73">
        <v>44756</v>
      </c>
      <c r="I250" s="61" t="s">
        <v>456</v>
      </c>
      <c r="J250" s="26"/>
      <c r="K25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1600.0000639999998</v>
      </c>
    </row>
    <row r="251" spans="1:11">
      <c r="A251" s="54" t="s">
        <v>365</v>
      </c>
      <c r="B251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1" s="28" t="str">
        <f>IF(IF(Delivered[[#This Row],[ID'#]]="","",VLOOKUP(Delivered[[#This Row],[ID'#]],OrderTable[],6,FALSE))=0,"",IF(Delivered[[#This Row],[ID'#]]="","",VLOOKUP(Delivered[[#This Row],[ID'#]],OrderTable[],6,FALSE)))</f>
        <v>Electrician #16 - Pure 20K (Labor)</v>
      </c>
      <c r="E251" s="28">
        <f>IF(IF(Delivered[[#This Row],[ID'#]]="","",VLOOKUP(Delivered[[#This Row],[ID'#]],OrderTable[],7,FALSE))=0,0,IF(Delivered[[#This Row],[ID'#]]="","",VLOOKUP(Delivered[[#This Row],[ID'#]],OrderTable[],7,FALSE)))</f>
        <v>50</v>
      </c>
      <c r="F251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51" s="26">
        <v>50</v>
      </c>
      <c r="H251" s="73">
        <v>44756</v>
      </c>
      <c r="I251" s="61" t="s">
        <v>456</v>
      </c>
      <c r="J251" s="26"/>
      <c r="K25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1500</v>
      </c>
    </row>
    <row r="252" spans="1:11">
      <c r="A252" s="54" t="s">
        <v>369</v>
      </c>
      <c r="B252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2" s="28" t="str">
        <f>IF(IF(Delivered[[#This Row],[ID'#]]="","",VLOOKUP(Delivered[[#This Row],[ID'#]],OrderTable[],6,FALSE))=0,"",IF(Delivered[[#This Row],[ID'#]]="","",VLOOKUP(Delivered[[#This Row],[ID'#]],OrderTable[],6,FALSE)))</f>
        <v>Electrician #16 - Pure 20K (Expenses)</v>
      </c>
      <c r="E252" s="28">
        <f>IF(IF(Delivered[[#This Row],[ID'#]]="","",VLOOKUP(Delivered[[#This Row],[ID'#]],OrderTable[],7,FALSE))=0,0,IF(Delivered[[#This Row],[ID'#]]="","",VLOOKUP(Delivered[[#This Row],[ID'#]],OrderTable[],7,FALSE)))</f>
        <v>1</v>
      </c>
      <c r="F252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52" s="26">
        <v>8.3575499999999997E-2</v>
      </c>
      <c r="H252" s="73">
        <v>44756</v>
      </c>
      <c r="I252" s="61" t="s">
        <v>456</v>
      </c>
      <c r="J252" s="26"/>
      <c r="K25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170.13882412499999</v>
      </c>
    </row>
    <row r="253" spans="1:11">
      <c r="A253" s="54" t="s">
        <v>287</v>
      </c>
      <c r="B253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3" s="28" t="str">
        <f>IF(IF(Delivered[[#This Row],[ID'#]]="","",VLOOKUP(Delivered[[#This Row],[ID'#]],OrderTable[],6,FALSE))=0,"",IF(Delivered[[#This Row],[ID'#]]="","",VLOOKUP(Delivered[[#This Row],[ID'#]],OrderTable[],6,FALSE)))</f>
        <v>Electrician #3 - Pure 20K (Labor)</v>
      </c>
      <c r="E253" s="28">
        <f>IF(IF(Delivered[[#This Row],[ID'#]]="","",VLOOKUP(Delivered[[#This Row],[ID'#]],OrderTable[],7,FALSE))=0,0,IF(Delivered[[#This Row],[ID'#]]="","",VLOOKUP(Delivered[[#This Row],[ID'#]],OrderTable[],7,FALSE)))</f>
        <v>257</v>
      </c>
      <c r="F25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53" s="26">
        <v>200</v>
      </c>
      <c r="H253" s="73">
        <v>44756</v>
      </c>
      <c r="I253" s="61" t="s">
        <v>456</v>
      </c>
      <c r="J253" s="26"/>
      <c r="K25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6000</v>
      </c>
    </row>
    <row r="254" spans="1:11">
      <c r="A254" s="54" t="s">
        <v>289</v>
      </c>
      <c r="B254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4" s="28" t="str">
        <f>IF(IF(Delivered[[#This Row],[ID'#]]="","",VLOOKUP(Delivered[[#This Row],[ID'#]],OrderTable[],6,FALSE))=0,"",IF(Delivered[[#This Row],[ID'#]]="","",VLOOKUP(Delivered[[#This Row],[ID'#]],OrderTable[],6,FALSE)))</f>
        <v>Electrician #3 - Pure 20K (Overtime)</v>
      </c>
      <c r="E254" s="28">
        <f>IF(IF(Delivered[[#This Row],[ID'#]]="","",VLOOKUP(Delivered[[#This Row],[ID'#]],OrderTable[],7,FALSE))=0,0,IF(Delivered[[#This Row],[ID'#]]="","",VLOOKUP(Delivered[[#This Row],[ID'#]],OrderTable[],7,FALSE)))</f>
        <v>102</v>
      </c>
      <c r="F25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54" s="26">
        <v>47</v>
      </c>
      <c r="H254" s="73">
        <v>44756</v>
      </c>
      <c r="I254" s="61" t="s">
        <v>456</v>
      </c>
      <c r="J254" s="26"/>
      <c r="K25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2115</v>
      </c>
    </row>
    <row r="255" spans="1:11">
      <c r="A255" s="54" t="s">
        <v>291</v>
      </c>
      <c r="B255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5" s="28" t="str">
        <f>IF(IF(Delivered[[#This Row],[ID'#]]="","",VLOOKUP(Delivered[[#This Row],[ID'#]],OrderTable[],6,FALSE))=0,"",IF(Delivered[[#This Row],[ID'#]]="","",VLOOKUP(Delivered[[#This Row],[ID'#]],OrderTable[],6,FALSE)))</f>
        <v>Electrician #3 - Pure 20K (Expenses)</v>
      </c>
      <c r="E255" s="28">
        <f>IF(IF(Delivered[[#This Row],[ID'#]]="","",VLOOKUP(Delivered[[#This Row],[ID'#]],OrderTable[],7,FALSE))=0,0,IF(Delivered[[#This Row],[ID'#]]="","",VLOOKUP(Delivered[[#This Row],[ID'#]],OrderTable[],7,FALSE)))</f>
        <v>1</v>
      </c>
      <c r="F255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55" s="26">
        <v>0.56179780000000001</v>
      </c>
      <c r="H255" s="73">
        <v>44756</v>
      </c>
      <c r="I255" s="61" t="s">
        <v>456</v>
      </c>
      <c r="J255" s="26"/>
      <c r="K25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4000.0003360000001</v>
      </c>
    </row>
    <row r="256" spans="1:11">
      <c r="A256" s="54" t="s">
        <v>293</v>
      </c>
      <c r="B256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6" s="28" t="str">
        <f>IF(IF(Delivered[[#This Row],[ID'#]]="","",VLOOKUP(Delivered[[#This Row],[ID'#]],OrderTable[],6,FALSE))=0,"",IF(Delivered[[#This Row],[ID'#]]="","",VLOOKUP(Delivered[[#This Row],[ID'#]],OrderTable[],6,FALSE)))</f>
        <v>Electrician #4 - Pure 20K (Labor)</v>
      </c>
      <c r="E256" s="28">
        <f>IF(IF(Delivered[[#This Row],[ID'#]]="","",VLOOKUP(Delivered[[#This Row],[ID'#]],OrderTable[],7,FALSE))=0,0,IF(Delivered[[#This Row],[ID'#]]="","",VLOOKUP(Delivered[[#This Row],[ID'#]],OrderTable[],7,FALSE)))</f>
        <v>100</v>
      </c>
      <c r="F25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56" s="26">
        <v>100</v>
      </c>
      <c r="H256" s="73">
        <v>44756</v>
      </c>
      <c r="I256" s="61" t="s">
        <v>456</v>
      </c>
      <c r="J256" s="26"/>
      <c r="K25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3000</v>
      </c>
    </row>
    <row r="257" spans="1:11">
      <c r="A257" s="54" t="s">
        <v>295</v>
      </c>
      <c r="B257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7" s="28" t="str">
        <f>IF(IF(Delivered[[#This Row],[ID'#]]="","",VLOOKUP(Delivered[[#This Row],[ID'#]],OrderTable[],6,FALSE))=0,"",IF(Delivered[[#This Row],[ID'#]]="","",VLOOKUP(Delivered[[#This Row],[ID'#]],OrderTable[],6,FALSE)))</f>
        <v>Electrician #4 - Pure 20K (Overtime)</v>
      </c>
      <c r="E257" s="28">
        <f>IF(IF(Delivered[[#This Row],[ID'#]]="","",VLOOKUP(Delivered[[#This Row],[ID'#]],OrderTable[],7,FALSE))=0,0,IF(Delivered[[#This Row],[ID'#]]="","",VLOOKUP(Delivered[[#This Row],[ID'#]],OrderTable[],7,FALSE)))</f>
        <v>40</v>
      </c>
      <c r="F25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57" s="26">
        <v>34</v>
      </c>
      <c r="H257" s="73">
        <v>44756</v>
      </c>
      <c r="I257" s="61" t="s">
        <v>456</v>
      </c>
      <c r="J257" s="26"/>
      <c r="K25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1530</v>
      </c>
    </row>
    <row r="258" spans="1:11">
      <c r="A258" s="54" t="s">
        <v>297</v>
      </c>
      <c r="B258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8" s="28" t="str">
        <f>IF(IF(Delivered[[#This Row],[ID'#]]="","",VLOOKUP(Delivered[[#This Row],[ID'#]],OrderTable[],6,FALSE))=0,"",IF(Delivered[[#This Row],[ID'#]]="","",VLOOKUP(Delivered[[#This Row],[ID'#]],OrderTable[],6,FALSE)))</f>
        <v>Electrician #4 - Pure 20K (Expenses)</v>
      </c>
      <c r="E258" s="28">
        <f>IF(IF(Delivered[[#This Row],[ID'#]]="","",VLOOKUP(Delivered[[#This Row],[ID'#]],OrderTable[],7,FALSE))=0,0,IF(Delivered[[#This Row],[ID'#]]="","",VLOOKUP(Delivered[[#This Row],[ID'#]],OrderTable[],7,FALSE)))</f>
        <v>1</v>
      </c>
      <c r="F258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58" s="26">
        <v>0.47337279999999998</v>
      </c>
      <c r="H258" s="73">
        <v>44756</v>
      </c>
      <c r="I258" s="61" t="s">
        <v>456</v>
      </c>
      <c r="J258" s="26"/>
      <c r="K25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1600.0000639999998</v>
      </c>
    </row>
    <row r="259" spans="1:11">
      <c r="A259" s="54" t="s">
        <v>299</v>
      </c>
      <c r="B259" s="27">
        <f>IF(IF(Delivered[[#This Row],[ID'#]]="","",VLOOKUP(Delivered[[#This Row],[ID'#]],OrderTable[],3,FALSE))=0,"",IF(Delivered[[#This Row],[ID'#]]="","",VLOOKUP(Delivered[[#This Row],[ID'#]],OrderTable[],3,FALSE)))</f>
        <v>1148</v>
      </c>
      <c r="C25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59" s="28" t="str">
        <f>IF(IF(Delivered[[#This Row],[ID'#]]="","",VLOOKUP(Delivered[[#This Row],[ID'#]],OrderTable[],6,FALSE))=0,"",IF(Delivered[[#This Row],[ID'#]]="","",VLOOKUP(Delivered[[#This Row],[ID'#]],OrderTable[],6,FALSE)))</f>
        <v>Electrician #5 - Pure 20K (Labor)</v>
      </c>
      <c r="E259" s="28">
        <f>IF(IF(Delivered[[#This Row],[ID'#]]="","",VLOOKUP(Delivered[[#This Row],[ID'#]],OrderTable[],7,FALSE))=0,0,IF(Delivered[[#This Row],[ID'#]]="","",VLOOKUP(Delivered[[#This Row],[ID'#]],OrderTable[],7,FALSE)))</f>
        <v>150</v>
      </c>
      <c r="F25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59" s="26">
        <v>100</v>
      </c>
      <c r="H259" s="73">
        <v>44756</v>
      </c>
      <c r="I259" s="61" t="s">
        <v>456</v>
      </c>
      <c r="J259" s="26"/>
      <c r="K25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3000</v>
      </c>
    </row>
    <row r="260" spans="1:11">
      <c r="A260" s="54" t="s">
        <v>301</v>
      </c>
      <c r="B260" s="27">
        <f>IF(IF(Delivered[[#This Row],[ID'#]]="","",VLOOKUP(Delivered[[#This Row],[ID'#]],OrderTable[],3,FALSE))=0,"",IF(Delivered[[#This Row],[ID'#]]="","",VLOOKUP(Delivered[[#This Row],[ID'#]],OrderTable[],3,FALSE)))</f>
        <v>1148</v>
      </c>
      <c r="C26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0" s="28" t="str">
        <f>IF(IF(Delivered[[#This Row],[ID'#]]="","",VLOOKUP(Delivered[[#This Row],[ID'#]],OrderTable[],6,FALSE))=0,"",IF(Delivered[[#This Row],[ID'#]]="","",VLOOKUP(Delivered[[#This Row],[ID'#]],OrderTable[],6,FALSE)))</f>
        <v>Electrician #5 - Pure 20K (Overtime)</v>
      </c>
      <c r="E260" s="28">
        <f>IF(IF(Delivered[[#This Row],[ID'#]]="","",VLOOKUP(Delivered[[#This Row],[ID'#]],OrderTable[],7,FALSE))=0,0,IF(Delivered[[#This Row],[ID'#]]="","",VLOOKUP(Delivered[[#This Row],[ID'#]],OrderTable[],7,FALSE)))</f>
        <v>60</v>
      </c>
      <c r="F26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60" s="26">
        <v>36</v>
      </c>
      <c r="H260" s="73">
        <v>44756</v>
      </c>
      <c r="I260" s="61" t="s">
        <v>456</v>
      </c>
      <c r="J260" s="26"/>
      <c r="K26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1620</v>
      </c>
    </row>
    <row r="261" spans="1:11">
      <c r="A261" s="54" t="s">
        <v>303</v>
      </c>
      <c r="B261" s="27">
        <f>IF(IF(Delivered[[#This Row],[ID'#]]="","",VLOOKUP(Delivered[[#This Row],[ID'#]],OrderTable[],3,FALSE))=0,"",IF(Delivered[[#This Row],[ID'#]]="","",VLOOKUP(Delivered[[#This Row],[ID'#]],OrderTable[],3,FALSE)))</f>
        <v>1148</v>
      </c>
      <c r="C26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1" s="28" t="str">
        <f>IF(IF(Delivered[[#This Row],[ID'#]]="","",VLOOKUP(Delivered[[#This Row],[ID'#]],OrderTable[],6,FALSE))=0,"",IF(Delivered[[#This Row],[ID'#]]="","",VLOOKUP(Delivered[[#This Row],[ID'#]],OrderTable[],6,FALSE)))</f>
        <v>Electrician #5 - Pure 20K (Expenses)</v>
      </c>
      <c r="E261" s="28">
        <f>IF(IF(Delivered[[#This Row],[ID'#]]="","",VLOOKUP(Delivered[[#This Row],[ID'#]],OrderTable[],7,FALSE))=0,0,IF(Delivered[[#This Row],[ID'#]]="","",VLOOKUP(Delivered[[#This Row],[ID'#]],OrderTable[],7,FALSE)))</f>
        <v>1</v>
      </c>
      <c r="F26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61" s="26">
        <v>0.35010940000000002</v>
      </c>
      <c r="H261" s="73">
        <v>44756</v>
      </c>
      <c r="I261" s="61" t="s">
        <v>456</v>
      </c>
      <c r="J261" s="26"/>
      <c r="K26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1599.9999580000001</v>
      </c>
    </row>
    <row r="262" spans="1:11">
      <c r="A262" s="54" t="s">
        <v>305</v>
      </c>
      <c r="B262" s="27">
        <f>IF(IF(Delivered[[#This Row],[ID'#]]="","",VLOOKUP(Delivered[[#This Row],[ID'#]],OrderTable[],3,FALSE))=0,"",IF(Delivered[[#This Row],[ID'#]]="","",VLOOKUP(Delivered[[#This Row],[ID'#]],OrderTable[],3,FALSE)))</f>
        <v>1148</v>
      </c>
      <c r="C26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2" s="28" t="str">
        <f>IF(IF(Delivered[[#This Row],[ID'#]]="","",VLOOKUP(Delivered[[#This Row],[ID'#]],OrderTable[],6,FALSE))=0,"",IF(Delivered[[#This Row],[ID'#]]="","",VLOOKUP(Delivered[[#This Row],[ID'#]],OrderTable[],6,FALSE)))</f>
        <v>Electrician #6 - Pure 20K (Labor)</v>
      </c>
      <c r="E262" s="28">
        <f>IF(IF(Delivered[[#This Row],[ID'#]]="","",VLOOKUP(Delivered[[#This Row],[ID'#]],OrderTable[],7,FALSE))=0,0,IF(Delivered[[#This Row],[ID'#]]="","",VLOOKUP(Delivered[[#This Row],[ID'#]],OrderTable[],7,FALSE)))</f>
        <v>250</v>
      </c>
      <c r="F26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62" s="26">
        <v>100</v>
      </c>
      <c r="H262" s="73">
        <v>44756</v>
      </c>
      <c r="I262" s="61" t="s">
        <v>456</v>
      </c>
      <c r="J262" s="26"/>
      <c r="K26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3000</v>
      </c>
    </row>
    <row r="263" spans="1:11">
      <c r="A263" s="54" t="s">
        <v>307</v>
      </c>
      <c r="B263" s="27">
        <f>IF(IF(Delivered[[#This Row],[ID'#]]="","",VLOOKUP(Delivered[[#This Row],[ID'#]],OrderTable[],3,FALSE))=0,"",IF(Delivered[[#This Row],[ID'#]]="","",VLOOKUP(Delivered[[#This Row],[ID'#]],OrderTable[],3,FALSE)))</f>
        <v>1148</v>
      </c>
      <c r="C26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3" s="28" t="str">
        <f>IF(IF(Delivered[[#This Row],[ID'#]]="","",VLOOKUP(Delivered[[#This Row],[ID'#]],OrderTable[],6,FALSE))=0,"",IF(Delivered[[#This Row],[ID'#]]="","",VLOOKUP(Delivered[[#This Row],[ID'#]],OrderTable[],6,FALSE)))</f>
        <v>Electrician #6 - Pure 20K (Overtime)</v>
      </c>
      <c r="E263" s="28">
        <f>IF(IF(Delivered[[#This Row],[ID'#]]="","",VLOOKUP(Delivered[[#This Row],[ID'#]],OrderTable[],7,FALSE))=0,0,IF(Delivered[[#This Row],[ID'#]]="","",VLOOKUP(Delivered[[#This Row],[ID'#]],OrderTable[],7,FALSE)))</f>
        <v>100</v>
      </c>
      <c r="F263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63" s="26">
        <v>22</v>
      </c>
      <c r="H263" s="73">
        <v>44756</v>
      </c>
      <c r="I263" s="61" t="s">
        <v>456</v>
      </c>
      <c r="J263" s="26"/>
      <c r="K26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990</v>
      </c>
    </row>
    <row r="264" spans="1:11">
      <c r="A264" s="54" t="s">
        <v>309</v>
      </c>
      <c r="B264" s="27">
        <f>IF(IF(Delivered[[#This Row],[ID'#]]="","",VLOOKUP(Delivered[[#This Row],[ID'#]],OrderTable[],3,FALSE))=0,"",IF(Delivered[[#This Row],[ID'#]]="","",VLOOKUP(Delivered[[#This Row],[ID'#]],OrderTable[],3,FALSE)))</f>
        <v>1148</v>
      </c>
      <c r="C26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4" s="28" t="str">
        <f>IF(IF(Delivered[[#This Row],[ID'#]]="","",VLOOKUP(Delivered[[#This Row],[ID'#]],OrderTable[],6,FALSE))=0,"",IF(Delivered[[#This Row],[ID'#]]="","",VLOOKUP(Delivered[[#This Row],[ID'#]],OrderTable[],6,FALSE)))</f>
        <v>Electrician #6 - Pure 20K (Expenses)</v>
      </c>
      <c r="E264" s="28">
        <f>IF(IF(Delivered[[#This Row],[ID'#]]="","",VLOOKUP(Delivered[[#This Row],[ID'#]],OrderTable[],7,FALSE))=0,0,IF(Delivered[[#This Row],[ID'#]]="","",VLOOKUP(Delivered[[#This Row],[ID'#]],OrderTable[],7,FALSE)))</f>
        <v>1</v>
      </c>
      <c r="F264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64" s="26">
        <v>0.24050360000000001</v>
      </c>
      <c r="H264" s="73">
        <v>44756</v>
      </c>
      <c r="I264" s="61" t="s">
        <v>456</v>
      </c>
      <c r="J264" s="26"/>
      <c r="K26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1671.5000200000002</v>
      </c>
    </row>
    <row r="265" spans="1:11">
      <c r="A265" s="54" t="s">
        <v>311</v>
      </c>
      <c r="B265" s="27">
        <f>IF(IF(Delivered[[#This Row],[ID'#]]="","",VLOOKUP(Delivered[[#This Row],[ID'#]],OrderTable[],3,FALSE))=0,"",IF(Delivered[[#This Row],[ID'#]]="","",VLOOKUP(Delivered[[#This Row],[ID'#]],OrderTable[],3,FALSE)))</f>
        <v>1148</v>
      </c>
      <c r="C26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5" s="28" t="str">
        <f>IF(IF(Delivered[[#This Row],[ID'#]]="","",VLOOKUP(Delivered[[#This Row],[ID'#]],OrderTable[],6,FALSE))=0,"",IF(Delivered[[#This Row],[ID'#]]="","",VLOOKUP(Delivered[[#This Row],[ID'#]],OrderTable[],6,FALSE)))</f>
        <v>Electrician #7 - Pure 20K (Labor)</v>
      </c>
      <c r="E265" s="28">
        <f>IF(IF(Delivered[[#This Row],[ID'#]]="","",VLOOKUP(Delivered[[#This Row],[ID'#]],OrderTable[],7,FALSE))=0,0,IF(Delivered[[#This Row],[ID'#]]="","",VLOOKUP(Delivered[[#This Row],[ID'#]],OrderTable[],7,FALSE)))</f>
        <v>250</v>
      </c>
      <c r="F26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65" s="26">
        <v>100</v>
      </c>
      <c r="H265" s="73">
        <v>44756</v>
      </c>
      <c r="I265" s="61" t="s">
        <v>456</v>
      </c>
      <c r="J265" s="26"/>
      <c r="K26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3000</v>
      </c>
    </row>
    <row r="266" spans="1:11">
      <c r="A266" s="54" t="s">
        <v>313</v>
      </c>
      <c r="B266" s="27">
        <f>IF(IF(Delivered[[#This Row],[ID'#]]="","",VLOOKUP(Delivered[[#This Row],[ID'#]],OrderTable[],3,FALSE))=0,"",IF(Delivered[[#This Row],[ID'#]]="","",VLOOKUP(Delivered[[#This Row],[ID'#]],OrderTable[],3,FALSE)))</f>
        <v>1148</v>
      </c>
      <c r="C26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6" s="28" t="str">
        <f>IF(IF(Delivered[[#This Row],[ID'#]]="","",VLOOKUP(Delivered[[#This Row],[ID'#]],OrderTable[],6,FALSE))=0,"",IF(Delivered[[#This Row],[ID'#]]="","",VLOOKUP(Delivered[[#This Row],[ID'#]],OrderTable[],6,FALSE)))</f>
        <v>Electrician #7 - Pure 20K (Overtime)</v>
      </c>
      <c r="E266" s="28">
        <f>IF(IF(Delivered[[#This Row],[ID'#]]="","",VLOOKUP(Delivered[[#This Row],[ID'#]],OrderTable[],7,FALSE))=0,0,IF(Delivered[[#This Row],[ID'#]]="","",VLOOKUP(Delivered[[#This Row],[ID'#]],OrderTable[],7,FALSE)))</f>
        <v>100</v>
      </c>
      <c r="F266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66" s="26">
        <v>24</v>
      </c>
      <c r="H266" s="73">
        <v>44756</v>
      </c>
      <c r="I266" s="61" t="s">
        <v>456</v>
      </c>
      <c r="J266" s="26"/>
      <c r="K26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1080</v>
      </c>
    </row>
    <row r="267" spans="1:11">
      <c r="A267" s="54" t="s">
        <v>315</v>
      </c>
      <c r="B267" s="27">
        <f>IF(IF(Delivered[[#This Row],[ID'#]]="","",VLOOKUP(Delivered[[#This Row],[ID'#]],OrderTable[],3,FALSE))=0,"",IF(Delivered[[#This Row],[ID'#]]="","",VLOOKUP(Delivered[[#This Row],[ID'#]],OrderTable[],3,FALSE)))</f>
        <v>1148</v>
      </c>
      <c r="C26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7" s="28" t="str">
        <f>IF(IF(Delivered[[#This Row],[ID'#]]="","",VLOOKUP(Delivered[[#This Row],[ID'#]],OrderTable[],6,FALSE))=0,"",IF(Delivered[[#This Row],[ID'#]]="","",VLOOKUP(Delivered[[#This Row],[ID'#]],OrderTable[],6,FALSE)))</f>
        <v>Electrician #7 - Pure 20K (Expenses)</v>
      </c>
      <c r="E267" s="28">
        <f>IF(IF(Delivered[[#This Row],[ID'#]]="","",VLOOKUP(Delivered[[#This Row],[ID'#]],OrderTable[],7,FALSE))=0,0,IF(Delivered[[#This Row],[ID'#]]="","",VLOOKUP(Delivered[[#This Row],[ID'#]],OrderTable[],7,FALSE)))</f>
        <v>1</v>
      </c>
      <c r="F267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67" s="26">
        <v>0.2302158</v>
      </c>
      <c r="H267" s="73">
        <v>44756</v>
      </c>
      <c r="I267" s="61" t="s">
        <v>456</v>
      </c>
      <c r="J267" s="26"/>
      <c r="K26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1599.99981</v>
      </c>
    </row>
    <row r="268" spans="1:11">
      <c r="A268" s="54" t="s">
        <v>454</v>
      </c>
      <c r="B268" s="27">
        <f>IF(IF(Delivered[[#This Row],[ID'#]]="","",VLOOKUP(Delivered[[#This Row],[ID'#]],OrderTable[],3,FALSE))=0,"",IF(Delivered[[#This Row],[ID'#]]="","",VLOOKUP(Delivered[[#This Row],[ID'#]],OrderTable[],3,FALSE)))</f>
        <v>1137</v>
      </c>
      <c r="C26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8" s="28" t="str">
        <f>IF(IF(Delivered[[#This Row],[ID'#]]="","",VLOOKUP(Delivered[[#This Row],[ID'#]],OrderTable[],6,FALSE))=0,"",IF(Delivered[[#This Row],[ID'#]]="","",VLOOKUP(Delivered[[#This Row],[ID'#]],OrderTable[],6,FALSE)))</f>
        <v>Controls #1 One-year contract (Labor)</v>
      </c>
      <c r="E268" s="28">
        <f>IF(IF(Delivered[[#This Row],[ID'#]]="","",VLOOKUP(Delivered[[#This Row],[ID'#]],OrderTable[],7,FALSE))=0,0,IF(Delivered[[#This Row],[ID'#]]="","",VLOOKUP(Delivered[[#This Row],[ID'#]],OrderTable[],7,FALSE)))</f>
        <v>2600</v>
      </c>
      <c r="F268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68" s="26">
        <v>217</v>
      </c>
      <c r="H268" s="73">
        <v>44756</v>
      </c>
      <c r="I268" s="61" t="s">
        <v>456</v>
      </c>
      <c r="J268" s="26"/>
      <c r="K26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269" spans="1:11">
      <c r="A269" s="54" t="s">
        <v>459</v>
      </c>
      <c r="B269" s="27">
        <f>IF(IF(Delivered[[#This Row],[ID'#]]="","",VLOOKUP(Delivered[[#This Row],[ID'#]],OrderTable[],3,FALSE))=0,"",IF(Delivered[[#This Row],[ID'#]]="","",VLOOKUP(Delivered[[#This Row],[ID'#]],OrderTable[],3,FALSE)))</f>
        <v>1137</v>
      </c>
      <c r="C26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69" s="28" t="str">
        <f>IF(IF(Delivered[[#This Row],[ID'#]]="","",VLOOKUP(Delivered[[#This Row],[ID'#]],OrderTable[],6,FALSE))=0,"",IF(Delivered[[#This Row],[ID'#]]="","",VLOOKUP(Delivered[[#This Row],[ID'#]],OrderTable[],6,FALSE)))</f>
        <v>Controls #2 One-year contract (Labor)</v>
      </c>
      <c r="E269" s="28">
        <f>IF(IF(Delivered[[#This Row],[ID'#]]="","",VLOOKUP(Delivered[[#This Row],[ID'#]],OrderTable[],7,FALSE))=0,0,IF(Delivered[[#This Row],[ID'#]]="","",VLOOKUP(Delivered[[#This Row],[ID'#]],OrderTable[],7,FALSE)))</f>
        <v>2600</v>
      </c>
      <c r="F26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69" s="26">
        <v>217</v>
      </c>
      <c r="H269" s="73">
        <v>44756</v>
      </c>
      <c r="I269" s="61" t="s">
        <v>456</v>
      </c>
      <c r="J269" s="26"/>
      <c r="K26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270" spans="1:11">
      <c r="A270" s="54" t="s">
        <v>463</v>
      </c>
      <c r="B270" s="27">
        <f>IF(IF(Delivered[[#This Row],[ID'#]]="","",VLOOKUP(Delivered[[#This Row],[ID'#]],OrderTable[],3,FALSE))=0,"",IF(Delivered[[#This Row],[ID'#]]="","",VLOOKUP(Delivered[[#This Row],[ID'#]],OrderTable[],3,FALSE)))</f>
        <v>1137</v>
      </c>
      <c r="C27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0" s="28" t="str">
        <f>IF(IF(Delivered[[#This Row],[ID'#]]="","",VLOOKUP(Delivered[[#This Row],[ID'#]],OrderTable[],6,FALSE))=0,"",IF(Delivered[[#This Row],[ID'#]]="","",VLOOKUP(Delivered[[#This Row],[ID'#]],OrderTable[],6,FALSE)))</f>
        <v>Controls #3 One-year contract (Labor)</v>
      </c>
      <c r="E270" s="28">
        <f>IF(IF(Delivered[[#This Row],[ID'#]]="","",VLOOKUP(Delivered[[#This Row],[ID'#]],OrderTable[],7,FALSE))=0,0,IF(Delivered[[#This Row],[ID'#]]="","",VLOOKUP(Delivered[[#This Row],[ID'#]],OrderTable[],7,FALSE)))</f>
        <v>2600</v>
      </c>
      <c r="F27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70" s="26">
        <v>217</v>
      </c>
      <c r="H270" s="73">
        <v>44756</v>
      </c>
      <c r="I270" s="61" t="s">
        <v>456</v>
      </c>
      <c r="J270" s="26"/>
      <c r="K27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271" spans="1:11">
      <c r="A271" s="54" t="s">
        <v>467</v>
      </c>
      <c r="B271" s="27">
        <f>IF(IF(Delivered[[#This Row],[ID'#]]="","",VLOOKUP(Delivered[[#This Row],[ID'#]],OrderTable[],3,FALSE))=0,"",IF(Delivered[[#This Row],[ID'#]]="","",VLOOKUP(Delivered[[#This Row],[ID'#]],OrderTable[],3,FALSE)))</f>
        <v>1137</v>
      </c>
      <c r="C27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1" s="28" t="str">
        <f>IF(IF(Delivered[[#This Row],[ID'#]]="","",VLOOKUP(Delivered[[#This Row],[ID'#]],OrderTable[],6,FALSE))=0,"",IF(Delivered[[#This Row],[ID'#]]="","",VLOOKUP(Delivered[[#This Row],[ID'#]],OrderTable[],6,FALSE)))</f>
        <v>Controls #4 One-year contract (Labor)</v>
      </c>
      <c r="E271" s="28">
        <f>IF(IF(Delivered[[#This Row],[ID'#]]="","",VLOOKUP(Delivered[[#This Row],[ID'#]],OrderTable[],7,FALSE))=0,0,IF(Delivered[[#This Row],[ID'#]]="","",VLOOKUP(Delivered[[#This Row],[ID'#]],OrderTable[],7,FALSE)))</f>
        <v>2600</v>
      </c>
      <c r="F271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71" s="26">
        <v>217</v>
      </c>
      <c r="H271" s="73">
        <v>44756</v>
      </c>
      <c r="I271" s="61" t="s">
        <v>456</v>
      </c>
      <c r="J271" s="26"/>
      <c r="K27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13020</v>
      </c>
    </row>
    <row r="272" spans="1:11">
      <c r="A272" s="54" t="s">
        <v>420</v>
      </c>
      <c r="B272" s="27">
        <f>IF(IF(Delivered[[#This Row],[ID'#]]="","",VLOOKUP(Delivered[[#This Row],[ID'#]],OrderTable[],3,FALSE))=0,"",IF(Delivered[[#This Row],[ID'#]]="","",VLOOKUP(Delivered[[#This Row],[ID'#]],OrderTable[],3,FALSE)))</f>
        <v>1147</v>
      </c>
      <c r="C27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2" s="28" t="str">
        <f>IF(IF(Delivered[[#This Row],[ID'#]]="","",VLOOKUP(Delivered[[#This Row],[ID'#]],OrderTable[],6,FALSE))=0,"",IF(Delivered[[#This Row],[ID'#]]="","",VLOOKUP(Delivered[[#This Row],[ID'#]],OrderTable[],6,FALSE)))</f>
        <v>Controls #1 - Pure 20K (Overtime)</v>
      </c>
      <c r="E272" s="28">
        <f>IF(IF(Delivered[[#This Row],[ID'#]]="","",VLOOKUP(Delivered[[#This Row],[ID'#]],OrderTable[],7,FALSE))=0,0,IF(Delivered[[#This Row],[ID'#]]="","",VLOOKUP(Delivered[[#This Row],[ID'#]],OrderTable[],7,FALSE)))</f>
        <v>108</v>
      </c>
      <c r="F27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72" s="26">
        <v>13.3333333</v>
      </c>
      <c r="H272" s="73">
        <v>44756</v>
      </c>
      <c r="I272" s="61" t="s">
        <v>456</v>
      </c>
      <c r="J272" s="26"/>
      <c r="K27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1199.9999969999999</v>
      </c>
    </row>
    <row r="273" spans="1:11">
      <c r="A273" s="54" t="s">
        <v>422</v>
      </c>
      <c r="B273" s="27">
        <f>IF(IF(Delivered[[#This Row],[ID'#]]="","",VLOOKUP(Delivered[[#This Row],[ID'#]],OrderTable[],3,FALSE))=0,"",IF(Delivered[[#This Row],[ID'#]]="","",VLOOKUP(Delivered[[#This Row],[ID'#]],OrderTable[],3,FALSE)))</f>
        <v>1147</v>
      </c>
      <c r="C27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3" s="28" t="str">
        <f>IF(IF(Delivered[[#This Row],[ID'#]]="","",VLOOKUP(Delivered[[#This Row],[ID'#]],OrderTable[],6,FALSE))=0,"",IF(Delivered[[#This Row],[ID'#]]="","",VLOOKUP(Delivered[[#This Row],[ID'#]],OrderTable[],6,FALSE)))</f>
        <v>Controls #1 - Pure 20K (Expenses)</v>
      </c>
      <c r="E273" s="28">
        <f>IF(IF(Delivered[[#This Row],[ID'#]]="","",VLOOKUP(Delivered[[#This Row],[ID'#]],OrderTable[],7,FALSE))=0,0,IF(Delivered[[#This Row],[ID'#]]="","",VLOOKUP(Delivered[[#This Row],[ID'#]],OrderTable[],7,FALSE)))</f>
        <v>1</v>
      </c>
      <c r="F273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73" s="26">
        <v>0.2702194</v>
      </c>
      <c r="H273" s="73">
        <v>44756</v>
      </c>
      <c r="I273" s="61" t="s">
        <v>456</v>
      </c>
      <c r="J273" s="26"/>
      <c r="K27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4680.2000079999998</v>
      </c>
    </row>
    <row r="274" spans="1:11">
      <c r="A274" s="54" t="s">
        <v>424</v>
      </c>
      <c r="B274" s="27">
        <f>IF(IF(Delivered[[#This Row],[ID'#]]="","",VLOOKUP(Delivered[[#This Row],[ID'#]],OrderTable[],3,FALSE))=0,"",IF(Delivered[[#This Row],[ID'#]]="","",VLOOKUP(Delivered[[#This Row],[ID'#]],OrderTable[],3,FALSE)))</f>
        <v>1147</v>
      </c>
      <c r="C27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4" s="28" t="str">
        <f>IF(IF(Delivered[[#This Row],[ID'#]]="","",VLOOKUP(Delivered[[#This Row],[ID'#]],OrderTable[],6,FALSE))=0,"",IF(Delivered[[#This Row],[ID'#]]="","",VLOOKUP(Delivered[[#This Row],[ID'#]],OrderTable[],6,FALSE)))</f>
        <v>Controls #2 - Pure 20K (Labor)</v>
      </c>
      <c r="E274" s="28">
        <f>IF(IF(Delivered[[#This Row],[ID'#]]="","",VLOOKUP(Delivered[[#This Row],[ID'#]],OrderTable[],7,FALSE))=0,0,IF(Delivered[[#This Row],[ID'#]]="","",VLOOKUP(Delivered[[#This Row],[ID'#]],OrderTable[],7,FALSE)))</f>
        <v>928</v>
      </c>
      <c r="F27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74" s="26">
        <v>250</v>
      </c>
      <c r="H274" s="73">
        <v>44756</v>
      </c>
      <c r="I274" s="61" t="s">
        <v>456</v>
      </c>
      <c r="J274" s="26"/>
      <c r="K27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12500</v>
      </c>
    </row>
    <row r="275" spans="1:11">
      <c r="A275" s="54" t="s">
        <v>426</v>
      </c>
      <c r="B275" s="27">
        <f>IF(IF(Delivered[[#This Row],[ID'#]]="","",VLOOKUP(Delivered[[#This Row],[ID'#]],OrderTable[],3,FALSE))=0,"",IF(Delivered[[#This Row],[ID'#]]="","",VLOOKUP(Delivered[[#This Row],[ID'#]],OrderTable[],3,FALSE)))</f>
        <v>1147</v>
      </c>
      <c r="C27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5" s="28" t="str">
        <f>IF(IF(Delivered[[#This Row],[ID'#]]="","",VLOOKUP(Delivered[[#This Row],[ID'#]],OrderTable[],6,FALSE))=0,"",IF(Delivered[[#This Row],[ID'#]]="","",VLOOKUP(Delivered[[#This Row],[ID'#]],OrderTable[],6,FALSE)))</f>
        <v>Controls #2 - Pure 20K (Overtime)</v>
      </c>
      <c r="E275" s="28">
        <f>IF(IF(Delivered[[#This Row],[ID'#]]="","",VLOOKUP(Delivered[[#This Row],[ID'#]],OrderTable[],7,FALSE))=0,0,IF(Delivered[[#This Row],[ID'#]]="","",VLOOKUP(Delivered[[#This Row],[ID'#]],OrderTable[],7,FALSE)))</f>
        <v>371</v>
      </c>
      <c r="F275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75" s="26">
        <v>26.6666667</v>
      </c>
      <c r="H275" s="73">
        <v>44756</v>
      </c>
      <c r="I275" s="61" t="s">
        <v>456</v>
      </c>
      <c r="J275" s="26"/>
      <c r="K27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2400.0000030000001</v>
      </c>
    </row>
    <row r="276" spans="1:11">
      <c r="A276" s="54" t="s">
        <v>428</v>
      </c>
      <c r="B276" s="27">
        <f>IF(IF(Delivered[[#This Row],[ID'#]]="","",VLOOKUP(Delivered[[#This Row],[ID'#]],OrderTable[],3,FALSE))=0,"",IF(Delivered[[#This Row],[ID'#]]="","",VLOOKUP(Delivered[[#This Row],[ID'#]],OrderTable[],3,FALSE)))</f>
        <v>1147</v>
      </c>
      <c r="C27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6" s="28" t="str">
        <f>IF(IF(Delivered[[#This Row],[ID'#]]="","",VLOOKUP(Delivered[[#This Row],[ID'#]],OrderTable[],6,FALSE))=0,"",IF(Delivered[[#This Row],[ID'#]]="","",VLOOKUP(Delivered[[#This Row],[ID'#]],OrderTable[],6,FALSE)))</f>
        <v>Controls #2 - Pure 20K (Expenses)</v>
      </c>
      <c r="E276" s="28">
        <f>IF(IF(Delivered[[#This Row],[ID'#]]="","",VLOOKUP(Delivered[[#This Row],[ID'#]],OrderTable[],7,FALSE))=0,0,IF(Delivered[[#This Row],[ID'#]]="","",VLOOKUP(Delivered[[#This Row],[ID'#]],OrderTable[],7,FALSE)))</f>
        <v>1</v>
      </c>
      <c r="F276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76" s="26">
        <v>0.20779220000000001</v>
      </c>
      <c r="H276" s="73">
        <v>44756</v>
      </c>
      <c r="I276" s="61" t="s">
        <v>456</v>
      </c>
      <c r="J276" s="26"/>
      <c r="K276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4799.99982</v>
      </c>
    </row>
    <row r="277" spans="1:11">
      <c r="A277" s="54" t="s">
        <v>432</v>
      </c>
      <c r="B277" s="27">
        <f>IF(IF(Delivered[[#This Row],[ID'#]]="","",VLOOKUP(Delivered[[#This Row],[ID'#]],OrderTable[],3,FALSE))=0,"",IF(Delivered[[#This Row],[ID'#]]="","",VLOOKUP(Delivered[[#This Row],[ID'#]],OrderTable[],3,FALSE)))</f>
        <v>1147</v>
      </c>
      <c r="C27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7" s="28" t="str">
        <f>IF(IF(Delivered[[#This Row],[ID'#]]="","",VLOOKUP(Delivered[[#This Row],[ID'#]],OrderTable[],6,FALSE))=0,"",IF(Delivered[[#This Row],[ID'#]]="","",VLOOKUP(Delivered[[#This Row],[ID'#]],OrderTable[],6,FALSE)))</f>
        <v>Controls #3 - Pure 20K (Overtime)</v>
      </c>
      <c r="E277" s="28">
        <f>IF(IF(Delivered[[#This Row],[ID'#]]="","",VLOOKUP(Delivered[[#This Row],[ID'#]],OrderTable[],7,FALSE))=0,0,IF(Delivered[[#This Row],[ID'#]]="","",VLOOKUP(Delivered[[#This Row],[ID'#]],OrderTable[],7,FALSE)))</f>
        <v>31</v>
      </c>
      <c r="F277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77" s="26">
        <v>35</v>
      </c>
      <c r="H277" s="73">
        <v>44756</v>
      </c>
      <c r="I277" s="61" t="s">
        <v>456</v>
      </c>
      <c r="J277" s="26"/>
      <c r="K277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3150</v>
      </c>
    </row>
    <row r="278" spans="1:11">
      <c r="A278" s="54" t="s">
        <v>434</v>
      </c>
      <c r="B278" s="27">
        <f>IF(IF(Delivered[[#This Row],[ID'#]]="","",VLOOKUP(Delivered[[#This Row],[ID'#]],OrderTable[],3,FALSE))=0,"",IF(Delivered[[#This Row],[ID'#]]="","",VLOOKUP(Delivered[[#This Row],[ID'#]],OrderTable[],3,FALSE)))</f>
        <v>1147</v>
      </c>
      <c r="C27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8" s="28" t="str">
        <f>IF(IF(Delivered[[#This Row],[ID'#]]="","",VLOOKUP(Delivered[[#This Row],[ID'#]],OrderTable[],6,FALSE))=0,"",IF(Delivered[[#This Row],[ID'#]]="","",VLOOKUP(Delivered[[#This Row],[ID'#]],OrderTable[],6,FALSE)))</f>
        <v>Controls #3 - Pure 20K (Expenses)</v>
      </c>
      <c r="E278" s="28">
        <f>IF(IF(Delivered[[#This Row],[ID'#]]="","",VLOOKUP(Delivered[[#This Row],[ID'#]],OrderTable[],7,FALSE))=0,0,IF(Delivered[[#This Row],[ID'#]]="","",VLOOKUP(Delivered[[#This Row],[ID'#]],OrderTable[],7,FALSE)))</f>
        <v>1</v>
      </c>
      <c r="F278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78" s="26">
        <v>0.55009819999999998</v>
      </c>
      <c r="H278" s="73">
        <v>44756</v>
      </c>
      <c r="I278" s="61" t="s">
        <v>456</v>
      </c>
      <c r="J278" s="26"/>
      <c r="K278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5599.9996759999995</v>
      </c>
    </row>
    <row r="279" spans="1:11">
      <c r="A279" s="54" t="s">
        <v>436</v>
      </c>
      <c r="B279" s="27">
        <f>IF(IF(Delivered[[#This Row],[ID'#]]="","",VLOOKUP(Delivered[[#This Row],[ID'#]],OrderTable[],3,FALSE))=0,"",IF(Delivered[[#This Row],[ID'#]]="","",VLOOKUP(Delivered[[#This Row],[ID'#]],OrderTable[],3,FALSE)))</f>
        <v>1147</v>
      </c>
      <c r="C27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79" s="28" t="str">
        <f>IF(IF(Delivered[[#This Row],[ID'#]]="","",VLOOKUP(Delivered[[#This Row],[ID'#]],OrderTable[],6,FALSE))=0,"",IF(Delivered[[#This Row],[ID'#]]="","",VLOOKUP(Delivered[[#This Row],[ID'#]],OrderTable[],6,FALSE)))</f>
        <v>Controls #4 - Pure 20K (Labor)</v>
      </c>
      <c r="E279" s="28">
        <f>IF(IF(Delivered[[#This Row],[ID'#]]="","",VLOOKUP(Delivered[[#This Row],[ID'#]],OrderTable[],7,FALSE))=0,0,IF(Delivered[[#This Row],[ID'#]]="","",VLOOKUP(Delivered[[#This Row],[ID'#]],OrderTable[],7,FALSE)))</f>
        <v>335</v>
      </c>
      <c r="F279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79" s="26">
        <v>250</v>
      </c>
      <c r="H279" s="73">
        <v>44756</v>
      </c>
      <c r="I279" s="61" t="s">
        <v>456</v>
      </c>
      <c r="J279" s="26"/>
      <c r="K279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12500</v>
      </c>
    </row>
    <row r="280" spans="1:11">
      <c r="A280" s="54" t="s">
        <v>438</v>
      </c>
      <c r="B280" s="27">
        <f>IF(IF(Delivered[[#This Row],[ID'#]]="","",VLOOKUP(Delivered[[#This Row],[ID'#]],OrderTable[],3,FALSE))=0,"",IF(Delivered[[#This Row],[ID'#]]="","",VLOOKUP(Delivered[[#This Row],[ID'#]],OrderTable[],3,FALSE)))</f>
        <v>1147</v>
      </c>
      <c r="C28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0" s="28" t="str">
        <f>IF(IF(Delivered[[#This Row],[ID'#]]="","",VLOOKUP(Delivered[[#This Row],[ID'#]],OrderTable[],6,FALSE))=0,"",IF(Delivered[[#This Row],[ID'#]]="","",VLOOKUP(Delivered[[#This Row],[ID'#]],OrderTable[],6,FALSE)))</f>
        <v>Controls #4 - Pure 20K (Overtime)</v>
      </c>
      <c r="E280" s="28">
        <f>IF(IF(Delivered[[#This Row],[ID'#]]="","",VLOOKUP(Delivered[[#This Row],[ID'#]],OrderTable[],7,FALSE))=0,0,IF(Delivered[[#This Row],[ID'#]]="","",VLOOKUP(Delivered[[#This Row],[ID'#]],OrderTable[],7,FALSE)))</f>
        <v>134</v>
      </c>
      <c r="F280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80" s="26">
        <v>64.166666699999993</v>
      </c>
      <c r="H280" s="73">
        <v>44756</v>
      </c>
      <c r="I280" s="61" t="s">
        <v>456</v>
      </c>
      <c r="J280" s="26"/>
      <c r="K280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5775.0000029999992</v>
      </c>
    </row>
    <row r="281" spans="1:11">
      <c r="A281" s="54" t="s">
        <v>440</v>
      </c>
      <c r="B281" s="27">
        <f>IF(IF(Delivered[[#This Row],[ID'#]]="","",VLOOKUP(Delivered[[#This Row],[ID'#]],OrderTable[],3,FALSE))=0,"",IF(Delivered[[#This Row],[ID'#]]="","",VLOOKUP(Delivered[[#This Row],[ID'#]],OrderTable[],3,FALSE)))</f>
        <v>1147</v>
      </c>
      <c r="C28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1" s="28" t="str">
        <f>IF(IF(Delivered[[#This Row],[ID'#]]="","",VLOOKUP(Delivered[[#This Row],[ID'#]],OrderTable[],6,FALSE))=0,"",IF(Delivered[[#This Row],[ID'#]]="","",VLOOKUP(Delivered[[#This Row],[ID'#]],OrderTable[],6,FALSE)))</f>
        <v>Controls #4 - Pure 20K (Expenses)</v>
      </c>
      <c r="E281" s="28">
        <f>IF(IF(Delivered[[#This Row],[ID'#]]="","",VLOOKUP(Delivered[[#This Row],[ID'#]],OrderTable[],7,FALSE))=0,0,IF(Delivered[[#This Row],[ID'#]]="","",VLOOKUP(Delivered[[#This Row],[ID'#]],OrderTable[],7,FALSE)))</f>
        <v>1</v>
      </c>
      <c r="F281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81" s="26">
        <v>0.62291430000000003</v>
      </c>
      <c r="H281" s="73">
        <v>44756</v>
      </c>
      <c r="I281" s="61" t="s">
        <v>456</v>
      </c>
      <c r="J281" s="26"/>
      <c r="K281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5599.9995570000001</v>
      </c>
    </row>
    <row r="282" spans="1:11">
      <c r="A282" s="54" t="s">
        <v>444</v>
      </c>
      <c r="B282" s="27">
        <f>IF(IF(Delivered[[#This Row],[ID'#]]="","",VLOOKUP(Delivered[[#This Row],[ID'#]],OrderTable[],3,FALSE))=0,"",IF(Delivered[[#This Row],[ID'#]]="","",VLOOKUP(Delivered[[#This Row],[ID'#]],OrderTable[],3,FALSE)))</f>
        <v>1147</v>
      </c>
      <c r="C28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2" s="28" t="str">
        <f>IF(IF(Delivered[[#This Row],[ID'#]]="","",VLOOKUP(Delivered[[#This Row],[ID'#]],OrderTable[],6,FALSE))=0,"",IF(Delivered[[#This Row],[ID'#]]="","",VLOOKUP(Delivered[[#This Row],[ID'#]],OrderTable[],6,FALSE)))</f>
        <v>Controls #5 - Pure 20K (Overtime)</v>
      </c>
      <c r="E282" s="28">
        <f>IF(IF(Delivered[[#This Row],[ID'#]]="","",VLOOKUP(Delivered[[#This Row],[ID'#]],OrderTable[],7,FALSE))=0,0,IF(Delivered[[#This Row],[ID'#]]="","",VLOOKUP(Delivered[[#This Row],[ID'#]],OrderTable[],7,FALSE)))</f>
        <v>37</v>
      </c>
      <c r="F282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82" s="26">
        <v>31</v>
      </c>
      <c r="H282" s="73">
        <v>44756</v>
      </c>
      <c r="I282" s="61" t="s">
        <v>456</v>
      </c>
      <c r="J282" s="26"/>
      <c r="K282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2790</v>
      </c>
    </row>
    <row r="283" spans="1:11">
      <c r="A283" s="54" t="s">
        <v>446</v>
      </c>
      <c r="B283" s="27">
        <f>IF(IF(Delivered[[#This Row],[ID'#]]="","",VLOOKUP(Delivered[[#This Row],[ID'#]],OrderTable[],3,FALSE))=0,"",IF(Delivered[[#This Row],[ID'#]]="","",VLOOKUP(Delivered[[#This Row],[ID'#]],OrderTable[],3,FALSE)))</f>
        <v>1147</v>
      </c>
      <c r="C28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3" s="28" t="str">
        <f>IF(IF(Delivered[[#This Row],[ID'#]]="","",VLOOKUP(Delivered[[#This Row],[ID'#]],OrderTable[],6,FALSE))=0,"",IF(Delivered[[#This Row],[ID'#]]="","",VLOOKUP(Delivered[[#This Row],[ID'#]],OrderTable[],6,FALSE)))</f>
        <v>Controls #5 - Pure 20K (Expenses)</v>
      </c>
      <c r="E283" s="28">
        <f>IF(IF(Delivered[[#This Row],[ID'#]]="","",VLOOKUP(Delivered[[#This Row],[ID'#]],OrderTable[],7,FALSE))=0,0,IF(Delivered[[#This Row],[ID'#]]="","",VLOOKUP(Delivered[[#This Row],[ID'#]],OrderTable[],7,FALSE)))</f>
        <v>1</v>
      </c>
      <c r="F283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83" s="26">
        <v>0.45956399999999997</v>
      </c>
      <c r="H283" s="73">
        <v>44756</v>
      </c>
      <c r="I283" s="61" t="s">
        <v>456</v>
      </c>
      <c r="J283" s="26"/>
      <c r="K283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5850.2497199999998</v>
      </c>
    </row>
    <row r="284" spans="1:11">
      <c r="A284" s="54" t="s">
        <v>450</v>
      </c>
      <c r="B284" s="27">
        <f>IF(IF(Delivered[[#This Row],[ID'#]]="","",VLOOKUP(Delivered[[#This Row],[ID'#]],OrderTable[],3,FALSE))=0,"",IF(Delivered[[#This Row],[ID'#]]="","",VLOOKUP(Delivered[[#This Row],[ID'#]],OrderTable[],3,FALSE)))</f>
        <v>1147</v>
      </c>
      <c r="C28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4" s="28" t="str">
        <f>IF(IF(Delivered[[#This Row],[ID'#]]="","",VLOOKUP(Delivered[[#This Row],[ID'#]],OrderTable[],6,FALSE))=0,"",IF(Delivered[[#This Row],[ID'#]]="","",VLOOKUP(Delivered[[#This Row],[ID'#]],OrderTable[],6,FALSE)))</f>
        <v>Controls #6 - Pure 20K (Overtime)</v>
      </c>
      <c r="E284" s="28">
        <f>IF(IF(Delivered[[#This Row],[ID'#]]="","",VLOOKUP(Delivered[[#This Row],[ID'#]],OrderTable[],7,FALSE))=0,0,IF(Delivered[[#This Row],[ID'#]]="","",VLOOKUP(Delivered[[#This Row],[ID'#]],OrderTable[],7,FALSE)))</f>
        <v>37</v>
      </c>
      <c r="F284" s="28" t="str">
        <f>IF(IF(Delivered[[#This Row],[ID'#]]="","",VLOOKUP(Delivered[[#This Row],[ID'#]],OrderTable[],8,FALSE))=0,"",IF(Delivered[[#This Row],[ID'#]]="","",VLOOKUP(Delivered[[#This Row],[ID'#]],OrderTable[],8,FALSE)))</f>
        <v>hr</v>
      </c>
      <c r="G284" s="26">
        <v>24</v>
      </c>
      <c r="H284" s="73">
        <v>44756</v>
      </c>
      <c r="I284" s="61" t="s">
        <v>456</v>
      </c>
      <c r="J284" s="26"/>
      <c r="K284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2160</v>
      </c>
    </row>
    <row r="285" spans="1:11">
      <c r="A285" s="54" t="s">
        <v>452</v>
      </c>
      <c r="B285" s="27">
        <f>IF(IF(Delivered[[#This Row],[ID'#]]="","",VLOOKUP(Delivered[[#This Row],[ID'#]],OrderTable[],3,FALSE))=0,"",IF(Delivered[[#This Row],[ID'#]]="","",VLOOKUP(Delivered[[#This Row],[ID'#]],OrderTable[],3,FALSE)))</f>
        <v>1147</v>
      </c>
      <c r="C28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5" s="28" t="str">
        <f>IF(IF(Delivered[[#This Row],[ID'#]]="","",VLOOKUP(Delivered[[#This Row],[ID'#]],OrderTable[],6,FALSE))=0,"",IF(Delivered[[#This Row],[ID'#]]="","",VLOOKUP(Delivered[[#This Row],[ID'#]],OrderTable[],6,FALSE)))</f>
        <v>Controls #6 - Pure 20K (Expenses)</v>
      </c>
      <c r="E285" s="28">
        <f>IF(IF(Delivered[[#This Row],[ID'#]]="","",VLOOKUP(Delivered[[#This Row],[ID'#]],OrderTable[],7,FALSE))=0,0,IF(Delivered[[#This Row],[ID'#]]="","",VLOOKUP(Delivered[[#This Row],[ID'#]],OrderTable[],7,FALSE)))</f>
        <v>1</v>
      </c>
      <c r="F285" s="28" t="str">
        <f>IF(IF(Delivered[[#This Row],[ID'#]]="","",VLOOKUP(Delivered[[#This Row],[ID'#]],OrderTable[],8,FALSE))=0,"",IF(Delivered[[#This Row],[ID'#]]="","",VLOOKUP(Delivered[[#This Row],[ID'#]],OrderTable[],8,FALSE)))</f>
        <v>lot</v>
      </c>
      <c r="G285" s="26">
        <v>0.52385409999999999</v>
      </c>
      <c r="H285" s="73">
        <v>44756</v>
      </c>
      <c r="I285" s="61" t="s">
        <v>456</v>
      </c>
      <c r="J285" s="26"/>
      <c r="K285" s="38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>5600.0003289999995</v>
      </c>
    </row>
    <row r="286" spans="1:11">
      <c r="A286" s="54"/>
      <c r="B286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8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6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86" s="28" t="str">
        <f>IF(IF(Delivered[[#This Row],[ID'#]]="","",VLOOKUP(Delivered[[#This Row],[ID'#]],OrderTable[],7,FALSE))=0,0,IF(Delivered[[#This Row],[ID'#]]="","",VLOOKUP(Delivered[[#This Row],[ID'#]],OrderTable[],7,FALSE)))</f>
        <v/>
      </c>
      <c r="F286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86" s="26"/>
      <c r="H286" s="73"/>
      <c r="I286" s="61"/>
      <c r="J286" s="26"/>
      <c r="K28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87" spans="1:11">
      <c r="A287" s="54"/>
      <c r="B287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8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7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87" s="28" t="str">
        <f>IF(IF(Delivered[[#This Row],[ID'#]]="","",VLOOKUP(Delivered[[#This Row],[ID'#]],OrderTable[],7,FALSE))=0,0,IF(Delivered[[#This Row],[ID'#]]="","",VLOOKUP(Delivered[[#This Row],[ID'#]],OrderTable[],7,FALSE)))</f>
        <v/>
      </c>
      <c r="F287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87" s="26"/>
      <c r="H287" s="73"/>
      <c r="I287" s="61"/>
      <c r="J287" s="26"/>
      <c r="K28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88" spans="1:11">
      <c r="A288" s="54"/>
      <c r="B288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8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8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88" s="28" t="str">
        <f>IF(IF(Delivered[[#This Row],[ID'#]]="","",VLOOKUP(Delivered[[#This Row],[ID'#]],OrderTable[],7,FALSE))=0,0,IF(Delivered[[#This Row],[ID'#]]="","",VLOOKUP(Delivered[[#This Row],[ID'#]],OrderTable[],7,FALSE)))</f>
        <v/>
      </c>
      <c r="F288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88" s="26"/>
      <c r="H288" s="73"/>
      <c r="I288" s="61"/>
      <c r="J288" s="26"/>
      <c r="K28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89" spans="1:11">
      <c r="A289" s="54"/>
      <c r="B289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8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89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89" s="28" t="str">
        <f>IF(IF(Delivered[[#This Row],[ID'#]]="","",VLOOKUP(Delivered[[#This Row],[ID'#]],OrderTable[],7,FALSE))=0,0,IF(Delivered[[#This Row],[ID'#]]="","",VLOOKUP(Delivered[[#This Row],[ID'#]],OrderTable[],7,FALSE)))</f>
        <v/>
      </c>
      <c r="F289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89" s="26"/>
      <c r="H289" s="73"/>
      <c r="I289" s="61"/>
      <c r="J289" s="26"/>
      <c r="K28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0" spans="1:11">
      <c r="A290" s="54"/>
      <c r="B290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0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0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0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0" s="26"/>
      <c r="H290" s="73"/>
      <c r="I290" s="61"/>
      <c r="J290" s="26"/>
      <c r="K29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1" spans="1:11">
      <c r="A291" s="54"/>
      <c r="B291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1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1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1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1" s="26"/>
      <c r="H291" s="73"/>
      <c r="I291" s="61"/>
      <c r="J291" s="26"/>
      <c r="K29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2" spans="1:11">
      <c r="A292" s="54"/>
      <c r="B292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2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2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2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2" s="26"/>
      <c r="H292" s="73"/>
      <c r="I292" s="61"/>
      <c r="J292" s="26"/>
      <c r="K29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3" spans="1:11">
      <c r="A293" s="54"/>
      <c r="B293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3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3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3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3" s="26"/>
      <c r="H293" s="73"/>
      <c r="I293" s="61"/>
      <c r="J293" s="26"/>
      <c r="K29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4" spans="1:11">
      <c r="A294" s="54"/>
      <c r="B294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4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4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4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4" s="26"/>
      <c r="H294" s="73"/>
      <c r="I294" s="61"/>
      <c r="J294" s="26"/>
      <c r="K29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5" spans="1:11">
      <c r="A295" s="54"/>
      <c r="B295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5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5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5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5" s="26"/>
      <c r="H295" s="73"/>
      <c r="I295" s="61"/>
      <c r="J295" s="26"/>
      <c r="K29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6" spans="1:11">
      <c r="A296" s="54"/>
      <c r="B296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6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6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6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6" s="26"/>
      <c r="H296" s="73"/>
      <c r="I296" s="61"/>
      <c r="J296" s="26"/>
      <c r="K29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7" spans="1:11">
      <c r="A297" s="54"/>
      <c r="B297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7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7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7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7" s="26"/>
      <c r="H297" s="73"/>
      <c r="I297" s="61"/>
      <c r="J297" s="26"/>
      <c r="K29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8" spans="1:11">
      <c r="A298" s="54"/>
      <c r="B298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8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8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8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8" s="26"/>
      <c r="H298" s="73"/>
      <c r="I298" s="61"/>
      <c r="J298" s="26"/>
      <c r="K29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299" spans="1:11">
      <c r="A299" s="54"/>
      <c r="B299" s="27" t="str">
        <f>IF(IF(Delivered[[#This Row],[ID'#]]="","",VLOOKUP(Delivered[[#This Row],[ID'#]],OrderTable[],3,FALSE))=0,"",IF(Delivered[[#This Row],[ID'#]]="","",VLOOKUP(Delivered[[#This Row],[ID'#]],OrderTable[],3,FALSE)))</f>
        <v/>
      </c>
      <c r="C29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299" s="28" t="str">
        <f>IF(IF(Delivered[[#This Row],[ID'#]]="","",VLOOKUP(Delivered[[#This Row],[ID'#]],OrderTable[],6,FALSE))=0,"",IF(Delivered[[#This Row],[ID'#]]="","",VLOOKUP(Delivered[[#This Row],[ID'#]],OrderTable[],6,FALSE)))</f>
        <v/>
      </c>
      <c r="E299" s="28" t="str">
        <f>IF(IF(Delivered[[#This Row],[ID'#]]="","",VLOOKUP(Delivered[[#This Row],[ID'#]],OrderTable[],7,FALSE))=0,0,IF(Delivered[[#This Row],[ID'#]]="","",VLOOKUP(Delivered[[#This Row],[ID'#]],OrderTable[],7,FALSE)))</f>
        <v/>
      </c>
      <c r="F299" s="28" t="str">
        <f>IF(IF(Delivered[[#This Row],[ID'#]]="","",VLOOKUP(Delivered[[#This Row],[ID'#]],OrderTable[],8,FALSE))=0,"",IF(Delivered[[#This Row],[ID'#]]="","",VLOOKUP(Delivered[[#This Row],[ID'#]],OrderTable[],8,FALSE)))</f>
        <v/>
      </c>
      <c r="G299" s="26"/>
      <c r="H299" s="73"/>
      <c r="I299" s="61"/>
      <c r="J299" s="26"/>
      <c r="K29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0" spans="1:11">
      <c r="A300" s="54"/>
      <c r="B300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0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0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0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0" s="26"/>
      <c r="H300" s="73"/>
      <c r="I300" s="61"/>
      <c r="J300" s="26"/>
      <c r="K30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1" spans="1:11">
      <c r="A301" s="54"/>
      <c r="B301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1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1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1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1" s="26"/>
      <c r="H301" s="73"/>
      <c r="I301" s="61"/>
      <c r="J301" s="26"/>
      <c r="K30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2" spans="1:11">
      <c r="A302" s="54"/>
      <c r="B302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2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2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2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2" s="26"/>
      <c r="H302" s="73"/>
      <c r="I302" s="61"/>
      <c r="J302" s="26"/>
      <c r="K30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3" spans="1:11">
      <c r="A303" s="54"/>
      <c r="B303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3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3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3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3" s="26"/>
      <c r="H303" s="73"/>
      <c r="I303" s="61"/>
      <c r="J303" s="26"/>
      <c r="K30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4" spans="1:11">
      <c r="A304" s="54"/>
      <c r="B304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4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4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4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4" s="26"/>
      <c r="H304" s="73"/>
      <c r="I304" s="61"/>
      <c r="J304" s="26"/>
      <c r="K30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5" spans="1:11">
      <c r="A305" s="54"/>
      <c r="B305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5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5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5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5" s="26"/>
      <c r="H305" s="73"/>
      <c r="I305" s="61"/>
      <c r="J305" s="26"/>
      <c r="K30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6" spans="1:11">
      <c r="A306" s="54"/>
      <c r="B306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6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6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6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6" s="26"/>
      <c r="H306" s="73"/>
      <c r="I306" s="61"/>
      <c r="J306" s="26"/>
      <c r="K30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7" spans="1:11">
      <c r="A307" s="54"/>
      <c r="B307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7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7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7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7" s="26"/>
      <c r="H307" s="73"/>
      <c r="I307" s="61"/>
      <c r="J307" s="26"/>
      <c r="K30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8" spans="1:11">
      <c r="A308" s="54"/>
      <c r="B308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8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8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8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8" s="26"/>
      <c r="H308" s="73"/>
      <c r="I308" s="61"/>
      <c r="J308" s="26"/>
      <c r="K30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09" spans="1:11">
      <c r="A309" s="54"/>
      <c r="B309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0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09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09" s="28" t="str">
        <f>IF(IF(Delivered[[#This Row],[ID'#]]="","",VLOOKUP(Delivered[[#This Row],[ID'#]],OrderTable[],7,FALSE))=0,0,IF(Delivered[[#This Row],[ID'#]]="","",VLOOKUP(Delivered[[#This Row],[ID'#]],OrderTable[],7,FALSE)))</f>
        <v/>
      </c>
      <c r="F309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09" s="26"/>
      <c r="H309" s="73"/>
      <c r="I309" s="61"/>
      <c r="J309" s="26"/>
      <c r="K30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0" spans="1:11">
      <c r="A310" s="54"/>
      <c r="B310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0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0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0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0" s="26"/>
      <c r="H310" s="73"/>
      <c r="I310" s="61"/>
      <c r="J310" s="26"/>
      <c r="K31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1" spans="1:11">
      <c r="A311" s="54"/>
      <c r="B311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1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1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1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1" s="26"/>
      <c r="H311" s="73"/>
      <c r="I311" s="61"/>
      <c r="J311" s="26"/>
      <c r="K31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2" spans="1:11">
      <c r="A312" s="54"/>
      <c r="B312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2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2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2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2" s="26"/>
      <c r="H312" s="73"/>
      <c r="I312" s="61"/>
      <c r="J312" s="26"/>
      <c r="K31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3" spans="1:11">
      <c r="A313" s="54"/>
      <c r="B313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3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3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3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3" s="26"/>
      <c r="H313" s="73"/>
      <c r="I313" s="61"/>
      <c r="J313" s="26"/>
      <c r="K31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4" spans="1:11">
      <c r="A314" s="54"/>
      <c r="B314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4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4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4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4" s="26"/>
      <c r="H314" s="73"/>
      <c r="I314" s="61"/>
      <c r="J314" s="26"/>
      <c r="K31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5" spans="1:11">
      <c r="A315" s="54"/>
      <c r="B315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5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5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5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5" s="26"/>
      <c r="H315" s="73"/>
      <c r="I315" s="61"/>
      <c r="J315" s="26"/>
      <c r="K31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6" spans="1:11">
      <c r="A316" s="54"/>
      <c r="B316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6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6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6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6" s="26"/>
      <c r="H316" s="73"/>
      <c r="I316" s="61"/>
      <c r="J316" s="26"/>
      <c r="K31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7" spans="1:11">
      <c r="A317" s="54"/>
      <c r="B317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7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7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7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7" s="26"/>
      <c r="H317" s="73"/>
      <c r="I317" s="61"/>
      <c r="J317" s="26"/>
      <c r="K31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8" spans="1:11">
      <c r="A318" s="54"/>
      <c r="B318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8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8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8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8" s="26"/>
      <c r="H318" s="73"/>
      <c r="I318" s="61"/>
      <c r="J318" s="26"/>
      <c r="K31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19" spans="1:11">
      <c r="A319" s="54"/>
      <c r="B319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1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19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19" s="28" t="str">
        <f>IF(IF(Delivered[[#This Row],[ID'#]]="","",VLOOKUP(Delivered[[#This Row],[ID'#]],OrderTable[],7,FALSE))=0,0,IF(Delivered[[#This Row],[ID'#]]="","",VLOOKUP(Delivered[[#This Row],[ID'#]],OrderTable[],7,FALSE)))</f>
        <v/>
      </c>
      <c r="F319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19" s="26"/>
      <c r="H319" s="73"/>
      <c r="I319" s="61"/>
      <c r="J319" s="26"/>
      <c r="K31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0" spans="1:11">
      <c r="A320" s="54"/>
      <c r="B320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0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0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0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0" s="26"/>
      <c r="H320" s="73"/>
      <c r="I320" s="61"/>
      <c r="J320" s="26"/>
      <c r="K32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1" spans="1:11">
      <c r="A321" s="54"/>
      <c r="B321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1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1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1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1" s="26"/>
      <c r="H321" s="73"/>
      <c r="I321" s="61"/>
      <c r="J321" s="26"/>
      <c r="K32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2" spans="1:11">
      <c r="A322" s="54"/>
      <c r="B322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2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2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2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2" s="26"/>
      <c r="H322" s="73"/>
      <c r="I322" s="61"/>
      <c r="J322" s="26"/>
      <c r="K32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3" spans="1:11">
      <c r="A323" s="54"/>
      <c r="B323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3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3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3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3" s="26"/>
      <c r="H323" s="73"/>
      <c r="I323" s="61"/>
      <c r="J323" s="26"/>
      <c r="K32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4" spans="1:11">
      <c r="A324" s="54"/>
      <c r="B324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4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4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4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4" s="26"/>
      <c r="H324" s="73"/>
      <c r="I324" s="61"/>
      <c r="J324" s="26"/>
      <c r="K32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5" spans="1:11">
      <c r="A325" s="54"/>
      <c r="B325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5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5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5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5" s="26"/>
      <c r="H325" s="73"/>
      <c r="I325" s="61"/>
      <c r="J325" s="26"/>
      <c r="K32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6" spans="1:11">
      <c r="A326" s="54"/>
      <c r="B326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6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6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6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6" s="26"/>
      <c r="H326" s="73"/>
      <c r="I326" s="61"/>
      <c r="J326" s="26"/>
      <c r="K32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7" spans="1:11">
      <c r="A327" s="54"/>
      <c r="B327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7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7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7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7" s="26"/>
      <c r="H327" s="73"/>
      <c r="I327" s="61"/>
      <c r="J327" s="26"/>
      <c r="K32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8" spans="1:11">
      <c r="A328" s="54"/>
      <c r="B328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8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8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8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8" s="26"/>
      <c r="H328" s="73"/>
      <c r="I328" s="61"/>
      <c r="J328" s="26"/>
      <c r="K32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29" spans="1:11">
      <c r="A329" s="54"/>
      <c r="B329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2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29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29" s="28" t="str">
        <f>IF(IF(Delivered[[#This Row],[ID'#]]="","",VLOOKUP(Delivered[[#This Row],[ID'#]],OrderTable[],7,FALSE))=0,0,IF(Delivered[[#This Row],[ID'#]]="","",VLOOKUP(Delivered[[#This Row],[ID'#]],OrderTable[],7,FALSE)))</f>
        <v/>
      </c>
      <c r="F329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29" s="26"/>
      <c r="H329" s="73"/>
      <c r="I329" s="61"/>
      <c r="J329" s="26"/>
      <c r="K32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0" spans="1:11">
      <c r="A330" s="54"/>
      <c r="B330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0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0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0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0" s="26"/>
      <c r="H330" s="73"/>
      <c r="I330" s="61"/>
      <c r="J330" s="26"/>
      <c r="K33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1" spans="1:11">
      <c r="A331" s="54"/>
      <c r="B331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1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1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1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1" s="26"/>
      <c r="H331" s="73"/>
      <c r="I331" s="61"/>
      <c r="J331" s="26"/>
      <c r="K33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2" spans="1:11">
      <c r="A332" s="54"/>
      <c r="B332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2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2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2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2" s="26"/>
      <c r="H332" s="73"/>
      <c r="I332" s="61"/>
      <c r="J332" s="26"/>
      <c r="K33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3" spans="1:11">
      <c r="A333" s="54"/>
      <c r="B333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3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3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3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3" s="26"/>
      <c r="H333" s="73"/>
      <c r="I333" s="61"/>
      <c r="J333" s="26"/>
      <c r="K33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4" spans="1:11">
      <c r="A334" s="54"/>
      <c r="B334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4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4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4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4" s="26"/>
      <c r="H334" s="73"/>
      <c r="I334" s="61"/>
      <c r="J334" s="26"/>
      <c r="K33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5" spans="1:11">
      <c r="A335" s="54"/>
      <c r="B335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5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5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5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5" s="26"/>
      <c r="H335" s="73"/>
      <c r="I335" s="61"/>
      <c r="J335" s="26"/>
      <c r="K33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6" spans="1:11">
      <c r="A336" s="54"/>
      <c r="B336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6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6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6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6" s="26"/>
      <c r="H336" s="73"/>
      <c r="I336" s="61"/>
      <c r="J336" s="26"/>
      <c r="K33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7" spans="1:11">
      <c r="A337" s="54"/>
      <c r="B337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7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7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7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7" s="26"/>
      <c r="H337" s="73"/>
      <c r="I337" s="61"/>
      <c r="J337" s="26"/>
      <c r="K33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8" spans="1:11">
      <c r="A338" s="54"/>
      <c r="B338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8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8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8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8" s="26"/>
      <c r="H338" s="73"/>
      <c r="I338" s="61"/>
      <c r="J338" s="26"/>
      <c r="K33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39" spans="1:11">
      <c r="A339" s="54"/>
      <c r="B339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3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39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39" s="28" t="str">
        <f>IF(IF(Delivered[[#This Row],[ID'#]]="","",VLOOKUP(Delivered[[#This Row],[ID'#]],OrderTable[],7,FALSE))=0,0,IF(Delivered[[#This Row],[ID'#]]="","",VLOOKUP(Delivered[[#This Row],[ID'#]],OrderTable[],7,FALSE)))</f>
        <v/>
      </c>
      <c r="F339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39" s="26"/>
      <c r="H339" s="73"/>
      <c r="I339" s="61"/>
      <c r="J339" s="26"/>
      <c r="K33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0" spans="1:11">
      <c r="A340" s="54"/>
      <c r="B340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0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0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0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0" s="26"/>
      <c r="H340" s="73"/>
      <c r="I340" s="61"/>
      <c r="J340" s="26"/>
      <c r="K34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1" spans="1:11">
      <c r="A341" s="54"/>
      <c r="B341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1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1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1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1" s="26"/>
      <c r="H341" s="73"/>
      <c r="I341" s="61"/>
      <c r="J341" s="26"/>
      <c r="K34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2" spans="1:11">
      <c r="A342" s="54"/>
      <c r="B342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2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2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2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2" s="26"/>
      <c r="H342" s="73"/>
      <c r="I342" s="61"/>
      <c r="J342" s="26"/>
      <c r="K34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3" spans="1:11">
      <c r="A343" s="54"/>
      <c r="B343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3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3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3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3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3" s="26"/>
      <c r="H343" s="73"/>
      <c r="I343" s="61"/>
      <c r="J343" s="26"/>
      <c r="K343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4" spans="1:11">
      <c r="A344" s="54"/>
      <c r="B344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4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4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4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4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4" s="26"/>
      <c r="H344" s="73"/>
      <c r="I344" s="61"/>
      <c r="J344" s="26"/>
      <c r="K344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5" spans="1:11">
      <c r="A345" s="54"/>
      <c r="B345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5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5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5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5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5" s="26"/>
      <c r="H345" s="73"/>
      <c r="I345" s="61"/>
      <c r="J345" s="26"/>
      <c r="K345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6" spans="1:11">
      <c r="A346" s="54"/>
      <c r="B346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6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6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6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6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6" s="26"/>
      <c r="H346" s="73"/>
      <c r="I346" s="61"/>
      <c r="J346" s="26"/>
      <c r="K346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7" spans="1:11">
      <c r="A347" s="54"/>
      <c r="B347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7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7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7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7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7" s="26"/>
      <c r="H347" s="73"/>
      <c r="I347" s="61"/>
      <c r="J347" s="26"/>
      <c r="K347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8" spans="1:11">
      <c r="A348" s="54"/>
      <c r="B348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8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8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8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8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8" s="26"/>
      <c r="H348" s="73"/>
      <c r="I348" s="61"/>
      <c r="J348" s="26"/>
      <c r="K348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49" spans="1:11">
      <c r="A349" s="54"/>
      <c r="B349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49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49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49" s="28" t="str">
        <f>IF(IF(Delivered[[#This Row],[ID'#]]="","",VLOOKUP(Delivered[[#This Row],[ID'#]],OrderTable[],7,FALSE))=0,0,IF(Delivered[[#This Row],[ID'#]]="","",VLOOKUP(Delivered[[#This Row],[ID'#]],OrderTable[],7,FALSE)))</f>
        <v/>
      </c>
      <c r="F349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49" s="26"/>
      <c r="H349" s="73"/>
      <c r="I349" s="61"/>
      <c r="J349" s="26"/>
      <c r="K349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50" spans="1:11">
      <c r="A350" s="54"/>
      <c r="B350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50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50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50" s="28" t="str">
        <f>IF(IF(Delivered[[#This Row],[ID'#]]="","",VLOOKUP(Delivered[[#This Row],[ID'#]],OrderTable[],7,FALSE))=0,0,IF(Delivered[[#This Row],[ID'#]]="","",VLOOKUP(Delivered[[#This Row],[ID'#]],OrderTable[],7,FALSE)))</f>
        <v/>
      </c>
      <c r="F350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50" s="26"/>
      <c r="H350" s="73"/>
      <c r="I350" s="61"/>
      <c r="J350" s="26"/>
      <c r="K350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51" spans="1:11">
      <c r="A351" s="54"/>
      <c r="B351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51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51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51" s="28" t="str">
        <f>IF(IF(Delivered[[#This Row],[ID'#]]="","",VLOOKUP(Delivered[[#This Row],[ID'#]],OrderTable[],7,FALSE))=0,0,IF(Delivered[[#This Row],[ID'#]]="","",VLOOKUP(Delivered[[#This Row],[ID'#]],OrderTable[],7,FALSE)))</f>
        <v/>
      </c>
      <c r="F351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51" s="26"/>
      <c r="H351" s="73"/>
      <c r="I351" s="61"/>
      <c r="J351" s="26"/>
      <c r="K351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  <row r="352" spans="1:11">
      <c r="A352" s="54"/>
      <c r="B352" s="27" t="str">
        <f>IF(IF(Delivered[[#This Row],[ID'#]]="","",VLOOKUP(Delivered[[#This Row],[ID'#]],OrderTable[],3,FALSE))=0,"",IF(Delivered[[#This Row],[ID'#]]="","",VLOOKUP(Delivered[[#This Row],[ID'#]],OrderTable[],3,FALSE)))</f>
        <v/>
      </c>
      <c r="C352" s="29" t="str">
        <f>IF(IF(Delivered[[#This Row],[ID'#]]="","",VLOOKUP(Delivered[[#This Row],[ID'#]],OrderTable[],5,FALSE))=0,"",IF(Delivered[[#This Row],[ID'#]]="","",VLOOKUP(Delivered[[#This Row],[ID'#]],OrderTable[],5,FALSE)))</f>
        <v/>
      </c>
      <c r="D352" s="28" t="str">
        <f>IF(IF(Delivered[[#This Row],[ID'#]]="","",VLOOKUP(Delivered[[#This Row],[ID'#]],OrderTable[],6,FALSE))=0,"",IF(Delivered[[#This Row],[ID'#]]="","",VLOOKUP(Delivered[[#This Row],[ID'#]],OrderTable[],6,FALSE)))</f>
        <v/>
      </c>
      <c r="E352" s="28" t="str">
        <f>IF(IF(Delivered[[#This Row],[ID'#]]="","",VLOOKUP(Delivered[[#This Row],[ID'#]],OrderTable[],7,FALSE))=0,0,IF(Delivered[[#This Row],[ID'#]]="","",VLOOKUP(Delivered[[#This Row],[ID'#]],OrderTable[],7,FALSE)))</f>
        <v/>
      </c>
      <c r="F352" s="28" t="str">
        <f>IF(IF(Delivered[[#This Row],[ID'#]]="","",VLOOKUP(Delivered[[#This Row],[ID'#]],OrderTable[],8,FALSE))=0,"",IF(Delivered[[#This Row],[ID'#]]="","",VLOOKUP(Delivered[[#This Row],[ID'#]],OrderTable[],8,FALSE)))</f>
        <v/>
      </c>
      <c r="G352" s="26"/>
      <c r="H352" s="73"/>
      <c r="I352" s="61"/>
      <c r="J352" s="26"/>
      <c r="K352" s="38" t="str">
        <f>IF(Delivered[[#This Row],[Confirmed by]]="","",IF(IF(Delivered[[#This Row],[ID'#]]="","",VLOOKUP(Delivered[[#This Row],[ID'#]],OrderTable[],9,FALSE))=0,0,IF(Delivered[[#This Row],[ID'#]]="","",VLOOKUP(Delivered[[#This Row],[ID'#]],OrderTable[],9,FALSE)))*Delivered[[#This Row],[Delivery Qty]])</f>
        <v/>
      </c>
    </row>
  </sheetData>
  <phoneticPr fontId="1"/>
  <hyperlinks>
    <hyperlink ref="J41" r:id="rId1" xr:uid="{9EDE3FE8-A08D-46C3-94BD-5063A69D4737}"/>
    <hyperlink ref="J39" r:id="rId2" xr:uid="{8BA77777-97B4-4F79-92D1-0B9C8EDBDFD2}"/>
    <hyperlink ref="J35" r:id="rId3" xr:uid="{4A420EB0-CE9D-4CD4-B080-CA9BA17ACDC6}"/>
    <hyperlink ref="J37" r:id="rId4" xr:uid="{83C876B3-DDFE-43AE-B799-26576A59C81C}"/>
    <hyperlink ref="J38" r:id="rId5" xr:uid="{529419B9-D533-4755-8A32-3935FDC34A0F}"/>
    <hyperlink ref="J64" r:id="rId6" xr:uid="{BBE4C7D0-2849-43B2-AEF7-1F7F0FBF894E}"/>
    <hyperlink ref="J83" r:id="rId7" xr:uid="{5D068152-D706-4D19-92D5-1F5EF5DFA15D}"/>
    <hyperlink ref="J12" r:id="rId8" xr:uid="{1A0C3DC3-E334-45C7-94D7-1CCCD1C1D8BB}"/>
    <hyperlink ref="J14" r:id="rId9" xr:uid="{FE8B1358-66EE-4194-B29C-9932F68DC357}"/>
    <hyperlink ref="J18" r:id="rId10" xr:uid="{E69E3118-944F-46DF-BDED-3F93CFD21A82}"/>
    <hyperlink ref="J21" r:id="rId11" xr:uid="{018952A2-7F86-467F-9285-D99E4C271CFD}"/>
    <hyperlink ref="J22" r:id="rId12" xr:uid="{DA21A1CC-C83E-434F-BC59-AC367F167E8C}"/>
    <hyperlink ref="J80" r:id="rId13" xr:uid="{60EC0855-7941-4E2A-BBF4-D1D16FDA559B}"/>
    <hyperlink ref="J16" r:id="rId14" xr:uid="{9D11AA6A-F3B9-4DB0-932C-DDF4DD7632C8}"/>
    <hyperlink ref="J70" r:id="rId15" xr:uid="{7CB11488-DA77-485C-B5F7-18E96FE631B0}"/>
  </hyperlinks>
  <pageMargins left="0.7" right="0.7" top="0.75" bottom="0.75" header="0.3" footer="0.3"/>
  <pageSetup paperSize="9" orientation="portrait" r:id="rId16"/>
  <legacyDrawing r:id="rId17"/>
  <tableParts count="1">
    <tablePart r:id="rId1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D04FEC-7DB8-4EB6-AEFC-48A9E99B6C61}">
          <x14:formula1>
            <xm:f>'1_Order Table'!$A$3:$A$997</xm:f>
          </x14:formula1>
          <xm:sqref>A3:A352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63C-29AE-4F33-886D-BBEF8CF0314A}">
  <sheetPr>
    <tabColor rgb="FFFFE699"/>
  </sheetPr>
  <dimension ref="A1:H2304"/>
  <sheetViews>
    <sheetView workbookViewId="0">
      <pane ySplit="2" topLeftCell="A674" activePane="bottomLeft" state="frozen"/>
      <selection pane="bottomLeft" activeCell="J142" sqref="J142"/>
    </sheetView>
  </sheetViews>
  <sheetFormatPr baseColWidth="10" defaultColWidth="9" defaultRowHeight="12"/>
  <cols>
    <col min="1" max="1" width="15.85546875" bestFit="1" customWidth="1"/>
    <col min="2" max="2" width="19" customWidth="1"/>
    <col min="3" max="3" width="41.140625" customWidth="1"/>
    <col min="4" max="4" width="11.85546875" customWidth="1"/>
    <col min="5" max="5" width="17.5703125" style="44" customWidth="1"/>
    <col min="6" max="6" width="12" bestFit="1" customWidth="1"/>
    <col min="7" max="7" width="17.140625" style="39" customWidth="1"/>
    <col min="8" max="8" width="24.85546875" customWidth="1"/>
    <col min="9" max="9" width="10.140625" bestFit="1" customWidth="1"/>
  </cols>
  <sheetData>
    <row r="1" spans="1:8" ht="122.25" customHeight="1"/>
    <row r="2" spans="1:8">
      <c r="A2" s="37" t="s">
        <v>531</v>
      </c>
      <c r="B2" s="37" t="s">
        <v>1</v>
      </c>
      <c r="C2" s="77" t="s">
        <v>6</v>
      </c>
      <c r="D2" s="37" t="s">
        <v>529</v>
      </c>
      <c r="E2" s="62" t="s">
        <v>536</v>
      </c>
      <c r="F2" s="37" t="s">
        <v>530</v>
      </c>
      <c r="G2" s="39" t="s">
        <v>565</v>
      </c>
      <c r="H2" t="s">
        <v>566</v>
      </c>
    </row>
    <row r="3" spans="1:8" ht="16.5" customHeight="1">
      <c r="A3" s="2">
        <v>1233</v>
      </c>
      <c r="B3" s="2" t="s">
        <v>541</v>
      </c>
      <c r="C3" s="2" t="s">
        <v>48</v>
      </c>
      <c r="D3" s="2">
        <v>1</v>
      </c>
      <c r="E3" s="3">
        <v>44669</v>
      </c>
      <c r="F3" s="40">
        <v>5434.05</v>
      </c>
      <c r="G3" s="39">
        <v>1</v>
      </c>
      <c r="H3" s="38">
        <v>5434.05</v>
      </c>
    </row>
    <row r="4" spans="1:8">
      <c r="E4" s="2"/>
      <c r="H4" s="38"/>
    </row>
    <row r="5" spans="1:8">
      <c r="B5" s="2" t="s">
        <v>540</v>
      </c>
      <c r="C5" s="2" t="s">
        <v>45</v>
      </c>
      <c r="D5" s="2">
        <v>1</v>
      </c>
      <c r="E5" s="3">
        <v>44669</v>
      </c>
      <c r="F5" s="40">
        <v>4201.75</v>
      </c>
      <c r="G5" s="39">
        <v>1</v>
      </c>
      <c r="H5" s="38">
        <v>4201.75</v>
      </c>
    </row>
    <row r="6" spans="1:8">
      <c r="E6" s="2"/>
      <c r="H6" s="38"/>
    </row>
    <row r="7" spans="1:8">
      <c r="B7" s="2" t="s">
        <v>539</v>
      </c>
      <c r="C7" s="2" t="s">
        <v>24</v>
      </c>
      <c r="D7" s="2">
        <v>10</v>
      </c>
      <c r="E7" s="3">
        <v>44669</v>
      </c>
      <c r="F7" s="40">
        <v>5441.7999999999993</v>
      </c>
      <c r="G7" s="39">
        <v>1</v>
      </c>
      <c r="H7" s="38">
        <v>5441.7999999999993</v>
      </c>
    </row>
    <row r="8" spans="1:8">
      <c r="E8" s="2"/>
      <c r="H8" s="38"/>
    </row>
    <row r="9" spans="1:8">
      <c r="B9" s="2" t="s">
        <v>29</v>
      </c>
      <c r="C9" s="2" t="s">
        <v>31</v>
      </c>
      <c r="D9" s="2">
        <v>1</v>
      </c>
      <c r="E9" s="3">
        <v>44669</v>
      </c>
      <c r="F9" s="40">
        <v>373.75</v>
      </c>
      <c r="G9" s="39">
        <v>1</v>
      </c>
      <c r="H9" s="38">
        <v>373.75</v>
      </c>
    </row>
    <row r="10" spans="1:8">
      <c r="E10" s="2"/>
      <c r="H10" s="38"/>
    </row>
    <row r="11" spans="1:8">
      <c r="B11" s="2" t="s">
        <v>32</v>
      </c>
      <c r="C11" s="2" t="s">
        <v>34</v>
      </c>
      <c r="D11" s="2">
        <v>1</v>
      </c>
      <c r="E11" s="3">
        <v>44669</v>
      </c>
      <c r="F11" s="40">
        <v>367.76</v>
      </c>
      <c r="G11" s="39">
        <v>1</v>
      </c>
      <c r="H11" s="38">
        <v>367.76</v>
      </c>
    </row>
    <row r="12" spans="1:8">
      <c r="E12" s="2"/>
      <c r="H12" s="38"/>
    </row>
    <row r="13" spans="1:8">
      <c r="B13" s="2" t="s">
        <v>35</v>
      </c>
      <c r="C13" s="2" t="s">
        <v>37</v>
      </c>
      <c r="D13" s="2">
        <v>5</v>
      </c>
      <c r="E13" s="3">
        <v>44669</v>
      </c>
      <c r="F13" s="40">
        <v>5322.2000000000007</v>
      </c>
      <c r="G13" s="39">
        <v>1</v>
      </c>
      <c r="H13" s="38">
        <v>5322.2000000000007</v>
      </c>
    </row>
    <row r="14" spans="1:8">
      <c r="E14" s="2"/>
      <c r="H14" s="38"/>
    </row>
    <row r="15" spans="1:8">
      <c r="B15" s="2" t="s">
        <v>38</v>
      </c>
      <c r="C15" s="2" t="s">
        <v>40</v>
      </c>
      <c r="D15" s="2">
        <v>11</v>
      </c>
      <c r="E15" s="3">
        <v>44669</v>
      </c>
      <c r="F15" s="40">
        <v>4415.84</v>
      </c>
      <c r="G15" s="39">
        <v>1</v>
      </c>
      <c r="H15" s="38">
        <v>4415.84</v>
      </c>
    </row>
    <row r="16" spans="1:8">
      <c r="E16" s="2"/>
      <c r="H16" s="38"/>
    </row>
    <row r="17" spans="1:8">
      <c r="B17" s="2" t="s">
        <v>41</v>
      </c>
      <c r="C17" s="2" t="s">
        <v>43</v>
      </c>
      <c r="D17" s="2">
        <v>19</v>
      </c>
      <c r="E17" s="3">
        <v>44669</v>
      </c>
      <c r="F17" s="40">
        <v>10339.419999999998</v>
      </c>
      <c r="G17" s="39">
        <v>1</v>
      </c>
      <c r="H17" s="38">
        <v>10339.419999999998</v>
      </c>
    </row>
    <row r="18" spans="1:8">
      <c r="E18" s="2"/>
      <c r="H18" s="38"/>
    </row>
    <row r="19" spans="1:8">
      <c r="A19" s="2" t="s">
        <v>588</v>
      </c>
      <c r="E19"/>
      <c r="G19" s="39">
        <v>1</v>
      </c>
      <c r="H19" s="38">
        <v>35896.569999999992</v>
      </c>
    </row>
    <row r="20" spans="1:8">
      <c r="A20" s="2"/>
      <c r="E20"/>
      <c r="H20" s="38"/>
    </row>
    <row r="21" spans="1:8">
      <c r="A21" s="2">
        <v>1237</v>
      </c>
      <c r="B21" s="2" t="s">
        <v>538</v>
      </c>
      <c r="C21" s="2" t="s">
        <v>17</v>
      </c>
      <c r="D21" s="2">
        <v>12</v>
      </c>
      <c r="E21" s="3">
        <v>44657</v>
      </c>
      <c r="F21" s="40">
        <v>1221</v>
      </c>
      <c r="G21" s="39">
        <v>1</v>
      </c>
      <c r="H21" s="38">
        <v>1221</v>
      </c>
    </row>
    <row r="22" spans="1:8">
      <c r="E22" s="2"/>
      <c r="H22" s="38"/>
    </row>
    <row r="23" spans="1:8">
      <c r="A23" s="2" t="s">
        <v>589</v>
      </c>
      <c r="E23"/>
      <c r="G23" s="39">
        <v>1</v>
      </c>
      <c r="H23" s="38">
        <v>1221</v>
      </c>
    </row>
    <row r="24" spans="1:8">
      <c r="A24" s="2"/>
      <c r="E24"/>
      <c r="H24" s="38"/>
    </row>
    <row r="25" spans="1:8">
      <c r="A25" s="2">
        <v>1242</v>
      </c>
      <c r="B25" s="2" t="s">
        <v>56</v>
      </c>
      <c r="C25" s="2" t="s">
        <v>58</v>
      </c>
      <c r="D25" s="2">
        <v>4</v>
      </c>
      <c r="E25" s="3">
        <v>44720</v>
      </c>
      <c r="F25" s="40">
        <v>1175.1600000000001</v>
      </c>
      <c r="G25" s="39">
        <v>0.5</v>
      </c>
      <c r="H25" s="38">
        <v>587.58000000000004</v>
      </c>
    </row>
    <row r="26" spans="1:8">
      <c r="E26" s="2"/>
      <c r="H26" s="38"/>
    </row>
    <row r="27" spans="1:8">
      <c r="B27" s="2" t="s">
        <v>60</v>
      </c>
      <c r="C27" s="2" t="s">
        <v>62</v>
      </c>
      <c r="D27" s="2">
        <v>10</v>
      </c>
      <c r="E27" s="3">
        <v>44720</v>
      </c>
      <c r="F27" s="40">
        <v>2801</v>
      </c>
      <c r="G27" s="39">
        <v>0.5</v>
      </c>
      <c r="H27" s="38">
        <v>1400.5</v>
      </c>
    </row>
    <row r="28" spans="1:8">
      <c r="E28" s="2"/>
      <c r="H28" s="38"/>
    </row>
    <row r="29" spans="1:8">
      <c r="B29" s="2" t="s">
        <v>63</v>
      </c>
      <c r="C29" s="2" t="s">
        <v>65</v>
      </c>
      <c r="D29" s="2">
        <v>5</v>
      </c>
      <c r="E29" s="3">
        <v>44720</v>
      </c>
      <c r="F29" s="40">
        <v>4504.3500000000004</v>
      </c>
      <c r="G29" s="39">
        <v>0.5</v>
      </c>
      <c r="H29" s="38">
        <v>2252.1750000000002</v>
      </c>
    </row>
    <row r="30" spans="1:8">
      <c r="E30" s="2"/>
      <c r="H30" s="38"/>
    </row>
    <row r="31" spans="1:8">
      <c r="B31" s="2" t="s">
        <v>66</v>
      </c>
      <c r="C31" s="2" t="s">
        <v>68</v>
      </c>
      <c r="D31" s="2">
        <v>10</v>
      </c>
      <c r="E31" s="3">
        <v>44720</v>
      </c>
      <c r="F31" s="40">
        <v>5941</v>
      </c>
      <c r="G31" s="39">
        <v>0.5</v>
      </c>
      <c r="H31" s="38">
        <v>2970.5</v>
      </c>
    </row>
    <row r="32" spans="1:8">
      <c r="E32" s="2"/>
      <c r="H32" s="38"/>
    </row>
    <row r="33" spans="2:8">
      <c r="B33" s="2" t="s">
        <v>69</v>
      </c>
      <c r="C33" s="2" t="s">
        <v>71</v>
      </c>
      <c r="D33" s="2">
        <v>2</v>
      </c>
      <c r="E33" s="3">
        <v>44720</v>
      </c>
      <c r="F33" s="40">
        <v>261.42</v>
      </c>
      <c r="G33" s="39">
        <v>0.5</v>
      </c>
      <c r="H33" s="38">
        <v>130.71</v>
      </c>
    </row>
    <row r="34" spans="2:8">
      <c r="E34" s="2"/>
      <c r="H34" s="38"/>
    </row>
    <row r="35" spans="2:8">
      <c r="B35" s="2" t="s">
        <v>72</v>
      </c>
      <c r="C35" s="2" t="s">
        <v>74</v>
      </c>
      <c r="D35" s="2">
        <v>2</v>
      </c>
      <c r="E35" s="3">
        <v>44720</v>
      </c>
      <c r="F35" s="40">
        <v>188.6</v>
      </c>
      <c r="G35" s="39">
        <v>0.5</v>
      </c>
      <c r="H35" s="38">
        <v>94.3</v>
      </c>
    </row>
    <row r="36" spans="2:8">
      <c r="E36" s="2"/>
      <c r="H36" s="38"/>
    </row>
    <row r="37" spans="2:8">
      <c r="B37" s="2" t="s">
        <v>75</v>
      </c>
      <c r="C37" s="2" t="s">
        <v>77</v>
      </c>
      <c r="D37" s="2">
        <v>6</v>
      </c>
      <c r="E37" s="3">
        <v>44720</v>
      </c>
      <c r="F37" s="40">
        <v>56.04</v>
      </c>
      <c r="G37" s="39">
        <v>0.5</v>
      </c>
      <c r="H37" s="38">
        <v>28.02</v>
      </c>
    </row>
    <row r="38" spans="2:8">
      <c r="E38" s="2"/>
      <c r="H38" s="38"/>
    </row>
    <row r="39" spans="2:8">
      <c r="B39" s="2" t="s">
        <v>78</v>
      </c>
      <c r="C39" s="2" t="s">
        <v>80</v>
      </c>
      <c r="D39" s="2">
        <v>2</v>
      </c>
      <c r="E39" s="3">
        <v>44720</v>
      </c>
      <c r="F39" s="40">
        <v>250.22</v>
      </c>
      <c r="G39" s="39">
        <v>0.5</v>
      </c>
      <c r="H39" s="38">
        <v>125.11</v>
      </c>
    </row>
    <row r="40" spans="2:8">
      <c r="E40" s="2"/>
      <c r="H40" s="38"/>
    </row>
    <row r="41" spans="2:8">
      <c r="B41" s="2" t="s">
        <v>81</v>
      </c>
      <c r="C41" s="2" t="s">
        <v>83</v>
      </c>
      <c r="D41" s="2">
        <v>2</v>
      </c>
      <c r="E41" s="3">
        <v>44720</v>
      </c>
      <c r="F41" s="40">
        <v>646.17999999999995</v>
      </c>
      <c r="G41" s="39">
        <v>0.5</v>
      </c>
      <c r="H41" s="38">
        <v>323.08999999999997</v>
      </c>
    </row>
    <row r="42" spans="2:8">
      <c r="E42" s="2"/>
      <c r="H42" s="38"/>
    </row>
    <row r="43" spans="2:8">
      <c r="B43" s="2" t="s">
        <v>84</v>
      </c>
      <c r="C43" s="2" t="s">
        <v>86</v>
      </c>
      <c r="D43" s="2">
        <v>2</v>
      </c>
      <c r="E43" s="3">
        <v>44720</v>
      </c>
      <c r="F43" s="40">
        <v>371.6</v>
      </c>
      <c r="G43" s="39">
        <v>0.5</v>
      </c>
      <c r="H43" s="38">
        <v>185.8</v>
      </c>
    </row>
    <row r="44" spans="2:8">
      <c r="E44" s="2"/>
      <c r="H44" s="38"/>
    </row>
    <row r="45" spans="2:8">
      <c r="B45" s="2" t="s">
        <v>87</v>
      </c>
      <c r="C45" s="2" t="s">
        <v>89</v>
      </c>
      <c r="D45" s="2">
        <v>2</v>
      </c>
      <c r="E45" s="3">
        <v>44720</v>
      </c>
      <c r="F45" s="40">
        <v>97.1</v>
      </c>
      <c r="G45" s="39">
        <v>0.5</v>
      </c>
      <c r="H45" s="38">
        <v>48.55</v>
      </c>
    </row>
    <row r="46" spans="2:8">
      <c r="E46" s="2"/>
      <c r="H46" s="38"/>
    </row>
    <row r="47" spans="2:8">
      <c r="B47" s="2" t="s">
        <v>90</v>
      </c>
      <c r="C47" s="2" t="s">
        <v>92</v>
      </c>
      <c r="D47" s="2">
        <v>5</v>
      </c>
      <c r="E47" s="3">
        <v>44720</v>
      </c>
      <c r="F47" s="40">
        <v>9707.5499999999993</v>
      </c>
      <c r="G47" s="39">
        <v>0.5</v>
      </c>
      <c r="H47" s="38">
        <v>4853.7749999999996</v>
      </c>
    </row>
    <row r="48" spans="2:8">
      <c r="E48" s="2"/>
      <c r="H48" s="38"/>
    </row>
    <row r="49" spans="2:8">
      <c r="B49" s="2" t="s">
        <v>93</v>
      </c>
      <c r="C49" s="2" t="s">
        <v>94</v>
      </c>
      <c r="D49" s="2">
        <v>0</v>
      </c>
      <c r="E49" s="3">
        <v>44720</v>
      </c>
      <c r="F49" s="40">
        <v>0</v>
      </c>
      <c r="G49" s="39">
        <v>0</v>
      </c>
      <c r="H49" s="38">
        <v>0</v>
      </c>
    </row>
    <row r="50" spans="2:8">
      <c r="E50" s="2"/>
      <c r="H50" s="38"/>
    </row>
    <row r="51" spans="2:8">
      <c r="B51" s="2" t="s">
        <v>95</v>
      </c>
      <c r="C51" s="2" t="s">
        <v>97</v>
      </c>
      <c r="D51" s="2">
        <v>10</v>
      </c>
      <c r="E51" s="3">
        <v>44720</v>
      </c>
      <c r="F51" s="40">
        <v>576.5</v>
      </c>
      <c r="G51" s="39">
        <v>0.5</v>
      </c>
      <c r="H51" s="38">
        <v>288.25</v>
      </c>
    </row>
    <row r="52" spans="2:8">
      <c r="E52" s="2"/>
      <c r="H52" s="38"/>
    </row>
    <row r="53" spans="2:8">
      <c r="B53" s="2" t="s">
        <v>98</v>
      </c>
      <c r="C53" s="2" t="s">
        <v>100</v>
      </c>
      <c r="D53" s="2">
        <v>10</v>
      </c>
      <c r="E53" s="3">
        <v>44720</v>
      </c>
      <c r="F53" s="40">
        <v>647.5</v>
      </c>
      <c r="G53" s="39">
        <v>0.5</v>
      </c>
      <c r="H53" s="38">
        <v>323.75</v>
      </c>
    </row>
    <row r="54" spans="2:8">
      <c r="E54" s="2"/>
      <c r="H54" s="38"/>
    </row>
    <row r="55" spans="2:8">
      <c r="B55" s="2" t="s">
        <v>101</v>
      </c>
      <c r="C55" s="2" t="s">
        <v>103</v>
      </c>
      <c r="D55" s="2">
        <v>10</v>
      </c>
      <c r="E55" s="3">
        <v>44720</v>
      </c>
      <c r="F55" s="40">
        <v>935.8</v>
      </c>
      <c r="G55" s="39">
        <v>0.5</v>
      </c>
      <c r="H55" s="38">
        <v>467.9</v>
      </c>
    </row>
    <row r="56" spans="2:8">
      <c r="E56" s="2"/>
      <c r="H56" s="38"/>
    </row>
    <row r="57" spans="2:8">
      <c r="B57" s="2" t="s">
        <v>104</v>
      </c>
      <c r="C57" s="2" t="s">
        <v>106</v>
      </c>
      <c r="D57" s="2">
        <v>10</v>
      </c>
      <c r="E57" s="3">
        <v>44720</v>
      </c>
      <c r="F57" s="40">
        <v>596.4</v>
      </c>
      <c r="G57" s="39">
        <v>0.5</v>
      </c>
      <c r="H57" s="38">
        <v>298.2</v>
      </c>
    </row>
    <row r="58" spans="2:8">
      <c r="E58" s="2"/>
      <c r="H58" s="38"/>
    </row>
    <row r="59" spans="2:8">
      <c r="B59" s="2" t="s">
        <v>107</v>
      </c>
      <c r="C59" s="2" t="s">
        <v>109</v>
      </c>
      <c r="D59" s="2">
        <v>0</v>
      </c>
      <c r="E59" s="3">
        <v>44720</v>
      </c>
      <c r="F59" s="40">
        <v>0</v>
      </c>
      <c r="G59" s="39">
        <v>0.5</v>
      </c>
      <c r="H59" s="38">
        <v>0</v>
      </c>
    </row>
    <row r="60" spans="2:8">
      <c r="E60" s="2"/>
      <c r="H60" s="38"/>
    </row>
    <row r="61" spans="2:8">
      <c r="B61" s="2" t="s">
        <v>110</v>
      </c>
      <c r="C61" s="2" t="s">
        <v>112</v>
      </c>
      <c r="D61" s="2">
        <v>20</v>
      </c>
      <c r="E61" s="3">
        <v>44720</v>
      </c>
      <c r="F61" s="40">
        <v>3291.6000000000004</v>
      </c>
      <c r="G61" s="39">
        <v>0.5</v>
      </c>
      <c r="H61" s="38">
        <v>1645.8000000000002</v>
      </c>
    </row>
    <row r="62" spans="2:8">
      <c r="E62" s="2"/>
      <c r="H62" s="38"/>
    </row>
    <row r="63" spans="2:8">
      <c r="B63" s="2" t="s">
        <v>113</v>
      </c>
      <c r="C63" s="2" t="s">
        <v>115</v>
      </c>
      <c r="D63" s="2">
        <v>10</v>
      </c>
      <c r="E63" s="3">
        <v>44720</v>
      </c>
      <c r="F63" s="40">
        <v>2685.2</v>
      </c>
      <c r="G63" s="39">
        <v>0.5</v>
      </c>
      <c r="H63" s="38">
        <v>1342.6</v>
      </c>
    </row>
    <row r="64" spans="2:8">
      <c r="E64" s="2"/>
      <c r="H64" s="38"/>
    </row>
    <row r="65" spans="2:8">
      <c r="B65" s="2" t="s">
        <v>116</v>
      </c>
      <c r="C65" s="2" t="s">
        <v>118</v>
      </c>
      <c r="D65" s="2">
        <v>5</v>
      </c>
      <c r="E65" s="3">
        <v>44720</v>
      </c>
      <c r="F65" s="40">
        <v>620.75</v>
      </c>
      <c r="G65" s="39">
        <v>0.5</v>
      </c>
      <c r="H65" s="38">
        <v>310.375</v>
      </c>
    </row>
    <row r="66" spans="2:8">
      <c r="E66" s="2"/>
      <c r="H66" s="38"/>
    </row>
    <row r="67" spans="2:8">
      <c r="B67" s="2" t="s">
        <v>119</v>
      </c>
      <c r="C67" s="2" t="s">
        <v>121</v>
      </c>
      <c r="D67" s="2">
        <v>5</v>
      </c>
      <c r="E67" s="3">
        <v>44720</v>
      </c>
      <c r="F67" s="40">
        <v>1052.75</v>
      </c>
      <c r="G67" s="39">
        <v>0.5</v>
      </c>
      <c r="H67" s="38">
        <v>526.375</v>
      </c>
    </row>
    <row r="68" spans="2:8">
      <c r="E68" s="2"/>
      <c r="H68" s="38"/>
    </row>
    <row r="69" spans="2:8">
      <c r="B69" s="2" t="s">
        <v>122</v>
      </c>
      <c r="C69" s="2" t="s">
        <v>124</v>
      </c>
      <c r="D69" s="2">
        <v>5</v>
      </c>
      <c r="E69" s="3">
        <v>44720</v>
      </c>
      <c r="F69" s="40">
        <v>273.85000000000002</v>
      </c>
      <c r="G69" s="39">
        <v>0.5</v>
      </c>
      <c r="H69" s="38">
        <v>136.92500000000001</v>
      </c>
    </row>
    <row r="70" spans="2:8">
      <c r="E70" s="2"/>
      <c r="H70" s="38"/>
    </row>
    <row r="71" spans="2:8">
      <c r="B71" s="2" t="s">
        <v>125</v>
      </c>
      <c r="C71" s="2" t="s">
        <v>127</v>
      </c>
      <c r="D71" s="2">
        <v>10</v>
      </c>
      <c r="E71" s="3">
        <v>44720</v>
      </c>
      <c r="F71" s="40">
        <v>197.8</v>
      </c>
      <c r="G71" s="39">
        <v>0.5</v>
      </c>
      <c r="H71" s="38">
        <v>98.9</v>
      </c>
    </row>
    <row r="72" spans="2:8">
      <c r="E72" s="2"/>
      <c r="H72" s="38"/>
    </row>
    <row r="73" spans="2:8">
      <c r="B73" s="2" t="s">
        <v>128</v>
      </c>
      <c r="C73" s="2" t="s">
        <v>567</v>
      </c>
      <c r="D73" s="2">
        <v>0</v>
      </c>
      <c r="E73" s="3">
        <v>44720</v>
      </c>
      <c r="F73" s="40">
        <v>0</v>
      </c>
      <c r="G73" s="39">
        <v>0</v>
      </c>
      <c r="H73" s="38">
        <v>0</v>
      </c>
    </row>
    <row r="74" spans="2:8">
      <c r="E74" s="2"/>
      <c r="H74" s="38"/>
    </row>
    <row r="75" spans="2:8">
      <c r="B75" s="2" t="s">
        <v>131</v>
      </c>
      <c r="C75" s="2" t="s">
        <v>568</v>
      </c>
      <c r="D75" s="2">
        <v>20</v>
      </c>
      <c r="E75" s="3">
        <v>44720</v>
      </c>
      <c r="F75" s="40">
        <v>1599.6000000000001</v>
      </c>
      <c r="G75" s="39">
        <v>0.5</v>
      </c>
      <c r="H75" s="38">
        <v>799.80000000000007</v>
      </c>
    </row>
    <row r="76" spans="2:8">
      <c r="E76" s="2"/>
      <c r="H76" s="38"/>
    </row>
    <row r="77" spans="2:8">
      <c r="B77" s="2" t="s">
        <v>134</v>
      </c>
      <c r="C77" s="2" t="s">
        <v>136</v>
      </c>
      <c r="D77" s="2">
        <v>10</v>
      </c>
      <c r="E77" s="3">
        <v>44720</v>
      </c>
      <c r="F77" s="40">
        <v>853.1</v>
      </c>
      <c r="G77" s="39">
        <v>0.5</v>
      </c>
      <c r="H77" s="38">
        <v>426.55</v>
      </c>
    </row>
    <row r="78" spans="2:8">
      <c r="E78" s="2"/>
      <c r="H78" s="38"/>
    </row>
    <row r="79" spans="2:8">
      <c r="B79" s="2" t="s">
        <v>137</v>
      </c>
      <c r="C79" s="2" t="s">
        <v>139</v>
      </c>
      <c r="D79" s="2">
        <v>10</v>
      </c>
      <c r="E79" s="3">
        <v>44720</v>
      </c>
      <c r="F79" s="40">
        <v>960.19999999999993</v>
      </c>
      <c r="G79" s="39">
        <v>0.5</v>
      </c>
      <c r="H79" s="38">
        <v>480.09999999999997</v>
      </c>
    </row>
    <row r="80" spans="2:8">
      <c r="E80" s="2"/>
      <c r="H80" s="38"/>
    </row>
    <row r="81" spans="2:8">
      <c r="B81" s="2" t="s">
        <v>140</v>
      </c>
      <c r="C81" s="2" t="s">
        <v>142</v>
      </c>
      <c r="D81" s="2">
        <v>5</v>
      </c>
      <c r="E81" s="3">
        <v>44720</v>
      </c>
      <c r="F81" s="40">
        <v>647.69999999999993</v>
      </c>
      <c r="G81" s="39">
        <v>0.5</v>
      </c>
      <c r="H81" s="38">
        <v>323.84999999999997</v>
      </c>
    </row>
    <row r="82" spans="2:8">
      <c r="E82" s="2"/>
      <c r="H82" s="38"/>
    </row>
    <row r="83" spans="2:8">
      <c r="B83" s="2" t="s">
        <v>143</v>
      </c>
      <c r="C83" s="2" t="s">
        <v>145</v>
      </c>
      <c r="D83" s="2">
        <v>5</v>
      </c>
      <c r="E83" s="3">
        <v>44720</v>
      </c>
      <c r="F83" s="40">
        <v>613.9</v>
      </c>
      <c r="G83" s="39">
        <v>0.5</v>
      </c>
      <c r="H83" s="38">
        <v>306.95</v>
      </c>
    </row>
    <row r="84" spans="2:8">
      <c r="E84" s="2"/>
      <c r="H84" s="38"/>
    </row>
    <row r="85" spans="2:8">
      <c r="B85" s="2" t="s">
        <v>146</v>
      </c>
      <c r="C85" s="2" t="s">
        <v>148</v>
      </c>
      <c r="D85" s="2">
        <v>5</v>
      </c>
      <c r="E85" s="3">
        <v>44720</v>
      </c>
      <c r="F85" s="40">
        <v>654.20000000000005</v>
      </c>
      <c r="G85" s="39">
        <v>0.5</v>
      </c>
      <c r="H85" s="38">
        <v>327.10000000000002</v>
      </c>
    </row>
    <row r="86" spans="2:8">
      <c r="E86" s="2"/>
      <c r="H86" s="38"/>
    </row>
    <row r="87" spans="2:8">
      <c r="B87" s="2" t="s">
        <v>149</v>
      </c>
      <c r="C87" s="2" t="s">
        <v>569</v>
      </c>
      <c r="D87" s="2">
        <v>5</v>
      </c>
      <c r="E87" s="3">
        <v>44720</v>
      </c>
      <c r="F87" s="40">
        <v>804.05</v>
      </c>
      <c r="G87" s="39">
        <v>0.5</v>
      </c>
      <c r="H87" s="38">
        <v>402.02499999999998</v>
      </c>
    </row>
    <row r="88" spans="2:8">
      <c r="E88" s="2"/>
      <c r="H88" s="38"/>
    </row>
    <row r="89" spans="2:8">
      <c r="B89" s="2" t="s">
        <v>152</v>
      </c>
      <c r="C89" s="2" t="s">
        <v>154</v>
      </c>
      <c r="D89" s="2">
        <v>5</v>
      </c>
      <c r="E89" s="3">
        <v>44720</v>
      </c>
      <c r="F89" s="40">
        <v>503.25</v>
      </c>
      <c r="G89" s="39">
        <v>0.5</v>
      </c>
      <c r="H89" s="38">
        <v>251.625</v>
      </c>
    </row>
    <row r="90" spans="2:8">
      <c r="E90" s="2"/>
      <c r="H90" s="38"/>
    </row>
    <row r="91" spans="2:8">
      <c r="B91" s="2" t="s">
        <v>155</v>
      </c>
      <c r="C91" s="2" t="s">
        <v>570</v>
      </c>
      <c r="D91" s="2">
        <v>29</v>
      </c>
      <c r="E91" s="3">
        <v>44720</v>
      </c>
      <c r="F91" s="40">
        <v>579.13</v>
      </c>
      <c r="G91" s="39">
        <v>0.5</v>
      </c>
      <c r="H91" s="38">
        <v>289.565</v>
      </c>
    </row>
    <row r="92" spans="2:8">
      <c r="E92" s="2"/>
      <c r="H92" s="38"/>
    </row>
    <row r="93" spans="2:8">
      <c r="B93" s="2" t="s">
        <v>158</v>
      </c>
      <c r="C93" s="2" t="s">
        <v>571</v>
      </c>
      <c r="D93" s="2">
        <v>46</v>
      </c>
      <c r="E93" s="3">
        <v>44720</v>
      </c>
      <c r="F93" s="40">
        <v>991.76</v>
      </c>
      <c r="G93" s="39">
        <v>0.5</v>
      </c>
      <c r="H93" s="38">
        <v>495.88</v>
      </c>
    </row>
    <row r="94" spans="2:8">
      <c r="E94" s="2"/>
      <c r="H94" s="38"/>
    </row>
    <row r="95" spans="2:8">
      <c r="B95" s="2" t="s">
        <v>161</v>
      </c>
      <c r="C95" s="2" t="s">
        <v>572</v>
      </c>
      <c r="D95" s="2">
        <v>50</v>
      </c>
      <c r="E95" s="3">
        <v>44720</v>
      </c>
      <c r="F95" s="40">
        <v>1143</v>
      </c>
      <c r="G95" s="39">
        <v>0.5</v>
      </c>
      <c r="H95" s="38">
        <v>571.5</v>
      </c>
    </row>
    <row r="96" spans="2:8">
      <c r="E96" s="2"/>
      <c r="H96" s="38"/>
    </row>
    <row r="97" spans="2:8">
      <c r="B97" s="2" t="s">
        <v>164</v>
      </c>
      <c r="C97" s="2" t="s">
        <v>573</v>
      </c>
      <c r="D97" s="2">
        <v>51</v>
      </c>
      <c r="E97" s="3">
        <v>44720</v>
      </c>
      <c r="F97" s="40">
        <v>1231.6499999999999</v>
      </c>
      <c r="G97" s="39">
        <v>0.5</v>
      </c>
      <c r="H97" s="38">
        <v>615.82499999999993</v>
      </c>
    </row>
    <row r="98" spans="2:8">
      <c r="E98" s="2"/>
      <c r="H98" s="38"/>
    </row>
    <row r="99" spans="2:8">
      <c r="B99" s="2" t="s">
        <v>167</v>
      </c>
      <c r="C99" s="2" t="s">
        <v>574</v>
      </c>
      <c r="D99" s="2">
        <v>100</v>
      </c>
      <c r="E99" s="3">
        <v>44720</v>
      </c>
      <c r="F99" s="40">
        <v>2674</v>
      </c>
      <c r="G99" s="39">
        <v>0.5</v>
      </c>
      <c r="H99" s="38">
        <v>1337</v>
      </c>
    </row>
    <row r="100" spans="2:8">
      <c r="E100" s="2"/>
      <c r="H100" s="38"/>
    </row>
    <row r="101" spans="2:8">
      <c r="B101" s="2" t="s">
        <v>170</v>
      </c>
      <c r="C101" s="2" t="s">
        <v>575</v>
      </c>
      <c r="D101" s="2">
        <v>50</v>
      </c>
      <c r="E101" s="3">
        <v>44720</v>
      </c>
      <c r="F101" s="40">
        <v>1950.5</v>
      </c>
      <c r="G101" s="39">
        <v>0.5</v>
      </c>
      <c r="H101" s="38">
        <v>975.25</v>
      </c>
    </row>
    <row r="102" spans="2:8">
      <c r="E102" s="2"/>
      <c r="H102" s="38"/>
    </row>
    <row r="103" spans="2:8">
      <c r="B103" s="2" t="s">
        <v>173</v>
      </c>
      <c r="C103" s="2" t="s">
        <v>576</v>
      </c>
      <c r="D103" s="2">
        <v>4</v>
      </c>
      <c r="E103" s="3">
        <v>44720</v>
      </c>
      <c r="F103" s="40">
        <v>148.4</v>
      </c>
      <c r="G103" s="39">
        <v>0.5</v>
      </c>
      <c r="H103" s="38">
        <v>74.2</v>
      </c>
    </row>
    <row r="104" spans="2:8">
      <c r="E104" s="2"/>
      <c r="H104" s="38"/>
    </row>
    <row r="105" spans="2:8">
      <c r="B105" s="2" t="s">
        <v>176</v>
      </c>
      <c r="C105" s="2" t="s">
        <v>577</v>
      </c>
      <c r="D105" s="2">
        <v>2</v>
      </c>
      <c r="E105" s="3">
        <v>44720</v>
      </c>
      <c r="F105" s="40">
        <v>88.86</v>
      </c>
      <c r="G105" s="39">
        <v>0.5</v>
      </c>
      <c r="H105" s="38">
        <v>44.43</v>
      </c>
    </row>
    <row r="106" spans="2:8">
      <c r="E106" s="2"/>
      <c r="H106" s="38"/>
    </row>
    <row r="107" spans="2:8">
      <c r="B107" s="2" t="s">
        <v>179</v>
      </c>
      <c r="C107" s="2" t="s">
        <v>578</v>
      </c>
      <c r="D107" s="2">
        <v>5</v>
      </c>
      <c r="E107" s="3">
        <v>44720</v>
      </c>
      <c r="F107" s="40">
        <v>102.65</v>
      </c>
      <c r="G107" s="39">
        <v>0.5</v>
      </c>
      <c r="H107" s="38">
        <v>51.325000000000003</v>
      </c>
    </row>
    <row r="108" spans="2:8">
      <c r="E108" s="2"/>
      <c r="H108" s="38"/>
    </row>
    <row r="109" spans="2:8">
      <c r="B109" s="2" t="s">
        <v>182</v>
      </c>
      <c r="C109" s="2" t="s">
        <v>579</v>
      </c>
      <c r="D109" s="2">
        <v>5</v>
      </c>
      <c r="E109" s="3">
        <v>44720</v>
      </c>
      <c r="F109" s="40">
        <v>107.8</v>
      </c>
      <c r="G109" s="39">
        <v>0.5</v>
      </c>
      <c r="H109" s="38">
        <v>53.9</v>
      </c>
    </row>
    <row r="110" spans="2:8">
      <c r="E110" s="2"/>
      <c r="H110" s="38"/>
    </row>
    <row r="111" spans="2:8">
      <c r="B111" s="2" t="s">
        <v>185</v>
      </c>
      <c r="C111" s="2" t="s">
        <v>187</v>
      </c>
      <c r="D111" s="2">
        <v>5</v>
      </c>
      <c r="E111" s="3">
        <v>44720</v>
      </c>
      <c r="F111" s="40">
        <v>165.45000000000002</v>
      </c>
      <c r="G111" s="39">
        <v>0.5</v>
      </c>
      <c r="H111" s="38">
        <v>82.725000000000009</v>
      </c>
    </row>
    <row r="112" spans="2:8">
      <c r="E112" s="2"/>
      <c r="H112" s="38"/>
    </row>
    <row r="113" spans="2:8">
      <c r="B113" s="2" t="s">
        <v>188</v>
      </c>
      <c r="C113" s="2" t="s">
        <v>190</v>
      </c>
      <c r="D113" s="2">
        <v>5</v>
      </c>
      <c r="E113" s="3">
        <v>44720</v>
      </c>
      <c r="F113" s="40">
        <v>204.54999999999998</v>
      </c>
      <c r="G113" s="39">
        <v>0.5</v>
      </c>
      <c r="H113" s="38">
        <v>102.27499999999999</v>
      </c>
    </row>
    <row r="114" spans="2:8">
      <c r="E114" s="2"/>
      <c r="H114" s="38"/>
    </row>
    <row r="115" spans="2:8">
      <c r="B115" s="2" t="s">
        <v>191</v>
      </c>
      <c r="C115" s="2" t="s">
        <v>193</v>
      </c>
      <c r="D115" s="2">
        <v>5</v>
      </c>
      <c r="E115" s="3">
        <v>44720</v>
      </c>
      <c r="F115" s="40">
        <v>243.6</v>
      </c>
      <c r="G115" s="39">
        <v>0.5</v>
      </c>
      <c r="H115" s="38">
        <v>121.8</v>
      </c>
    </row>
    <row r="116" spans="2:8">
      <c r="E116" s="2"/>
      <c r="H116" s="38"/>
    </row>
    <row r="117" spans="2:8">
      <c r="B117" s="2" t="s">
        <v>194</v>
      </c>
      <c r="C117" s="2" t="s">
        <v>196</v>
      </c>
      <c r="D117" s="2">
        <v>15</v>
      </c>
      <c r="E117" s="3">
        <v>44720</v>
      </c>
      <c r="F117" s="40">
        <v>291.14999999999998</v>
      </c>
      <c r="G117" s="39">
        <v>0.5</v>
      </c>
      <c r="H117" s="38">
        <v>145.57499999999999</v>
      </c>
    </row>
    <row r="118" spans="2:8">
      <c r="E118" s="2"/>
      <c r="H118" s="38"/>
    </row>
    <row r="119" spans="2:8">
      <c r="B119" s="2" t="s">
        <v>197</v>
      </c>
      <c r="C119" s="2" t="s">
        <v>199</v>
      </c>
      <c r="D119" s="2">
        <v>5</v>
      </c>
      <c r="E119" s="3">
        <v>44720</v>
      </c>
      <c r="F119" s="40">
        <v>457.75</v>
      </c>
      <c r="G119" s="39">
        <v>0.5</v>
      </c>
      <c r="H119" s="38">
        <v>228.875</v>
      </c>
    </row>
    <row r="120" spans="2:8">
      <c r="E120" s="2"/>
      <c r="H120" s="38"/>
    </row>
    <row r="121" spans="2:8">
      <c r="B121" s="2" t="s">
        <v>200</v>
      </c>
      <c r="C121" s="2" t="s">
        <v>580</v>
      </c>
      <c r="D121" s="2">
        <v>100</v>
      </c>
      <c r="E121" s="3">
        <v>44720</v>
      </c>
      <c r="F121" s="40">
        <v>3161</v>
      </c>
      <c r="G121" s="39">
        <v>0.5</v>
      </c>
      <c r="H121" s="38">
        <v>1580.5</v>
      </c>
    </row>
    <row r="122" spans="2:8">
      <c r="E122" s="2"/>
      <c r="H122" s="38"/>
    </row>
    <row r="123" spans="2:8">
      <c r="B123" s="2" t="s">
        <v>203</v>
      </c>
      <c r="C123" s="2" t="s">
        <v>233</v>
      </c>
      <c r="D123" s="2">
        <v>0</v>
      </c>
      <c r="E123" s="3">
        <v>44720</v>
      </c>
      <c r="F123" s="40">
        <v>0</v>
      </c>
      <c r="G123" s="39">
        <v>0.5</v>
      </c>
      <c r="H123" s="38">
        <v>0</v>
      </c>
    </row>
    <row r="124" spans="2:8">
      <c r="E124" s="2"/>
      <c r="H124" s="38"/>
    </row>
    <row r="125" spans="2:8">
      <c r="B125" s="2" t="s">
        <v>206</v>
      </c>
      <c r="C125" s="2" t="s">
        <v>581</v>
      </c>
      <c r="D125" s="2">
        <v>5</v>
      </c>
      <c r="E125" s="3">
        <v>44720</v>
      </c>
      <c r="F125" s="40">
        <v>367.5</v>
      </c>
      <c r="G125" s="39">
        <v>0.5</v>
      </c>
      <c r="H125" s="38">
        <v>183.75</v>
      </c>
    </row>
    <row r="126" spans="2:8">
      <c r="E126" s="2"/>
      <c r="H126" s="38"/>
    </row>
    <row r="127" spans="2:8">
      <c r="B127" s="2" t="s">
        <v>209</v>
      </c>
      <c r="C127" s="2" t="s">
        <v>211</v>
      </c>
      <c r="D127" s="2">
        <v>5</v>
      </c>
      <c r="E127" s="3">
        <v>44720</v>
      </c>
      <c r="F127" s="40">
        <v>0</v>
      </c>
      <c r="G127" s="39">
        <v>0.5</v>
      </c>
      <c r="H127" s="38">
        <v>0</v>
      </c>
    </row>
    <row r="128" spans="2:8">
      <c r="E128" s="2"/>
      <c r="H128" s="38"/>
    </row>
    <row r="129" spans="2:8">
      <c r="B129" s="2" t="s">
        <v>212</v>
      </c>
      <c r="C129" s="2" t="s">
        <v>214</v>
      </c>
      <c r="D129" s="2">
        <v>3</v>
      </c>
      <c r="E129" s="3">
        <v>44720</v>
      </c>
      <c r="F129" s="40">
        <v>12137.52</v>
      </c>
      <c r="G129" s="39">
        <v>0.5</v>
      </c>
      <c r="H129" s="38">
        <v>6068.76</v>
      </c>
    </row>
    <row r="130" spans="2:8">
      <c r="E130" s="2"/>
      <c r="H130" s="38"/>
    </row>
    <row r="131" spans="2:8">
      <c r="B131" s="2" t="s">
        <v>215</v>
      </c>
      <c r="C131" s="2" t="s">
        <v>217</v>
      </c>
      <c r="D131" s="2">
        <v>300</v>
      </c>
      <c r="E131" s="3">
        <v>44720</v>
      </c>
      <c r="F131" s="40">
        <v>2742</v>
      </c>
      <c r="G131" s="39">
        <v>0.5</v>
      </c>
      <c r="H131" s="38">
        <v>1371</v>
      </c>
    </row>
    <row r="132" spans="2:8">
      <c r="E132" s="2"/>
      <c r="H132" s="38"/>
    </row>
    <row r="133" spans="2:8">
      <c r="B133" s="2" t="s">
        <v>219</v>
      </c>
      <c r="C133" s="2" t="s">
        <v>221</v>
      </c>
      <c r="D133" s="2">
        <v>10</v>
      </c>
      <c r="E133" s="3">
        <v>44720</v>
      </c>
      <c r="F133" s="40">
        <v>809.2</v>
      </c>
      <c r="G133" s="39">
        <v>0.5</v>
      </c>
      <c r="H133" s="38">
        <v>404.6</v>
      </c>
    </row>
    <row r="134" spans="2:8">
      <c r="E134" s="2"/>
      <c r="H134" s="38"/>
    </row>
    <row r="135" spans="2:8">
      <c r="B135" s="2" t="s">
        <v>222</v>
      </c>
      <c r="C135" s="2" t="s">
        <v>224</v>
      </c>
      <c r="D135" s="2">
        <v>0</v>
      </c>
      <c r="E135" s="3">
        <v>44720</v>
      </c>
      <c r="F135" s="40">
        <v>0</v>
      </c>
      <c r="G135" s="39">
        <v>0.5</v>
      </c>
      <c r="H135" s="38">
        <v>0</v>
      </c>
    </row>
    <row r="136" spans="2:8">
      <c r="E136" s="2"/>
      <c r="H136" s="38"/>
    </row>
    <row r="137" spans="2:8">
      <c r="B137" s="2" t="s">
        <v>225</v>
      </c>
      <c r="C137" s="2" t="s">
        <v>62</v>
      </c>
      <c r="D137" s="2">
        <v>0</v>
      </c>
      <c r="E137" s="3">
        <v>44720</v>
      </c>
      <c r="F137" s="40">
        <v>0</v>
      </c>
      <c r="G137" s="39">
        <v>0.5</v>
      </c>
      <c r="H137" s="38">
        <v>0</v>
      </c>
    </row>
    <row r="138" spans="2:8">
      <c r="E138" s="2"/>
      <c r="H138" s="38"/>
    </row>
    <row r="139" spans="2:8">
      <c r="B139" s="2" t="s">
        <v>226</v>
      </c>
      <c r="C139" s="2" t="s">
        <v>228</v>
      </c>
      <c r="D139" s="2">
        <v>2</v>
      </c>
      <c r="E139" s="3">
        <v>44720</v>
      </c>
      <c r="F139" s="40">
        <v>244.08</v>
      </c>
      <c r="G139" s="39">
        <v>0.5</v>
      </c>
      <c r="H139" s="38">
        <v>122.04</v>
      </c>
    </row>
    <row r="140" spans="2:8">
      <c r="E140" s="2"/>
      <c r="H140" s="38"/>
    </row>
    <row r="141" spans="2:8">
      <c r="B141" s="2" t="s">
        <v>229</v>
      </c>
      <c r="C141" s="2" t="s">
        <v>231</v>
      </c>
      <c r="D141" s="2">
        <v>15</v>
      </c>
      <c r="E141" s="3">
        <v>44720</v>
      </c>
      <c r="F141" s="40">
        <v>382.2</v>
      </c>
      <c r="G141" s="39">
        <v>0.5</v>
      </c>
      <c r="H141" s="38">
        <v>191.1</v>
      </c>
    </row>
    <row r="142" spans="2:8">
      <c r="E142" s="2"/>
      <c r="H142" s="38"/>
    </row>
    <row r="143" spans="2:8">
      <c r="B143" s="2" t="s">
        <v>232</v>
      </c>
      <c r="C143" s="2" t="s">
        <v>233</v>
      </c>
      <c r="D143" s="2">
        <v>0</v>
      </c>
      <c r="E143" s="3">
        <v>44720</v>
      </c>
      <c r="F143" s="40">
        <v>0</v>
      </c>
      <c r="G143" s="39">
        <v>0</v>
      </c>
      <c r="H143" s="38">
        <v>0</v>
      </c>
    </row>
    <row r="144" spans="2:8">
      <c r="E144" s="2"/>
      <c r="H144" s="38"/>
    </row>
    <row r="145" spans="2:8">
      <c r="B145" s="2" t="s">
        <v>234</v>
      </c>
      <c r="C145" s="2" t="s">
        <v>236</v>
      </c>
      <c r="D145" s="2">
        <v>5</v>
      </c>
      <c r="E145" s="3">
        <v>44720</v>
      </c>
      <c r="F145" s="40">
        <v>1251.5999999999999</v>
      </c>
      <c r="G145" s="39">
        <v>0.5</v>
      </c>
      <c r="H145" s="38">
        <v>625.79999999999995</v>
      </c>
    </row>
    <row r="146" spans="2:8">
      <c r="E146" s="2"/>
      <c r="H146" s="38"/>
    </row>
    <row r="147" spans="2:8">
      <c r="B147" s="2" t="s">
        <v>237</v>
      </c>
      <c r="C147" s="2" t="s">
        <v>239</v>
      </c>
      <c r="D147" s="2">
        <v>3</v>
      </c>
      <c r="E147" s="3">
        <v>44720</v>
      </c>
      <c r="F147" s="40">
        <v>925.80000000000007</v>
      </c>
      <c r="G147" s="39">
        <v>0.5</v>
      </c>
      <c r="H147" s="38">
        <v>462.90000000000003</v>
      </c>
    </row>
    <row r="148" spans="2:8">
      <c r="E148" s="2"/>
      <c r="H148" s="38"/>
    </row>
    <row r="149" spans="2:8">
      <c r="B149" s="2" t="s">
        <v>240</v>
      </c>
      <c r="C149" s="2" t="s">
        <v>242</v>
      </c>
      <c r="D149" s="2">
        <v>5</v>
      </c>
      <c r="E149" s="3">
        <v>44720</v>
      </c>
      <c r="F149" s="40">
        <v>1249.25</v>
      </c>
      <c r="G149" s="39">
        <v>0.5</v>
      </c>
      <c r="H149" s="38">
        <v>624.625</v>
      </c>
    </row>
    <row r="150" spans="2:8">
      <c r="E150" s="2"/>
      <c r="H150" s="38"/>
    </row>
    <row r="151" spans="2:8">
      <c r="B151" s="2" t="s">
        <v>243</v>
      </c>
      <c r="C151" s="2" t="s">
        <v>245</v>
      </c>
      <c r="D151" s="2">
        <v>4</v>
      </c>
      <c r="E151" s="3">
        <v>44720</v>
      </c>
      <c r="F151" s="40">
        <v>1225.24</v>
      </c>
      <c r="G151" s="39">
        <v>0.5</v>
      </c>
      <c r="H151" s="38">
        <v>612.62</v>
      </c>
    </row>
    <row r="152" spans="2:8">
      <c r="E152" s="2"/>
      <c r="H152" s="38"/>
    </row>
    <row r="153" spans="2:8">
      <c r="B153" s="2" t="s">
        <v>246</v>
      </c>
      <c r="C153" s="2" t="s">
        <v>248</v>
      </c>
      <c r="D153" s="2">
        <v>6</v>
      </c>
      <c r="E153" s="3">
        <v>44720</v>
      </c>
      <c r="F153" s="40">
        <v>196.62</v>
      </c>
      <c r="G153" s="39">
        <v>0.5</v>
      </c>
      <c r="H153" s="38">
        <v>98.31</v>
      </c>
    </row>
    <row r="154" spans="2:8">
      <c r="E154" s="2"/>
      <c r="H154" s="38"/>
    </row>
    <row r="155" spans="2:8">
      <c r="B155" s="2" t="s">
        <v>249</v>
      </c>
      <c r="C155" s="2" t="s">
        <v>251</v>
      </c>
      <c r="D155" s="2">
        <v>6</v>
      </c>
      <c r="E155" s="3">
        <v>44720</v>
      </c>
      <c r="F155" s="40">
        <v>416.93999999999994</v>
      </c>
      <c r="G155" s="39">
        <v>0.5</v>
      </c>
      <c r="H155" s="38">
        <v>208.46999999999997</v>
      </c>
    </row>
    <row r="156" spans="2:8">
      <c r="E156" s="2"/>
      <c r="H156" s="38"/>
    </row>
    <row r="157" spans="2:8">
      <c r="B157" s="2" t="s">
        <v>252</v>
      </c>
      <c r="C157" s="2" t="s">
        <v>254</v>
      </c>
      <c r="D157" s="2">
        <v>50</v>
      </c>
      <c r="E157" s="3">
        <v>44720</v>
      </c>
      <c r="F157" s="40">
        <v>457</v>
      </c>
      <c r="G157" s="39">
        <v>0.5</v>
      </c>
      <c r="H157" s="38">
        <v>228.5</v>
      </c>
    </row>
    <row r="158" spans="2:8">
      <c r="E158" s="2"/>
      <c r="H158" s="38"/>
    </row>
    <row r="159" spans="2:8">
      <c r="B159" s="2" t="s">
        <v>255</v>
      </c>
      <c r="C159" s="2" t="s">
        <v>228</v>
      </c>
      <c r="D159" s="2">
        <v>3</v>
      </c>
      <c r="E159" s="3">
        <v>44720</v>
      </c>
      <c r="F159" s="40">
        <v>294.09000000000003</v>
      </c>
      <c r="G159" s="39">
        <v>0.5</v>
      </c>
      <c r="H159" s="38">
        <v>147.04500000000002</v>
      </c>
    </row>
    <row r="160" spans="2:8">
      <c r="E160" s="2"/>
      <c r="H160" s="38"/>
    </row>
    <row r="161" spans="1:8">
      <c r="B161" s="2" t="s">
        <v>256</v>
      </c>
      <c r="C161" s="2" t="s">
        <v>77</v>
      </c>
      <c r="D161" s="2">
        <v>6</v>
      </c>
      <c r="E161" s="3">
        <v>44720</v>
      </c>
      <c r="F161" s="40">
        <v>61.62</v>
      </c>
      <c r="G161" s="39">
        <v>0.5</v>
      </c>
      <c r="H161" s="38">
        <v>30.81</v>
      </c>
    </row>
    <row r="162" spans="1:8">
      <c r="E162" s="2"/>
      <c r="H162" s="38"/>
    </row>
    <row r="163" spans="1:8">
      <c r="B163" s="2" t="s">
        <v>258</v>
      </c>
      <c r="C163" s="2" t="s">
        <v>80</v>
      </c>
      <c r="D163" s="2">
        <v>3</v>
      </c>
      <c r="E163" s="3">
        <v>44720</v>
      </c>
      <c r="F163" s="40">
        <v>389.34000000000003</v>
      </c>
      <c r="G163" s="39">
        <v>0.5</v>
      </c>
      <c r="H163" s="38">
        <v>194.67000000000002</v>
      </c>
    </row>
    <row r="164" spans="1:8">
      <c r="E164" s="2"/>
      <c r="H164" s="38"/>
    </row>
    <row r="165" spans="1:8">
      <c r="B165" s="2" t="s">
        <v>260</v>
      </c>
      <c r="C165" s="2" t="s">
        <v>83</v>
      </c>
      <c r="D165" s="2">
        <v>3</v>
      </c>
      <c r="E165" s="3">
        <v>44720</v>
      </c>
      <c r="F165" s="40">
        <v>675.03</v>
      </c>
      <c r="G165" s="39">
        <v>0.5</v>
      </c>
      <c r="H165" s="38">
        <v>337.51499999999999</v>
      </c>
    </row>
    <row r="166" spans="1:8">
      <c r="E166" s="2"/>
      <c r="H166" s="38"/>
    </row>
    <row r="167" spans="1:8">
      <c r="B167" s="2" t="s">
        <v>262</v>
      </c>
      <c r="C167" s="2" t="s">
        <v>89</v>
      </c>
      <c r="D167" s="2">
        <v>3</v>
      </c>
      <c r="E167" s="3">
        <v>44720</v>
      </c>
      <c r="F167" s="40">
        <v>151.26</v>
      </c>
      <c r="G167" s="39">
        <v>0.5</v>
      </c>
      <c r="H167" s="38">
        <v>75.63</v>
      </c>
    </row>
    <row r="168" spans="1:8">
      <c r="E168" s="2"/>
      <c r="H168" s="38"/>
    </row>
    <row r="169" spans="1:8">
      <c r="B169" s="2" t="s">
        <v>264</v>
      </c>
      <c r="C169" s="2" t="s">
        <v>265</v>
      </c>
      <c r="D169" s="2">
        <v>1</v>
      </c>
      <c r="E169" s="3">
        <v>44720</v>
      </c>
      <c r="F169" s="40">
        <v>4000</v>
      </c>
      <c r="G169" s="39">
        <v>0.5</v>
      </c>
      <c r="H169" s="38">
        <v>2000</v>
      </c>
    </row>
    <row r="170" spans="1:8">
      <c r="E170" s="2"/>
      <c r="H170" s="38"/>
    </row>
    <row r="171" spans="1:8">
      <c r="A171" s="2" t="s">
        <v>590</v>
      </c>
      <c r="E171"/>
      <c r="G171" s="39">
        <v>0.47945205479452052</v>
      </c>
      <c r="H171" s="38">
        <v>42515.954999999994</v>
      </c>
    </row>
    <row r="172" spans="1:8">
      <c r="A172" s="2"/>
      <c r="E172"/>
      <c r="H172" s="38"/>
    </row>
    <row r="173" spans="1:8">
      <c r="A173" s="2">
        <v>1244</v>
      </c>
      <c r="B173" s="2" t="s">
        <v>542</v>
      </c>
      <c r="C173" s="2" t="s">
        <v>582</v>
      </c>
      <c r="D173" s="2">
        <v>1</v>
      </c>
      <c r="E173" s="3">
        <v>44683</v>
      </c>
      <c r="F173" s="40">
        <v>16107</v>
      </c>
      <c r="G173" s="39">
        <v>0.7</v>
      </c>
      <c r="H173" s="38">
        <v>11274.9</v>
      </c>
    </row>
    <row r="174" spans="1:8">
      <c r="E174" s="2"/>
      <c r="H174" s="38"/>
    </row>
    <row r="175" spans="1:8">
      <c r="B175" s="2" t="s">
        <v>53</v>
      </c>
      <c r="C175" s="2" t="s">
        <v>583</v>
      </c>
      <c r="D175" s="2">
        <v>1</v>
      </c>
      <c r="E175" s="3">
        <v>44683</v>
      </c>
      <c r="F175" s="40">
        <v>33988.5</v>
      </c>
      <c r="G175" s="39">
        <v>0.7</v>
      </c>
      <c r="H175" s="38">
        <v>23791.949999999997</v>
      </c>
    </row>
    <row r="176" spans="1:8">
      <c r="E176" s="2"/>
      <c r="H176" s="38"/>
    </row>
    <row r="177" spans="1:8">
      <c r="A177" s="2" t="s">
        <v>591</v>
      </c>
      <c r="E177"/>
      <c r="G177" s="39">
        <v>0.7</v>
      </c>
      <c r="H177" s="38">
        <v>35066.85</v>
      </c>
    </row>
    <row r="178" spans="1:8">
      <c r="A178" s="2"/>
      <c r="E178"/>
      <c r="H178" s="38"/>
    </row>
    <row r="179" spans="1:8">
      <c r="A179" s="2">
        <v>1247</v>
      </c>
      <c r="B179" s="2" t="s">
        <v>266</v>
      </c>
      <c r="C179" s="2" t="s">
        <v>268</v>
      </c>
      <c r="D179" s="2">
        <v>8</v>
      </c>
      <c r="E179" s="3">
        <v>44712</v>
      </c>
      <c r="F179" s="40">
        <v>4094.83</v>
      </c>
      <c r="G179" s="39">
        <v>1</v>
      </c>
      <c r="H179" s="38">
        <v>4094.83</v>
      </c>
    </row>
    <row r="180" spans="1:8">
      <c r="E180" s="2"/>
      <c r="H180" s="38"/>
    </row>
    <row r="181" spans="1:8">
      <c r="A181" s="2" t="s">
        <v>592</v>
      </c>
      <c r="E181"/>
      <c r="G181" s="39">
        <v>1</v>
      </c>
      <c r="H181" s="38">
        <v>4094.83</v>
      </c>
    </row>
    <row r="182" spans="1:8">
      <c r="A182" s="2"/>
      <c r="E182"/>
      <c r="H182" s="38"/>
    </row>
    <row r="183" spans="1:8">
      <c r="A183" s="2">
        <v>1258</v>
      </c>
      <c r="B183" s="2" t="s">
        <v>269</v>
      </c>
      <c r="C183" s="2" t="s">
        <v>270</v>
      </c>
      <c r="D183" s="2">
        <v>1</v>
      </c>
      <c r="E183" s="3">
        <v>44719</v>
      </c>
      <c r="F183" s="40">
        <v>31486.7</v>
      </c>
      <c r="G183" s="39">
        <v>1</v>
      </c>
      <c r="H183" s="38">
        <v>31486.7</v>
      </c>
    </row>
    <row r="184" spans="1:8">
      <c r="E184" s="2"/>
      <c r="H184" s="38"/>
    </row>
    <row r="185" spans="1:8">
      <c r="A185" s="2" t="s">
        <v>593</v>
      </c>
      <c r="E185"/>
      <c r="G185" s="39">
        <v>1</v>
      </c>
      <c r="H185" s="38">
        <v>31486.7</v>
      </c>
    </row>
    <row r="186" spans="1:8">
      <c r="A186" s="2"/>
      <c r="E186"/>
      <c r="H186" s="38"/>
    </row>
    <row r="187" spans="1:8">
      <c r="A187" s="2">
        <v>1264</v>
      </c>
      <c r="B187" s="2" t="s">
        <v>271</v>
      </c>
      <c r="C187" s="2" t="s">
        <v>217</v>
      </c>
      <c r="D187" s="2">
        <v>100</v>
      </c>
      <c r="E187" s="3">
        <v>44741</v>
      </c>
      <c r="F187" s="40">
        <v>914</v>
      </c>
      <c r="G187" s="39">
        <v>1</v>
      </c>
      <c r="H187" s="38">
        <v>914</v>
      </c>
    </row>
    <row r="188" spans="1:8">
      <c r="E188" s="2"/>
      <c r="H188" s="38"/>
    </row>
    <row r="189" spans="1:8">
      <c r="B189" s="2" t="s">
        <v>272</v>
      </c>
      <c r="C189" s="2" t="s">
        <v>265</v>
      </c>
      <c r="D189" s="2">
        <v>1</v>
      </c>
      <c r="E189" s="3">
        <v>44741</v>
      </c>
      <c r="F189" s="40">
        <v>100</v>
      </c>
      <c r="G189" s="39">
        <v>1</v>
      </c>
      <c r="H189" s="38">
        <v>100</v>
      </c>
    </row>
    <row r="190" spans="1:8">
      <c r="E190" s="2"/>
      <c r="H190" s="38"/>
    </row>
    <row r="191" spans="1:8">
      <c r="A191" s="2" t="s">
        <v>594</v>
      </c>
      <c r="E191"/>
      <c r="G191" s="39">
        <v>1</v>
      </c>
      <c r="H191" s="38">
        <v>1014</v>
      </c>
    </row>
    <row r="192" spans="1:8">
      <c r="A192" s="2"/>
      <c r="E192"/>
      <c r="H192" s="38"/>
    </row>
    <row r="193" spans="1:8">
      <c r="A193" s="2">
        <v>1266</v>
      </c>
      <c r="B193" s="2" t="s">
        <v>278</v>
      </c>
      <c r="C193" s="2" t="s">
        <v>279</v>
      </c>
      <c r="D193" s="2">
        <v>1</v>
      </c>
      <c r="E193" s="3">
        <v>44741</v>
      </c>
      <c r="F193" s="40">
        <v>12560</v>
      </c>
      <c r="G193" s="39">
        <v>0.44155250000000001</v>
      </c>
      <c r="H193" s="38">
        <v>5545.8994000000002</v>
      </c>
    </row>
    <row r="194" spans="1:8">
      <c r="E194" s="2"/>
      <c r="H194" s="38"/>
    </row>
    <row r="195" spans="1:8">
      <c r="B195" s="2" t="s">
        <v>285</v>
      </c>
      <c r="C195" s="2" t="s">
        <v>286</v>
      </c>
      <c r="D195" s="2">
        <v>1</v>
      </c>
      <c r="E195" s="3">
        <v>44741</v>
      </c>
      <c r="F195" s="40">
        <v>5930</v>
      </c>
      <c r="G195" s="39">
        <v>0.31028670000000003</v>
      </c>
      <c r="H195" s="38">
        <v>1840.0001310000002</v>
      </c>
    </row>
    <row r="196" spans="1:8">
      <c r="E196" s="2"/>
      <c r="H196" s="38"/>
    </row>
    <row r="197" spans="1:8">
      <c r="B197" s="2" t="s">
        <v>291</v>
      </c>
      <c r="C197" s="2" t="s">
        <v>292</v>
      </c>
      <c r="D197" s="2">
        <v>1</v>
      </c>
      <c r="E197" s="3">
        <v>44741</v>
      </c>
      <c r="F197" s="40">
        <v>7120</v>
      </c>
      <c r="G197" s="39">
        <v>0.43820219999999999</v>
      </c>
      <c r="H197" s="38">
        <v>3119.9996639999999</v>
      </c>
    </row>
    <row r="198" spans="1:8">
      <c r="E198" s="2"/>
      <c r="H198" s="38"/>
    </row>
    <row r="199" spans="1:8">
      <c r="B199" s="2" t="s">
        <v>297</v>
      </c>
      <c r="C199" s="2" t="s">
        <v>298</v>
      </c>
      <c r="D199" s="2">
        <v>1</v>
      </c>
      <c r="E199" s="3">
        <v>44741</v>
      </c>
      <c r="F199" s="40">
        <v>3380</v>
      </c>
      <c r="G199" s="39">
        <v>0.59171600000000002</v>
      </c>
      <c r="H199" s="38">
        <v>2000.00008</v>
      </c>
    </row>
    <row r="200" spans="1:8">
      <c r="E200" s="2"/>
      <c r="H200" s="38"/>
    </row>
    <row r="201" spans="1:8">
      <c r="B201" s="2" t="s">
        <v>303</v>
      </c>
      <c r="C201" s="2" t="s">
        <v>304</v>
      </c>
      <c r="D201" s="2">
        <v>1</v>
      </c>
      <c r="E201" s="3">
        <v>44741</v>
      </c>
      <c r="F201" s="40">
        <v>4570</v>
      </c>
      <c r="G201" s="39">
        <v>0.68271329999999997</v>
      </c>
      <c r="H201" s="38">
        <v>3119.999781</v>
      </c>
    </row>
    <row r="202" spans="1:8">
      <c r="E202" s="2"/>
      <c r="H202" s="38"/>
    </row>
    <row r="203" spans="1:8">
      <c r="B203" s="2" t="s">
        <v>309</v>
      </c>
      <c r="C203" s="2" t="s">
        <v>310</v>
      </c>
      <c r="D203" s="2">
        <v>1</v>
      </c>
      <c r="E203" s="3">
        <v>44741</v>
      </c>
      <c r="F203" s="40">
        <v>6950</v>
      </c>
      <c r="G203" s="39">
        <v>0.79797119999999999</v>
      </c>
      <c r="H203" s="38">
        <v>5545.89984</v>
      </c>
    </row>
    <row r="204" spans="1:8">
      <c r="E204" s="2"/>
      <c r="H204" s="38"/>
    </row>
    <row r="205" spans="1:8">
      <c r="B205" s="2" t="s">
        <v>315</v>
      </c>
      <c r="C205" s="2" t="s">
        <v>316</v>
      </c>
      <c r="D205" s="2">
        <v>1</v>
      </c>
      <c r="E205" s="3">
        <v>44741</v>
      </c>
      <c r="F205" s="40">
        <v>6950</v>
      </c>
      <c r="G205" s="39">
        <v>0.9669065</v>
      </c>
      <c r="H205" s="38">
        <v>6720.0001750000001</v>
      </c>
    </row>
    <row r="206" spans="1:8">
      <c r="E206" s="2"/>
      <c r="H206" s="38"/>
    </row>
    <row r="207" spans="1:8">
      <c r="B207" s="2" t="s">
        <v>321</v>
      </c>
      <c r="C207" s="2" t="s">
        <v>322</v>
      </c>
      <c r="D207" s="2">
        <v>1</v>
      </c>
      <c r="E207" s="3">
        <v>44741</v>
      </c>
      <c r="F207" s="40">
        <v>6720</v>
      </c>
      <c r="G207" s="39">
        <v>1</v>
      </c>
      <c r="H207" s="38">
        <v>6720</v>
      </c>
    </row>
    <row r="208" spans="1:8">
      <c r="E208" s="2"/>
      <c r="H208" s="38"/>
    </row>
    <row r="209" spans="2:8">
      <c r="B209" s="2" t="s">
        <v>327</v>
      </c>
      <c r="C209" s="2" t="s">
        <v>328</v>
      </c>
      <c r="D209" s="2">
        <v>1</v>
      </c>
      <c r="E209" s="3">
        <v>44741</v>
      </c>
      <c r="F209" s="40">
        <v>6827.25</v>
      </c>
      <c r="G209" s="39">
        <v>1</v>
      </c>
      <c r="H209" s="38">
        <v>6827.25</v>
      </c>
    </row>
    <row r="210" spans="2:8">
      <c r="E210" s="2"/>
      <c r="H210" s="38"/>
    </row>
    <row r="211" spans="2:8">
      <c r="B211" s="2" t="s">
        <v>333</v>
      </c>
      <c r="C211" s="2" t="s">
        <v>334</v>
      </c>
      <c r="D211" s="2">
        <v>1</v>
      </c>
      <c r="E211" s="3">
        <v>44741</v>
      </c>
      <c r="F211" s="40">
        <v>3380</v>
      </c>
      <c r="G211" s="39">
        <v>0.59171600000000002</v>
      </c>
      <c r="H211" s="38">
        <v>2000.00008</v>
      </c>
    </row>
    <row r="212" spans="2:8">
      <c r="E212" s="2"/>
      <c r="H212" s="38"/>
    </row>
    <row r="213" spans="2:8">
      <c r="B213" s="2" t="s">
        <v>339</v>
      </c>
      <c r="C213" s="2" t="s">
        <v>340</v>
      </c>
      <c r="D213" s="2">
        <v>1</v>
      </c>
      <c r="E213" s="3">
        <v>44741</v>
      </c>
      <c r="F213" s="40">
        <v>3040</v>
      </c>
      <c r="G213" s="39">
        <v>0.5526316</v>
      </c>
      <c r="H213" s="38">
        <v>1680.0000640000001</v>
      </c>
    </row>
    <row r="214" spans="2:8">
      <c r="E214" s="2"/>
      <c r="H214" s="38"/>
    </row>
    <row r="215" spans="2:8">
      <c r="B215" s="2" t="s">
        <v>345</v>
      </c>
      <c r="C215" s="2" t="s">
        <v>346</v>
      </c>
      <c r="D215" s="2">
        <v>1</v>
      </c>
      <c r="E215" s="3">
        <v>44741</v>
      </c>
      <c r="F215" s="40">
        <v>6950</v>
      </c>
      <c r="G215" s="39">
        <v>0.79797119999999999</v>
      </c>
      <c r="H215" s="38">
        <v>5545.89984</v>
      </c>
    </row>
    <row r="216" spans="2:8">
      <c r="E216" s="2"/>
      <c r="H216" s="38"/>
    </row>
    <row r="217" spans="2:8">
      <c r="B217" s="2" t="s">
        <v>351</v>
      </c>
      <c r="C217" s="2" t="s">
        <v>352</v>
      </c>
      <c r="D217" s="2">
        <v>1</v>
      </c>
      <c r="E217" s="3">
        <v>44741</v>
      </c>
      <c r="F217" s="40">
        <v>2000</v>
      </c>
      <c r="G217" s="39">
        <v>1</v>
      </c>
      <c r="H217" s="38">
        <v>2000</v>
      </c>
    </row>
    <row r="218" spans="2:8">
      <c r="E218" s="2"/>
      <c r="H218" s="38"/>
    </row>
    <row r="219" spans="2:8">
      <c r="B219" s="2" t="s">
        <v>357</v>
      </c>
      <c r="C219" s="2" t="s">
        <v>358</v>
      </c>
      <c r="D219" s="2">
        <v>1</v>
      </c>
      <c r="E219" s="3">
        <v>44741</v>
      </c>
      <c r="F219" s="40">
        <v>4740</v>
      </c>
      <c r="G219" s="39">
        <v>0.42194090000000001</v>
      </c>
      <c r="H219" s="38">
        <v>1999.9998660000001</v>
      </c>
    </row>
    <row r="220" spans="2:8">
      <c r="E220" s="2"/>
      <c r="H220" s="38"/>
    </row>
    <row r="221" spans="2:8">
      <c r="B221" s="2" t="s">
        <v>363</v>
      </c>
      <c r="C221" s="2" t="s">
        <v>364</v>
      </c>
      <c r="D221" s="2">
        <v>1</v>
      </c>
      <c r="E221" s="3">
        <v>44741</v>
      </c>
      <c r="F221" s="40">
        <v>3380</v>
      </c>
      <c r="G221" s="39">
        <v>0.59171600000000002</v>
      </c>
      <c r="H221" s="38">
        <v>2000.00008</v>
      </c>
    </row>
    <row r="222" spans="2:8">
      <c r="E222" s="2"/>
      <c r="H222" s="38"/>
    </row>
    <row r="223" spans="2:8">
      <c r="B223" s="2" t="s">
        <v>369</v>
      </c>
      <c r="C223" s="2" t="s">
        <v>370</v>
      </c>
      <c r="D223" s="2">
        <v>1</v>
      </c>
      <c r="E223" s="3">
        <v>44741</v>
      </c>
      <c r="F223" s="40">
        <v>2035.75</v>
      </c>
      <c r="G223" s="39">
        <v>1</v>
      </c>
      <c r="H223" s="38">
        <v>2035.75</v>
      </c>
    </row>
    <row r="224" spans="2:8">
      <c r="E224" s="2"/>
      <c r="H224" s="38"/>
    </row>
    <row r="225" spans="1:8">
      <c r="A225" s="2" t="s">
        <v>595</v>
      </c>
      <c r="E225"/>
      <c r="G225" s="39">
        <v>0.69908275624999994</v>
      </c>
      <c r="H225" s="38">
        <v>58700.699000999994</v>
      </c>
    </row>
    <row r="226" spans="1:8">
      <c r="A226" s="2"/>
      <c r="E226"/>
      <c r="H226" s="38"/>
    </row>
    <row r="227" spans="1:8">
      <c r="A227" s="2">
        <v>1267</v>
      </c>
      <c r="B227" s="2" t="s">
        <v>371</v>
      </c>
      <c r="C227" s="2" t="s">
        <v>374</v>
      </c>
      <c r="D227" s="2">
        <v>1</v>
      </c>
      <c r="E227" s="3">
        <v>44725</v>
      </c>
      <c r="F227" s="40">
        <v>13255.74</v>
      </c>
      <c r="G227" s="39">
        <v>1</v>
      </c>
      <c r="H227" s="38">
        <v>13255.74</v>
      </c>
    </row>
    <row r="228" spans="1:8">
      <c r="E228" s="2"/>
      <c r="H228" s="38"/>
    </row>
    <row r="229" spans="1:8">
      <c r="A229" s="2" t="s">
        <v>596</v>
      </c>
      <c r="E229"/>
      <c r="G229" s="39">
        <v>1</v>
      </c>
      <c r="H229" s="38">
        <v>13255.74</v>
      </c>
    </row>
    <row r="230" spans="1:8">
      <c r="A230" s="2"/>
      <c r="E230"/>
      <c r="H230" s="38"/>
    </row>
    <row r="231" spans="1:8">
      <c r="A231" s="2">
        <v>1268</v>
      </c>
      <c r="B231" s="2" t="s">
        <v>380</v>
      </c>
      <c r="C231" s="2" t="s">
        <v>381</v>
      </c>
      <c r="D231" s="2">
        <v>1</v>
      </c>
      <c r="E231" s="3">
        <v>44741</v>
      </c>
      <c r="F231" s="40">
        <v>15960</v>
      </c>
      <c r="G231" s="39">
        <v>0.3474875</v>
      </c>
      <c r="H231" s="38">
        <v>5545.9004999999997</v>
      </c>
    </row>
    <row r="232" spans="1:8">
      <c r="E232" s="2"/>
      <c r="H232" s="38"/>
    </row>
    <row r="233" spans="1:8">
      <c r="B233" s="2" t="s">
        <v>386</v>
      </c>
      <c r="C233" s="2" t="s">
        <v>387</v>
      </c>
      <c r="D233" s="2">
        <v>1</v>
      </c>
      <c r="E233" s="3">
        <v>44741</v>
      </c>
      <c r="F233" s="40">
        <v>5250</v>
      </c>
      <c r="G233" s="39">
        <v>0.56380949999999996</v>
      </c>
      <c r="H233" s="38">
        <v>2959.999875</v>
      </c>
    </row>
    <row r="234" spans="1:8">
      <c r="E234" s="2"/>
      <c r="H234" s="38"/>
    </row>
    <row r="235" spans="1:8">
      <c r="B235" s="2" t="s">
        <v>392</v>
      </c>
      <c r="C235" s="2" t="s">
        <v>393</v>
      </c>
      <c r="D235" s="2">
        <v>1</v>
      </c>
      <c r="E235" s="3">
        <v>44741</v>
      </c>
      <c r="F235" s="40">
        <v>9330</v>
      </c>
      <c r="G235" s="39">
        <v>0.33440510000000001</v>
      </c>
      <c r="H235" s="38">
        <v>3119.9995830000003</v>
      </c>
    </row>
    <row r="236" spans="1:8">
      <c r="E236" s="2"/>
      <c r="H236" s="38"/>
    </row>
    <row r="237" spans="1:8">
      <c r="B237" s="2" t="s">
        <v>398</v>
      </c>
      <c r="C237" s="2" t="s">
        <v>399</v>
      </c>
      <c r="D237" s="2">
        <v>1</v>
      </c>
      <c r="E237" s="3">
        <v>44741</v>
      </c>
      <c r="F237" s="40">
        <v>10520</v>
      </c>
      <c r="G237" s="39">
        <v>0.29657790000000001</v>
      </c>
      <c r="H237" s="38">
        <v>3119.9995079999999</v>
      </c>
    </row>
    <row r="238" spans="1:8">
      <c r="E238" s="2"/>
      <c r="H238" s="38"/>
    </row>
    <row r="239" spans="1:8">
      <c r="B239" s="2" t="s">
        <v>404</v>
      </c>
      <c r="C239" s="2" t="s">
        <v>405</v>
      </c>
      <c r="D239" s="2">
        <v>1</v>
      </c>
      <c r="E239" s="3">
        <v>44741</v>
      </c>
      <c r="F239" s="40">
        <v>9160</v>
      </c>
      <c r="G239" s="39">
        <v>0.33173029999999998</v>
      </c>
      <c r="H239" s="38">
        <v>3038.6495479999999</v>
      </c>
    </row>
    <row r="240" spans="1:8">
      <c r="E240" s="2"/>
      <c r="H240" s="38"/>
    </row>
    <row r="241" spans="1:8">
      <c r="B241" s="2" t="s">
        <v>410</v>
      </c>
      <c r="C241" s="2" t="s">
        <v>411</v>
      </c>
      <c r="D241" s="2">
        <v>1</v>
      </c>
      <c r="E241" s="3">
        <v>44741</v>
      </c>
      <c r="F241" s="40">
        <v>11710</v>
      </c>
      <c r="G241" s="39">
        <v>0.45772839999999998</v>
      </c>
      <c r="H241" s="38">
        <v>5359.9995639999997</v>
      </c>
    </row>
    <row r="242" spans="1:8">
      <c r="E242" s="2"/>
      <c r="H242" s="38"/>
    </row>
    <row r="243" spans="1:8">
      <c r="B243" s="2" t="s">
        <v>416</v>
      </c>
      <c r="C243" s="2" t="s">
        <v>417</v>
      </c>
      <c r="D243" s="2">
        <v>1</v>
      </c>
      <c r="E243" s="3">
        <v>44741</v>
      </c>
      <c r="F243" s="40">
        <v>7630</v>
      </c>
      <c r="G243" s="39">
        <v>0.19921359999999999</v>
      </c>
      <c r="H243" s="38">
        <v>1519.9997679999999</v>
      </c>
    </row>
    <row r="244" spans="1:8">
      <c r="E244" s="2"/>
      <c r="H244" s="38"/>
    </row>
    <row r="245" spans="1:8">
      <c r="A245" s="2" t="s">
        <v>597</v>
      </c>
      <c r="E245"/>
      <c r="G245" s="39">
        <v>0.36156461428571429</v>
      </c>
      <c r="H245" s="38">
        <v>24664.548346000003</v>
      </c>
    </row>
    <row r="246" spans="1:8">
      <c r="A246" s="2"/>
      <c r="E246"/>
      <c r="H246" s="38"/>
    </row>
    <row r="247" spans="1:8">
      <c r="A247" s="2">
        <v>1270</v>
      </c>
      <c r="B247" s="2" t="s">
        <v>422</v>
      </c>
      <c r="C247" s="2" t="s">
        <v>423</v>
      </c>
      <c r="D247" s="2">
        <v>1</v>
      </c>
      <c r="E247" s="3">
        <v>44741</v>
      </c>
      <c r="F247" s="40">
        <v>17320</v>
      </c>
      <c r="G247" s="39">
        <v>0.32020209999999999</v>
      </c>
      <c r="H247" s="38">
        <v>5545.9003720000001</v>
      </c>
    </row>
    <row r="248" spans="1:8">
      <c r="E248" s="2"/>
      <c r="H248" s="38"/>
    </row>
    <row r="249" spans="1:8">
      <c r="B249" s="2" t="s">
        <v>428</v>
      </c>
      <c r="C249" s="2" t="s">
        <v>429</v>
      </c>
      <c r="D249" s="2">
        <v>1</v>
      </c>
      <c r="E249" s="3">
        <v>44741</v>
      </c>
      <c r="F249" s="40">
        <v>23100</v>
      </c>
      <c r="G249" s="39">
        <v>8.6580099999999993E-2</v>
      </c>
      <c r="H249" s="38">
        <v>2000.0003099999999</v>
      </c>
    </row>
    <row r="250" spans="1:8">
      <c r="E250" s="2"/>
      <c r="H250" s="38"/>
    </row>
    <row r="251" spans="1:8">
      <c r="B251" s="2" t="s">
        <v>434</v>
      </c>
      <c r="C251" s="2" t="s">
        <v>435</v>
      </c>
      <c r="D251" s="2">
        <v>1</v>
      </c>
      <c r="E251" s="3">
        <v>44741</v>
      </c>
      <c r="F251" s="40">
        <v>10180</v>
      </c>
      <c r="G251" s="39">
        <v>0.17288799999999999</v>
      </c>
      <c r="H251" s="38">
        <v>1759.9998399999999</v>
      </c>
    </row>
    <row r="252" spans="1:8">
      <c r="E252" s="2"/>
      <c r="H252" s="38"/>
    </row>
    <row r="253" spans="1:8">
      <c r="B253" s="2" t="s">
        <v>440</v>
      </c>
      <c r="C253" s="2" t="s">
        <v>441</v>
      </c>
      <c r="D253" s="2">
        <v>1</v>
      </c>
      <c r="E253" s="3">
        <v>44741</v>
      </c>
      <c r="F253" s="40">
        <v>8990</v>
      </c>
      <c r="G253" s="39">
        <v>7.1190199999999995E-2</v>
      </c>
      <c r="H253" s="38">
        <v>639.99989799999992</v>
      </c>
    </row>
    <row r="254" spans="1:8">
      <c r="E254" s="2"/>
      <c r="H254" s="38"/>
    </row>
    <row r="255" spans="1:8">
      <c r="B255" s="2" t="s">
        <v>446</v>
      </c>
      <c r="C255" s="2" t="s">
        <v>447</v>
      </c>
      <c r="D255" s="2">
        <v>1</v>
      </c>
      <c r="E255" s="3">
        <v>44741</v>
      </c>
      <c r="F255" s="40">
        <v>12730</v>
      </c>
      <c r="G255" s="39">
        <v>0.40939510000000001</v>
      </c>
      <c r="H255" s="38">
        <v>5211.5996230000001</v>
      </c>
    </row>
    <row r="256" spans="1:8">
      <c r="E256" s="2"/>
      <c r="H256" s="38"/>
    </row>
    <row r="257" spans="1:8">
      <c r="B257" s="2" t="s">
        <v>452</v>
      </c>
      <c r="C257" s="2" t="s">
        <v>453</v>
      </c>
      <c r="D257" s="2">
        <v>1</v>
      </c>
      <c r="E257" s="3">
        <v>44741</v>
      </c>
      <c r="F257" s="40">
        <v>10690</v>
      </c>
      <c r="G257" s="39">
        <v>0.2918616</v>
      </c>
      <c r="H257" s="38">
        <v>3120.0005040000001</v>
      </c>
    </row>
    <row r="258" spans="1:8">
      <c r="E258" s="2"/>
      <c r="H258" s="38"/>
    </row>
    <row r="259" spans="1:8">
      <c r="A259" s="2" t="s">
        <v>598</v>
      </c>
      <c r="E259"/>
      <c r="G259" s="39">
        <v>0.22535285000000002</v>
      </c>
      <c r="H259" s="38">
        <v>18277.500547</v>
      </c>
    </row>
    <row r="260" spans="1:8">
      <c r="A260" s="2"/>
      <c r="E260"/>
      <c r="H260" s="38"/>
    </row>
    <row r="261" spans="1:8">
      <c r="A261" s="2">
        <v>1271</v>
      </c>
      <c r="B261" s="2" t="s">
        <v>418</v>
      </c>
      <c r="C261" s="2" t="s">
        <v>419</v>
      </c>
      <c r="D261" s="2">
        <v>271</v>
      </c>
      <c r="E261" s="2" t="s">
        <v>599</v>
      </c>
      <c r="F261" s="40">
        <v>16260</v>
      </c>
      <c r="G261" s="39">
        <v>0</v>
      </c>
      <c r="H261" s="38">
        <v>0</v>
      </c>
    </row>
    <row r="262" spans="1:8">
      <c r="E262" s="2"/>
      <c r="H262" s="38"/>
    </row>
    <row r="263" spans="1:8">
      <c r="B263" s="2" t="s">
        <v>420</v>
      </c>
      <c r="C263" s="2" t="s">
        <v>421</v>
      </c>
      <c r="D263" s="2">
        <v>108</v>
      </c>
      <c r="E263" s="2" t="s">
        <v>599</v>
      </c>
      <c r="F263" s="40">
        <v>9720</v>
      </c>
      <c r="G263" s="39">
        <v>0</v>
      </c>
      <c r="H263" s="38">
        <v>0</v>
      </c>
    </row>
    <row r="264" spans="1:8">
      <c r="E264" s="2"/>
      <c r="H264" s="38"/>
    </row>
    <row r="265" spans="1:8">
      <c r="B265" s="2" t="s">
        <v>424</v>
      </c>
      <c r="C265" s="2" t="s">
        <v>425</v>
      </c>
      <c r="D265" s="2">
        <v>928</v>
      </c>
      <c r="E265" s="2" t="s">
        <v>599</v>
      </c>
      <c r="F265" s="40">
        <v>46400</v>
      </c>
      <c r="G265" s="39">
        <v>4.3103448000000003E-2</v>
      </c>
      <c r="H265" s="38">
        <v>1999.9999872000001</v>
      </c>
    </row>
    <row r="266" spans="1:8">
      <c r="E266" s="2"/>
      <c r="H266" s="38"/>
    </row>
    <row r="267" spans="1:8">
      <c r="B267" s="2" t="s">
        <v>426</v>
      </c>
      <c r="C267" s="2" t="s">
        <v>427</v>
      </c>
      <c r="D267" s="2">
        <v>371</v>
      </c>
      <c r="E267" s="2" t="s">
        <v>599</v>
      </c>
      <c r="F267" s="40">
        <v>33390</v>
      </c>
      <c r="G267" s="39">
        <v>0</v>
      </c>
      <c r="H267" s="38">
        <v>0</v>
      </c>
    </row>
    <row r="268" spans="1:8">
      <c r="E268" s="2"/>
      <c r="H268" s="38"/>
    </row>
    <row r="269" spans="1:8">
      <c r="B269" s="2" t="s">
        <v>430</v>
      </c>
      <c r="C269" s="2" t="s">
        <v>431</v>
      </c>
      <c r="D269" s="2">
        <v>78</v>
      </c>
      <c r="E269" s="2" t="s">
        <v>599</v>
      </c>
      <c r="F269" s="40">
        <v>4680</v>
      </c>
      <c r="G269" s="39">
        <v>0</v>
      </c>
      <c r="H269" s="38">
        <v>0</v>
      </c>
    </row>
    <row r="270" spans="1:8">
      <c r="E270" s="2"/>
      <c r="H270" s="38"/>
    </row>
    <row r="271" spans="1:8">
      <c r="B271" s="2" t="s">
        <v>432</v>
      </c>
      <c r="C271" s="2" t="s">
        <v>433</v>
      </c>
      <c r="D271" s="2">
        <v>31</v>
      </c>
      <c r="E271" s="2" t="s">
        <v>599</v>
      </c>
      <c r="F271" s="40">
        <v>2790</v>
      </c>
      <c r="G271" s="39">
        <v>0</v>
      </c>
      <c r="H271" s="38">
        <v>0</v>
      </c>
    </row>
    <row r="272" spans="1:8">
      <c r="E272" s="2"/>
      <c r="H272" s="38"/>
    </row>
    <row r="273" spans="1:8">
      <c r="B273" s="2" t="s">
        <v>436</v>
      </c>
      <c r="C273" s="2" t="s">
        <v>437</v>
      </c>
      <c r="D273" s="2">
        <v>335</v>
      </c>
      <c r="E273" s="2" t="s">
        <v>599</v>
      </c>
      <c r="F273" s="40">
        <v>16750</v>
      </c>
      <c r="G273" s="39">
        <v>0.119402985</v>
      </c>
      <c r="H273" s="38">
        <v>1999.99999875</v>
      </c>
    </row>
    <row r="274" spans="1:8">
      <c r="E274" s="2"/>
      <c r="H274" s="38"/>
    </row>
    <row r="275" spans="1:8">
      <c r="B275" s="2" t="s">
        <v>438</v>
      </c>
      <c r="C275" s="2" t="s">
        <v>439</v>
      </c>
      <c r="D275" s="2">
        <v>134</v>
      </c>
      <c r="E275" s="2" t="s">
        <v>599</v>
      </c>
      <c r="F275" s="40">
        <v>12060</v>
      </c>
      <c r="G275" s="39">
        <v>0</v>
      </c>
      <c r="H275" s="38">
        <v>0</v>
      </c>
    </row>
    <row r="276" spans="1:8">
      <c r="E276" s="2"/>
      <c r="H276" s="38"/>
    </row>
    <row r="277" spans="1:8">
      <c r="B277" s="2" t="s">
        <v>442</v>
      </c>
      <c r="C277" s="2" t="s">
        <v>443</v>
      </c>
      <c r="D277" s="2">
        <v>92</v>
      </c>
      <c r="E277" s="2" t="s">
        <v>599</v>
      </c>
      <c r="F277" s="40">
        <v>5520</v>
      </c>
      <c r="G277" s="39">
        <v>0</v>
      </c>
      <c r="H277" s="38">
        <v>0</v>
      </c>
    </row>
    <row r="278" spans="1:8">
      <c r="E278" s="2"/>
      <c r="H278" s="38"/>
    </row>
    <row r="279" spans="1:8">
      <c r="B279" s="2" t="s">
        <v>444</v>
      </c>
      <c r="C279" s="2" t="s">
        <v>445</v>
      </c>
      <c r="D279" s="2">
        <v>37</v>
      </c>
      <c r="E279" s="2" t="s">
        <v>599</v>
      </c>
      <c r="F279" s="40">
        <v>3330</v>
      </c>
      <c r="G279" s="39">
        <v>0</v>
      </c>
      <c r="H279" s="38">
        <v>0</v>
      </c>
    </row>
    <row r="280" spans="1:8">
      <c r="E280" s="2"/>
      <c r="H280" s="38"/>
    </row>
    <row r="281" spans="1:8">
      <c r="B281" s="2" t="s">
        <v>448</v>
      </c>
      <c r="C281" s="2" t="s">
        <v>449</v>
      </c>
      <c r="D281" s="2">
        <v>92</v>
      </c>
      <c r="E281" s="2" t="s">
        <v>599</v>
      </c>
      <c r="F281" s="40">
        <v>5520</v>
      </c>
      <c r="G281" s="39">
        <v>0</v>
      </c>
      <c r="H281" s="38">
        <v>0</v>
      </c>
    </row>
    <row r="282" spans="1:8">
      <c r="E282" s="2"/>
      <c r="H282" s="38"/>
    </row>
    <row r="283" spans="1:8">
      <c r="B283" s="2" t="s">
        <v>450</v>
      </c>
      <c r="C283" s="2" t="s">
        <v>451</v>
      </c>
      <c r="D283" s="2">
        <v>37</v>
      </c>
      <c r="E283" s="2" t="s">
        <v>599</v>
      </c>
      <c r="F283" s="40">
        <v>3330</v>
      </c>
      <c r="G283" s="39">
        <v>0</v>
      </c>
      <c r="H283" s="38">
        <v>0</v>
      </c>
    </row>
    <row r="284" spans="1:8">
      <c r="E284" s="2"/>
      <c r="H284" s="38"/>
    </row>
    <row r="285" spans="1:8">
      <c r="A285" s="2" t="s">
        <v>600</v>
      </c>
      <c r="E285"/>
      <c r="G285" s="39">
        <v>1.3542202750000001E-2</v>
      </c>
      <c r="H285" s="38">
        <v>3999.9999859500003</v>
      </c>
    </row>
    <row r="286" spans="1:8">
      <c r="A286" s="2"/>
      <c r="E286"/>
      <c r="H286" s="38"/>
    </row>
    <row r="287" spans="1:8">
      <c r="A287" s="2">
        <v>1274</v>
      </c>
      <c r="B287" s="2" t="s">
        <v>273</v>
      </c>
      <c r="C287" s="2" t="s">
        <v>274</v>
      </c>
      <c r="D287" s="2">
        <v>485</v>
      </c>
      <c r="E287" s="3">
        <v>44749</v>
      </c>
      <c r="F287" s="40">
        <v>14550</v>
      </c>
      <c r="G287" s="39">
        <v>0.39175257699999999</v>
      </c>
      <c r="H287" s="38">
        <v>5699.9999953500001</v>
      </c>
    </row>
    <row r="288" spans="1:8">
      <c r="E288" s="2"/>
      <c r="H288" s="38"/>
    </row>
    <row r="289" spans="2:8">
      <c r="B289" s="2" t="s">
        <v>276</v>
      </c>
      <c r="C289" s="2" t="s">
        <v>277</v>
      </c>
      <c r="D289" s="2">
        <v>194</v>
      </c>
      <c r="E289" s="3">
        <v>44749</v>
      </c>
      <c r="F289" s="40">
        <v>8730</v>
      </c>
      <c r="G289" s="39">
        <v>0</v>
      </c>
      <c r="H289" s="38">
        <v>0</v>
      </c>
    </row>
    <row r="290" spans="2:8">
      <c r="E290" s="2"/>
      <c r="H290" s="38"/>
    </row>
    <row r="291" spans="2:8">
      <c r="B291" s="2" t="s">
        <v>281</v>
      </c>
      <c r="C291" s="2" t="s">
        <v>282</v>
      </c>
      <c r="D291" s="2">
        <v>207</v>
      </c>
      <c r="E291" s="3">
        <v>44749</v>
      </c>
      <c r="F291" s="40">
        <v>6210</v>
      </c>
      <c r="G291" s="39">
        <v>0.193236714</v>
      </c>
      <c r="H291" s="38">
        <v>1199.99999394</v>
      </c>
    </row>
    <row r="292" spans="2:8">
      <c r="E292" s="2"/>
      <c r="H292" s="38"/>
    </row>
    <row r="293" spans="2:8">
      <c r="B293" s="2" t="s">
        <v>283</v>
      </c>
      <c r="C293" s="2" t="s">
        <v>284</v>
      </c>
      <c r="D293" s="2">
        <v>82</v>
      </c>
      <c r="E293" s="3">
        <v>44749</v>
      </c>
      <c r="F293" s="40">
        <v>3690</v>
      </c>
      <c r="G293" s="39">
        <v>0</v>
      </c>
      <c r="H293" s="38">
        <v>0</v>
      </c>
    </row>
    <row r="294" spans="2:8">
      <c r="E294" s="2"/>
      <c r="H294" s="38"/>
    </row>
    <row r="295" spans="2:8">
      <c r="B295" s="2" t="s">
        <v>287</v>
      </c>
      <c r="C295" s="2" t="s">
        <v>288</v>
      </c>
      <c r="D295" s="2">
        <v>257</v>
      </c>
      <c r="E295" s="3">
        <v>44749</v>
      </c>
      <c r="F295" s="40">
        <v>7710</v>
      </c>
      <c r="G295" s="39">
        <v>0.35019455199999999</v>
      </c>
      <c r="H295" s="38">
        <v>2699.9999959199999</v>
      </c>
    </row>
    <row r="296" spans="2:8">
      <c r="E296" s="2"/>
      <c r="H296" s="38"/>
    </row>
    <row r="297" spans="2:8">
      <c r="B297" s="2" t="s">
        <v>289</v>
      </c>
      <c r="C297" s="2" t="s">
        <v>290</v>
      </c>
      <c r="D297" s="2">
        <v>102</v>
      </c>
      <c r="E297" s="3">
        <v>44749</v>
      </c>
      <c r="F297" s="40">
        <v>4590</v>
      </c>
      <c r="G297" s="39">
        <v>0</v>
      </c>
      <c r="H297" s="38">
        <v>0</v>
      </c>
    </row>
    <row r="298" spans="2:8">
      <c r="E298" s="2"/>
      <c r="H298" s="38"/>
    </row>
    <row r="299" spans="2:8">
      <c r="B299" s="2" t="s">
        <v>293</v>
      </c>
      <c r="C299" s="2" t="s">
        <v>294</v>
      </c>
      <c r="D299" s="2">
        <v>100</v>
      </c>
      <c r="E299" s="3">
        <v>44749</v>
      </c>
      <c r="F299" s="40">
        <v>3000</v>
      </c>
      <c r="G299" s="39">
        <v>0.4</v>
      </c>
      <c r="H299" s="38">
        <v>1200</v>
      </c>
    </row>
    <row r="300" spans="2:8">
      <c r="E300" s="2"/>
      <c r="H300" s="38"/>
    </row>
    <row r="301" spans="2:8">
      <c r="B301" s="2" t="s">
        <v>295</v>
      </c>
      <c r="C301" s="2" t="s">
        <v>296</v>
      </c>
      <c r="D301" s="2">
        <v>40</v>
      </c>
      <c r="E301" s="3">
        <v>44749</v>
      </c>
      <c r="F301" s="40">
        <v>1800</v>
      </c>
      <c r="G301" s="39">
        <v>0</v>
      </c>
      <c r="H301" s="38">
        <v>0</v>
      </c>
    </row>
    <row r="302" spans="2:8">
      <c r="E302" s="2"/>
      <c r="H302" s="38"/>
    </row>
    <row r="303" spans="2:8">
      <c r="B303" s="2" t="s">
        <v>299</v>
      </c>
      <c r="C303" s="2" t="s">
        <v>300</v>
      </c>
      <c r="D303" s="2">
        <v>150</v>
      </c>
      <c r="E303" s="3">
        <v>44749</v>
      </c>
      <c r="F303" s="40">
        <v>4500</v>
      </c>
      <c r="G303" s="39">
        <v>0.6</v>
      </c>
      <c r="H303" s="38">
        <v>2700</v>
      </c>
    </row>
    <row r="304" spans="2:8">
      <c r="E304" s="2"/>
      <c r="H304" s="38"/>
    </row>
    <row r="305" spans="2:8">
      <c r="B305" s="2" t="s">
        <v>301</v>
      </c>
      <c r="C305" s="2" t="s">
        <v>302</v>
      </c>
      <c r="D305" s="2">
        <v>60</v>
      </c>
      <c r="E305" s="3">
        <v>44749</v>
      </c>
      <c r="F305" s="40">
        <v>2700</v>
      </c>
      <c r="G305" s="39">
        <v>0</v>
      </c>
      <c r="H305" s="38">
        <v>0</v>
      </c>
    </row>
    <row r="306" spans="2:8">
      <c r="E306" s="2"/>
      <c r="H306" s="38"/>
    </row>
    <row r="307" spans="2:8">
      <c r="B307" s="2" t="s">
        <v>305</v>
      </c>
      <c r="C307" s="2" t="s">
        <v>306</v>
      </c>
      <c r="D307" s="2">
        <v>250</v>
      </c>
      <c r="E307" s="3">
        <v>44749</v>
      </c>
      <c r="F307" s="40">
        <v>7500</v>
      </c>
      <c r="G307" s="39">
        <v>0.76</v>
      </c>
      <c r="H307" s="38">
        <v>5700</v>
      </c>
    </row>
    <row r="308" spans="2:8">
      <c r="E308" s="2"/>
      <c r="H308" s="38"/>
    </row>
    <row r="309" spans="2:8">
      <c r="B309" s="2" t="s">
        <v>307</v>
      </c>
      <c r="C309" s="2" t="s">
        <v>308</v>
      </c>
      <c r="D309" s="2">
        <v>100</v>
      </c>
      <c r="E309" s="3">
        <v>44749</v>
      </c>
      <c r="F309" s="40">
        <v>4500</v>
      </c>
      <c r="G309" s="39">
        <v>0</v>
      </c>
      <c r="H309" s="38">
        <v>0</v>
      </c>
    </row>
    <row r="310" spans="2:8">
      <c r="E310" s="2"/>
      <c r="H310" s="38"/>
    </row>
    <row r="311" spans="2:8">
      <c r="B311" s="2" t="s">
        <v>311</v>
      </c>
      <c r="C311" s="2" t="s">
        <v>312</v>
      </c>
      <c r="D311" s="2">
        <v>250</v>
      </c>
      <c r="E311" s="3">
        <v>44749</v>
      </c>
      <c r="F311" s="40">
        <v>7500</v>
      </c>
      <c r="G311" s="39">
        <v>0.76</v>
      </c>
      <c r="H311" s="38">
        <v>5700</v>
      </c>
    </row>
    <row r="312" spans="2:8">
      <c r="E312" s="2"/>
      <c r="H312" s="38"/>
    </row>
    <row r="313" spans="2:8">
      <c r="B313" s="2" t="s">
        <v>313</v>
      </c>
      <c r="C313" s="2" t="s">
        <v>314</v>
      </c>
      <c r="D313" s="2">
        <v>100</v>
      </c>
      <c r="E313" s="3">
        <v>44749</v>
      </c>
      <c r="F313" s="40">
        <v>4500</v>
      </c>
      <c r="G313" s="39">
        <v>0</v>
      </c>
      <c r="H313" s="38">
        <v>0</v>
      </c>
    </row>
    <row r="314" spans="2:8">
      <c r="E314" s="2"/>
      <c r="H314" s="38"/>
    </row>
    <row r="315" spans="2:8">
      <c r="B315" s="2" t="s">
        <v>317</v>
      </c>
      <c r="C315" s="2" t="s">
        <v>318</v>
      </c>
      <c r="D315" s="2">
        <v>200</v>
      </c>
      <c r="E315" s="3">
        <v>44749</v>
      </c>
      <c r="F315" s="40">
        <v>6000</v>
      </c>
      <c r="G315" s="39">
        <v>0.95</v>
      </c>
      <c r="H315" s="38">
        <v>5700</v>
      </c>
    </row>
    <row r="316" spans="2:8">
      <c r="E316" s="2"/>
      <c r="H316" s="38"/>
    </row>
    <row r="317" spans="2:8">
      <c r="B317" s="2" t="s">
        <v>319</v>
      </c>
      <c r="C317" s="2" t="s">
        <v>320</v>
      </c>
      <c r="D317" s="2">
        <v>0</v>
      </c>
      <c r="E317" s="3">
        <v>44749</v>
      </c>
      <c r="F317" s="40">
        <v>0</v>
      </c>
      <c r="G317" s="39">
        <v>0</v>
      </c>
      <c r="H317" s="38">
        <v>0</v>
      </c>
    </row>
    <row r="318" spans="2:8">
      <c r="E318" s="2"/>
      <c r="H318" s="38"/>
    </row>
    <row r="319" spans="2:8">
      <c r="B319" s="2" t="s">
        <v>323</v>
      </c>
      <c r="C319" s="2" t="s">
        <v>324</v>
      </c>
      <c r="D319" s="2">
        <v>200</v>
      </c>
      <c r="E319" s="3">
        <v>44749</v>
      </c>
      <c r="F319" s="40">
        <v>6000</v>
      </c>
      <c r="G319" s="39">
        <v>0.95</v>
      </c>
      <c r="H319" s="38">
        <v>5700</v>
      </c>
    </row>
    <row r="320" spans="2:8">
      <c r="E320" s="2"/>
      <c r="H320" s="38"/>
    </row>
    <row r="321" spans="2:8">
      <c r="B321" s="2" t="s">
        <v>325</v>
      </c>
      <c r="C321" s="2" t="s">
        <v>326</v>
      </c>
      <c r="D321" s="2">
        <v>0</v>
      </c>
      <c r="E321" s="3">
        <v>44749</v>
      </c>
      <c r="F321" s="40">
        <v>0</v>
      </c>
      <c r="G321" s="39">
        <v>0</v>
      </c>
      <c r="H321" s="38">
        <v>0</v>
      </c>
    </row>
    <row r="322" spans="2:8">
      <c r="E322" s="2"/>
      <c r="H322" s="38"/>
    </row>
    <row r="323" spans="2:8">
      <c r="B323" s="2" t="s">
        <v>329</v>
      </c>
      <c r="C323" s="2" t="s">
        <v>330</v>
      </c>
      <c r="D323" s="2">
        <v>100</v>
      </c>
      <c r="E323" s="3">
        <v>44749</v>
      </c>
      <c r="F323" s="40">
        <v>3000</v>
      </c>
      <c r="G323" s="39">
        <v>0.4</v>
      </c>
      <c r="H323" s="38">
        <v>1200</v>
      </c>
    </row>
    <row r="324" spans="2:8">
      <c r="E324" s="2"/>
      <c r="H324" s="38"/>
    </row>
    <row r="325" spans="2:8">
      <c r="B325" s="2" t="s">
        <v>331</v>
      </c>
      <c r="C325" s="2" t="s">
        <v>332</v>
      </c>
      <c r="D325" s="2">
        <v>40</v>
      </c>
      <c r="E325" s="3">
        <v>44749</v>
      </c>
      <c r="F325" s="40">
        <v>1800</v>
      </c>
      <c r="G325" s="39">
        <v>0</v>
      </c>
      <c r="H325" s="38">
        <v>0</v>
      </c>
    </row>
    <row r="326" spans="2:8">
      <c r="E326" s="2"/>
      <c r="H326" s="38"/>
    </row>
    <row r="327" spans="2:8">
      <c r="B327" s="2" t="s">
        <v>335</v>
      </c>
      <c r="C327" s="2" t="s">
        <v>336</v>
      </c>
      <c r="D327" s="2">
        <v>85</v>
      </c>
      <c r="E327" s="3">
        <v>44749</v>
      </c>
      <c r="F327" s="40">
        <v>2550</v>
      </c>
      <c r="G327" s="39">
        <v>0.35294117600000002</v>
      </c>
      <c r="H327" s="38">
        <v>899.99999880000007</v>
      </c>
    </row>
    <row r="328" spans="2:8">
      <c r="E328" s="2"/>
      <c r="H328" s="38"/>
    </row>
    <row r="329" spans="2:8">
      <c r="B329" s="2" t="s">
        <v>337</v>
      </c>
      <c r="C329" s="2" t="s">
        <v>338</v>
      </c>
      <c r="D329" s="2">
        <v>34</v>
      </c>
      <c r="E329" s="3">
        <v>44749</v>
      </c>
      <c r="F329" s="40">
        <v>1530</v>
      </c>
      <c r="G329" s="39">
        <v>0</v>
      </c>
      <c r="H329" s="38">
        <v>0</v>
      </c>
    </row>
    <row r="330" spans="2:8">
      <c r="E330" s="2"/>
      <c r="H330" s="38"/>
    </row>
    <row r="331" spans="2:8">
      <c r="B331" s="2" t="s">
        <v>341</v>
      </c>
      <c r="C331" s="2" t="s">
        <v>342</v>
      </c>
      <c r="D331" s="2">
        <v>250</v>
      </c>
      <c r="E331" s="3">
        <v>44749</v>
      </c>
      <c r="F331" s="40">
        <v>7500</v>
      </c>
      <c r="G331" s="39">
        <v>0.76</v>
      </c>
      <c r="H331" s="38">
        <v>5700</v>
      </c>
    </row>
    <row r="332" spans="2:8">
      <c r="E332" s="2"/>
      <c r="H332" s="38"/>
    </row>
    <row r="333" spans="2:8">
      <c r="B333" s="2" t="s">
        <v>343</v>
      </c>
      <c r="C333" s="2" t="s">
        <v>344</v>
      </c>
      <c r="D333" s="2">
        <v>100</v>
      </c>
      <c r="E333" s="3">
        <v>44749</v>
      </c>
      <c r="F333" s="40">
        <v>4500</v>
      </c>
      <c r="G333" s="39">
        <v>0</v>
      </c>
      <c r="H333" s="38">
        <v>0</v>
      </c>
    </row>
    <row r="334" spans="2:8">
      <c r="E334" s="2"/>
      <c r="H334" s="38"/>
    </row>
    <row r="335" spans="2:8">
      <c r="B335" s="2" t="s">
        <v>347</v>
      </c>
      <c r="C335" s="2" t="s">
        <v>348</v>
      </c>
      <c r="D335" s="2">
        <v>50</v>
      </c>
      <c r="E335" s="3">
        <v>44749</v>
      </c>
      <c r="F335" s="40">
        <v>1500</v>
      </c>
      <c r="G335" s="39">
        <v>0.8</v>
      </c>
      <c r="H335" s="38">
        <v>1200</v>
      </c>
    </row>
    <row r="336" spans="2:8">
      <c r="E336" s="2"/>
      <c r="H336" s="38"/>
    </row>
    <row r="337" spans="1:8">
      <c r="B337" s="2" t="s">
        <v>349</v>
      </c>
      <c r="C337" s="2" t="s">
        <v>350</v>
      </c>
      <c r="D337" s="2">
        <v>0</v>
      </c>
      <c r="E337" s="3">
        <v>44749</v>
      </c>
      <c r="F337" s="40">
        <v>0</v>
      </c>
      <c r="G337" s="39">
        <v>0</v>
      </c>
      <c r="H337" s="38">
        <v>0</v>
      </c>
    </row>
    <row r="338" spans="1:8">
      <c r="E338" s="2"/>
      <c r="H338" s="38"/>
    </row>
    <row r="339" spans="1:8">
      <c r="B339" s="2" t="s">
        <v>353</v>
      </c>
      <c r="C339" s="2" t="s">
        <v>354</v>
      </c>
      <c r="D339" s="2">
        <v>157</v>
      </c>
      <c r="E339" s="3">
        <v>44749</v>
      </c>
      <c r="F339" s="40">
        <v>4710</v>
      </c>
      <c r="G339" s="39">
        <v>0.25477706999999999</v>
      </c>
      <c r="H339" s="38">
        <v>1199.9999997</v>
      </c>
    </row>
    <row r="340" spans="1:8">
      <c r="E340" s="2"/>
      <c r="H340" s="38"/>
    </row>
    <row r="341" spans="1:8">
      <c r="B341" s="2" t="s">
        <v>355</v>
      </c>
      <c r="C341" s="2" t="s">
        <v>356</v>
      </c>
      <c r="D341" s="2">
        <v>62</v>
      </c>
      <c r="E341" s="3">
        <v>44749</v>
      </c>
      <c r="F341" s="40">
        <v>2790</v>
      </c>
      <c r="G341" s="39">
        <v>0</v>
      </c>
      <c r="H341" s="38">
        <v>0</v>
      </c>
    </row>
    <row r="342" spans="1:8">
      <c r="E342" s="2"/>
      <c r="H342" s="38"/>
    </row>
    <row r="343" spans="1:8">
      <c r="B343" s="2" t="s">
        <v>359</v>
      </c>
      <c r="C343" s="2" t="s">
        <v>360</v>
      </c>
      <c r="D343" s="2">
        <v>100</v>
      </c>
      <c r="E343" s="3">
        <v>44749</v>
      </c>
      <c r="F343" s="40">
        <v>3000</v>
      </c>
      <c r="G343" s="39">
        <v>0.4</v>
      </c>
      <c r="H343" s="38">
        <v>1200</v>
      </c>
    </row>
    <row r="344" spans="1:8">
      <c r="E344" s="2"/>
      <c r="H344" s="38"/>
    </row>
    <row r="345" spans="1:8">
      <c r="B345" s="2" t="s">
        <v>361</v>
      </c>
      <c r="C345" s="2" t="s">
        <v>362</v>
      </c>
      <c r="D345" s="2">
        <v>40</v>
      </c>
      <c r="E345" s="3">
        <v>44749</v>
      </c>
      <c r="F345" s="40">
        <v>1800</v>
      </c>
      <c r="G345" s="39">
        <v>0</v>
      </c>
      <c r="H345" s="38">
        <v>0</v>
      </c>
    </row>
    <row r="346" spans="1:8">
      <c r="E346" s="2"/>
      <c r="H346" s="38"/>
    </row>
    <row r="347" spans="1:8">
      <c r="B347" s="2" t="s">
        <v>365</v>
      </c>
      <c r="C347" s="2" t="s">
        <v>366</v>
      </c>
      <c r="D347" s="2">
        <v>50</v>
      </c>
      <c r="E347" s="3">
        <v>44749</v>
      </c>
      <c r="F347" s="40">
        <v>1500</v>
      </c>
      <c r="G347" s="39">
        <v>0.8</v>
      </c>
      <c r="H347" s="38">
        <v>1200</v>
      </c>
    </row>
    <row r="348" spans="1:8">
      <c r="E348" s="2"/>
      <c r="H348" s="38"/>
    </row>
    <row r="349" spans="1:8">
      <c r="B349" s="2" t="s">
        <v>367</v>
      </c>
      <c r="C349" s="2" t="s">
        <v>368</v>
      </c>
      <c r="D349" s="2">
        <v>0</v>
      </c>
      <c r="E349" s="3">
        <v>44749</v>
      </c>
      <c r="F349" s="40">
        <v>0</v>
      </c>
      <c r="G349" s="39">
        <v>0</v>
      </c>
      <c r="H349" s="38">
        <v>0</v>
      </c>
    </row>
    <row r="350" spans="1:8">
      <c r="E350" s="2"/>
      <c r="H350" s="38"/>
    </row>
    <row r="351" spans="1:8">
      <c r="A351" s="2" t="s">
        <v>601</v>
      </c>
      <c r="E351"/>
      <c r="G351" s="39">
        <v>0.28509069028125</v>
      </c>
      <c r="H351" s="38">
        <v>48899.999983709997</v>
      </c>
    </row>
    <row r="352" spans="1:8">
      <c r="A352" s="2"/>
      <c r="E352"/>
      <c r="H352" s="38"/>
    </row>
    <row r="353" spans="1:8">
      <c r="A353" s="2">
        <v>1275</v>
      </c>
      <c r="B353" s="2" t="s">
        <v>471</v>
      </c>
      <c r="C353" s="2" t="s">
        <v>472</v>
      </c>
      <c r="D353" s="2">
        <v>2600</v>
      </c>
      <c r="E353" s="3">
        <v>44749</v>
      </c>
      <c r="F353" s="40">
        <v>156000</v>
      </c>
      <c r="G353" s="39">
        <v>8.3461538000000002E-2</v>
      </c>
      <c r="H353" s="38">
        <v>13019.999928000001</v>
      </c>
    </row>
    <row r="354" spans="1:8">
      <c r="E354" s="2"/>
      <c r="H354" s="38"/>
    </row>
    <row r="355" spans="1:8">
      <c r="B355" s="2" t="s">
        <v>474</v>
      </c>
      <c r="C355" s="2" t="s">
        <v>475</v>
      </c>
      <c r="D355" s="2">
        <v>6</v>
      </c>
      <c r="E355" s="3">
        <v>44749</v>
      </c>
      <c r="F355" s="40">
        <v>30000</v>
      </c>
      <c r="G355" s="39">
        <v>0</v>
      </c>
      <c r="H355" s="38">
        <v>0</v>
      </c>
    </row>
    <row r="356" spans="1:8">
      <c r="E356" s="2"/>
      <c r="H356" s="38"/>
    </row>
    <row r="357" spans="1:8">
      <c r="B357" s="2" t="s">
        <v>476</v>
      </c>
      <c r="C357" s="2" t="s">
        <v>477</v>
      </c>
      <c r="D357" s="2">
        <v>2600</v>
      </c>
      <c r="E357" s="3">
        <v>44749</v>
      </c>
      <c r="F357" s="40">
        <v>156000</v>
      </c>
      <c r="G357" s="39">
        <v>8.3461538000000002E-2</v>
      </c>
      <c r="H357" s="38">
        <v>13019.999928000001</v>
      </c>
    </row>
    <row r="358" spans="1:8">
      <c r="E358" s="2"/>
      <c r="H358" s="38"/>
    </row>
    <row r="359" spans="1:8">
      <c r="B359" s="2" t="s">
        <v>478</v>
      </c>
      <c r="C359" s="2" t="s">
        <v>479</v>
      </c>
      <c r="D359" s="2">
        <v>6</v>
      </c>
      <c r="E359" s="3">
        <v>44749</v>
      </c>
      <c r="F359" s="40">
        <v>30000</v>
      </c>
      <c r="G359" s="39">
        <v>0</v>
      </c>
      <c r="H359" s="38">
        <v>0</v>
      </c>
    </row>
    <row r="360" spans="1:8">
      <c r="E360" s="2"/>
      <c r="H360" s="38"/>
    </row>
    <row r="361" spans="1:8">
      <c r="A361" s="2" t="s">
        <v>602</v>
      </c>
      <c r="E361"/>
      <c r="G361" s="39">
        <v>4.1730769000000001E-2</v>
      </c>
      <c r="H361" s="38">
        <v>26039.999856000002</v>
      </c>
    </row>
    <row r="362" spans="1:8">
      <c r="A362" s="2"/>
      <c r="E362"/>
      <c r="H362" s="38"/>
    </row>
    <row r="363" spans="1:8">
      <c r="A363" s="2">
        <v>1276</v>
      </c>
      <c r="B363" s="2" t="s">
        <v>454</v>
      </c>
      <c r="C363" s="2" t="s">
        <v>455</v>
      </c>
      <c r="D363" s="2">
        <v>2600</v>
      </c>
      <c r="E363" s="3">
        <v>44741</v>
      </c>
      <c r="F363" s="40">
        <v>156000</v>
      </c>
      <c r="G363" s="39">
        <v>8.3461538000000002E-2</v>
      </c>
      <c r="H363" s="38">
        <v>13019.999928000001</v>
      </c>
    </row>
    <row r="364" spans="1:8">
      <c r="E364" s="2"/>
      <c r="H364" s="38"/>
    </row>
    <row r="365" spans="1:8">
      <c r="B365" s="2" t="s">
        <v>457</v>
      </c>
      <c r="C365" s="2" t="s">
        <v>458</v>
      </c>
      <c r="D365" s="2">
        <v>6</v>
      </c>
      <c r="E365" s="2" t="s">
        <v>599</v>
      </c>
      <c r="F365" s="40">
        <v>30000</v>
      </c>
      <c r="G365" s="39">
        <v>0</v>
      </c>
      <c r="H365" s="38">
        <v>0</v>
      </c>
    </row>
    <row r="366" spans="1:8">
      <c r="E366" s="2"/>
      <c r="H366" s="38"/>
    </row>
    <row r="367" spans="1:8">
      <c r="B367" s="2" t="s">
        <v>459</v>
      </c>
      <c r="C367" s="2" t="s">
        <v>460</v>
      </c>
      <c r="D367" s="2">
        <v>2600</v>
      </c>
      <c r="E367" s="3">
        <v>44741</v>
      </c>
      <c r="F367" s="40">
        <v>156000</v>
      </c>
      <c r="G367" s="39">
        <v>8.3461538000000002E-2</v>
      </c>
      <c r="H367" s="38">
        <v>13019.999928000001</v>
      </c>
    </row>
    <row r="368" spans="1:8">
      <c r="E368" s="2"/>
      <c r="H368" s="38"/>
    </row>
    <row r="369" spans="1:8">
      <c r="B369" s="2" t="s">
        <v>461</v>
      </c>
      <c r="C369" s="2" t="s">
        <v>462</v>
      </c>
      <c r="D369" s="2">
        <v>6</v>
      </c>
      <c r="E369" s="2" t="s">
        <v>599</v>
      </c>
      <c r="F369" s="40">
        <v>30000</v>
      </c>
      <c r="G369" s="39">
        <v>0</v>
      </c>
      <c r="H369" s="38">
        <v>0</v>
      </c>
    </row>
    <row r="370" spans="1:8">
      <c r="E370" s="2"/>
      <c r="H370" s="38"/>
    </row>
    <row r="371" spans="1:8">
      <c r="B371" s="2" t="s">
        <v>463</v>
      </c>
      <c r="C371" s="2" t="s">
        <v>464</v>
      </c>
      <c r="D371" s="2">
        <v>2600</v>
      </c>
      <c r="E371" s="3">
        <v>44741</v>
      </c>
      <c r="F371" s="40">
        <v>156000</v>
      </c>
      <c r="G371" s="39">
        <v>8.3461538000000002E-2</v>
      </c>
      <c r="H371" s="38">
        <v>13019.999928000001</v>
      </c>
    </row>
    <row r="372" spans="1:8">
      <c r="E372" s="2"/>
      <c r="H372" s="38"/>
    </row>
    <row r="373" spans="1:8">
      <c r="B373" s="2" t="s">
        <v>465</v>
      </c>
      <c r="C373" s="2" t="s">
        <v>466</v>
      </c>
      <c r="D373" s="2">
        <v>6</v>
      </c>
      <c r="E373" s="2" t="s">
        <v>599</v>
      </c>
      <c r="F373" s="40">
        <v>30000</v>
      </c>
      <c r="G373" s="39">
        <v>0</v>
      </c>
      <c r="H373" s="38">
        <v>0</v>
      </c>
    </row>
    <row r="374" spans="1:8">
      <c r="E374" s="2"/>
      <c r="H374" s="38"/>
    </row>
    <row r="375" spans="1:8">
      <c r="B375" s="2" t="s">
        <v>467</v>
      </c>
      <c r="C375" s="2" t="s">
        <v>468</v>
      </c>
      <c r="D375" s="2">
        <v>2600</v>
      </c>
      <c r="E375" s="3">
        <v>44741</v>
      </c>
      <c r="F375" s="40">
        <v>156000</v>
      </c>
      <c r="G375" s="39">
        <v>8.3461538000000002E-2</v>
      </c>
      <c r="H375" s="38">
        <v>13019.999928000001</v>
      </c>
    </row>
    <row r="376" spans="1:8">
      <c r="E376" s="2"/>
      <c r="H376" s="38"/>
    </row>
    <row r="377" spans="1:8">
      <c r="B377" s="2" t="s">
        <v>469</v>
      </c>
      <c r="C377" s="2" t="s">
        <v>470</v>
      </c>
      <c r="D377" s="2">
        <v>6</v>
      </c>
      <c r="E377" s="2" t="s">
        <v>599</v>
      </c>
      <c r="F377" s="40">
        <v>30000</v>
      </c>
      <c r="G377" s="39">
        <v>0</v>
      </c>
      <c r="H377" s="38">
        <v>0</v>
      </c>
    </row>
    <row r="378" spans="1:8">
      <c r="E378" s="2"/>
      <c r="H378" s="38"/>
    </row>
    <row r="379" spans="1:8">
      <c r="A379" s="2" t="s">
        <v>603</v>
      </c>
      <c r="E379"/>
      <c r="G379" s="39">
        <v>4.1730769000000001E-2</v>
      </c>
      <c r="H379" s="38">
        <v>52079.999712000004</v>
      </c>
    </row>
    <row r="380" spans="1:8">
      <c r="A380" s="2"/>
      <c r="E380"/>
      <c r="H380" s="38"/>
    </row>
    <row r="381" spans="1:8">
      <c r="A381" s="2">
        <v>1277</v>
      </c>
      <c r="B381" s="2" t="s">
        <v>480</v>
      </c>
      <c r="C381" s="2" t="s">
        <v>481</v>
      </c>
      <c r="D381" s="2">
        <v>1</v>
      </c>
      <c r="E381" s="3">
        <v>44741</v>
      </c>
      <c r="F381" s="40">
        <v>226800</v>
      </c>
      <c r="G381" s="39">
        <v>0.3</v>
      </c>
      <c r="H381" s="38">
        <v>68040</v>
      </c>
    </row>
    <row r="382" spans="1:8">
      <c r="E382" s="2"/>
      <c r="H382" s="38"/>
    </row>
    <row r="383" spans="1:8">
      <c r="A383" s="2" t="s">
        <v>604</v>
      </c>
      <c r="E383"/>
      <c r="G383" s="39">
        <v>0.3</v>
      </c>
      <c r="H383" s="38">
        <v>68040</v>
      </c>
    </row>
    <row r="384" spans="1:8">
      <c r="A384" s="2"/>
      <c r="E384"/>
      <c r="H384" s="38"/>
    </row>
    <row r="385" spans="1:8">
      <c r="A385" s="2">
        <v>1279</v>
      </c>
      <c r="B385" s="2" t="s">
        <v>375</v>
      </c>
      <c r="C385" s="2" t="s">
        <v>376</v>
      </c>
      <c r="D385" s="2">
        <v>214</v>
      </c>
      <c r="E385" s="3">
        <v>44742</v>
      </c>
      <c r="F385" s="40">
        <v>12840</v>
      </c>
      <c r="G385" s="39">
        <v>0</v>
      </c>
      <c r="H385" s="38">
        <v>0</v>
      </c>
    </row>
    <row r="386" spans="1:8">
      <c r="E386" s="2"/>
      <c r="H386" s="38"/>
    </row>
    <row r="387" spans="1:8">
      <c r="B387" s="2" t="s">
        <v>378</v>
      </c>
      <c r="C387" s="2" t="s">
        <v>379</v>
      </c>
      <c r="D387" s="2">
        <v>85</v>
      </c>
      <c r="E387" s="3">
        <v>44742</v>
      </c>
      <c r="F387" s="40">
        <v>7650</v>
      </c>
      <c r="G387" s="39">
        <v>0</v>
      </c>
      <c r="H387" s="38">
        <v>0</v>
      </c>
    </row>
    <row r="388" spans="1:8">
      <c r="E388" s="2"/>
      <c r="H388" s="38"/>
    </row>
    <row r="389" spans="1:8">
      <c r="B389" s="2" t="s">
        <v>382</v>
      </c>
      <c r="C389" s="2" t="s">
        <v>383</v>
      </c>
      <c r="D389" s="2">
        <v>178</v>
      </c>
      <c r="E389" s="3">
        <v>44742</v>
      </c>
      <c r="F389" s="40">
        <v>8900</v>
      </c>
      <c r="G389" s="39">
        <v>0.50561797752000004</v>
      </c>
      <c r="H389" s="38">
        <v>4499.9999999280008</v>
      </c>
    </row>
    <row r="390" spans="1:8">
      <c r="E390" s="2"/>
      <c r="H390" s="38"/>
    </row>
    <row r="391" spans="1:8">
      <c r="B391" s="2" t="s">
        <v>384</v>
      </c>
      <c r="C391" s="2" t="s">
        <v>385</v>
      </c>
      <c r="D391" s="2">
        <v>71</v>
      </c>
      <c r="E391" s="3">
        <v>44742</v>
      </c>
      <c r="F391" s="40">
        <v>6390</v>
      </c>
      <c r="G391" s="39">
        <v>0</v>
      </c>
      <c r="H391" s="38">
        <v>0</v>
      </c>
    </row>
    <row r="392" spans="1:8">
      <c r="E392" s="2"/>
      <c r="H392" s="38"/>
    </row>
    <row r="393" spans="1:8">
      <c r="B393" s="2" t="s">
        <v>388</v>
      </c>
      <c r="C393" s="2" t="s">
        <v>389</v>
      </c>
      <c r="D393" s="2">
        <v>350</v>
      </c>
      <c r="E393" s="3">
        <v>44742</v>
      </c>
      <c r="F393" s="40">
        <v>21000</v>
      </c>
      <c r="G393" s="39">
        <v>0.25714285714000001</v>
      </c>
      <c r="H393" s="38">
        <v>5399.9999999400006</v>
      </c>
    </row>
    <row r="394" spans="1:8">
      <c r="E394" s="2"/>
      <c r="H394" s="38"/>
    </row>
    <row r="395" spans="1:8">
      <c r="B395" s="2" t="s">
        <v>390</v>
      </c>
      <c r="C395" s="2" t="s">
        <v>391</v>
      </c>
      <c r="D395" s="2">
        <v>140</v>
      </c>
      <c r="E395" s="3">
        <v>44742</v>
      </c>
      <c r="F395" s="40">
        <v>12600</v>
      </c>
      <c r="G395" s="39">
        <v>0</v>
      </c>
      <c r="H395" s="38">
        <v>0</v>
      </c>
    </row>
    <row r="396" spans="1:8">
      <c r="E396" s="2"/>
      <c r="H396" s="38"/>
    </row>
    <row r="397" spans="1:8">
      <c r="B397" s="2" t="s">
        <v>394</v>
      </c>
      <c r="C397" s="2" t="s">
        <v>395</v>
      </c>
      <c r="D397" s="2">
        <v>400</v>
      </c>
      <c r="E397" s="3">
        <v>44742</v>
      </c>
      <c r="F397" s="40">
        <v>20000</v>
      </c>
      <c r="G397" s="39">
        <v>0.22500000000000001</v>
      </c>
      <c r="H397" s="38">
        <v>4500</v>
      </c>
    </row>
    <row r="398" spans="1:8">
      <c r="E398" s="2"/>
      <c r="H398" s="38"/>
    </row>
    <row r="399" spans="1:8">
      <c r="B399" s="2" t="s">
        <v>396</v>
      </c>
      <c r="C399" s="2" t="s">
        <v>397</v>
      </c>
      <c r="D399" s="2">
        <v>160</v>
      </c>
      <c r="E399" s="3">
        <v>44742</v>
      </c>
      <c r="F399" s="40">
        <v>14400</v>
      </c>
      <c r="G399" s="39">
        <v>0</v>
      </c>
      <c r="H399" s="38">
        <v>0</v>
      </c>
    </row>
    <row r="400" spans="1:8">
      <c r="E400" s="2"/>
      <c r="H400" s="38"/>
    </row>
    <row r="401" spans="1:8">
      <c r="B401" s="2" t="s">
        <v>400</v>
      </c>
      <c r="C401" s="2" t="s">
        <v>401</v>
      </c>
      <c r="D401" s="2">
        <v>342</v>
      </c>
      <c r="E401" s="3">
        <v>44742</v>
      </c>
      <c r="F401" s="40">
        <v>20520</v>
      </c>
      <c r="G401" s="39">
        <v>0.26315789473000001</v>
      </c>
      <c r="H401" s="38">
        <v>5399.9999998596004</v>
      </c>
    </row>
    <row r="402" spans="1:8">
      <c r="E402" s="2"/>
      <c r="H402" s="38"/>
    </row>
    <row r="403" spans="1:8">
      <c r="B403" s="2" t="s">
        <v>402</v>
      </c>
      <c r="C403" s="2" t="s">
        <v>403</v>
      </c>
      <c r="D403" s="2">
        <v>137</v>
      </c>
      <c r="E403" s="3">
        <v>44742</v>
      </c>
      <c r="F403" s="40">
        <v>12330</v>
      </c>
      <c r="G403" s="39">
        <v>0</v>
      </c>
      <c r="H403" s="38">
        <v>0</v>
      </c>
    </row>
    <row r="404" spans="1:8">
      <c r="E404" s="2"/>
      <c r="H404" s="38"/>
    </row>
    <row r="405" spans="1:8">
      <c r="B405" s="2" t="s">
        <v>406</v>
      </c>
      <c r="C405" s="2" t="s">
        <v>407</v>
      </c>
      <c r="D405" s="2">
        <v>50</v>
      </c>
      <c r="E405" s="3">
        <v>44742</v>
      </c>
      <c r="F405" s="40">
        <v>2500</v>
      </c>
      <c r="G405" s="39">
        <v>0</v>
      </c>
      <c r="H405" s="38">
        <v>0</v>
      </c>
    </row>
    <row r="406" spans="1:8">
      <c r="E406" s="2"/>
      <c r="H406" s="38"/>
    </row>
    <row r="407" spans="1:8">
      <c r="B407" s="2" t="s">
        <v>408</v>
      </c>
      <c r="C407" s="2" t="s">
        <v>409</v>
      </c>
      <c r="D407" s="2">
        <v>0</v>
      </c>
      <c r="E407" s="3">
        <v>44742</v>
      </c>
      <c r="F407" s="40">
        <v>0</v>
      </c>
      <c r="G407" s="39">
        <v>0</v>
      </c>
      <c r="H407" s="38">
        <v>0</v>
      </c>
    </row>
    <row r="408" spans="1:8">
      <c r="E408" s="2"/>
      <c r="H408" s="38"/>
    </row>
    <row r="409" spans="1:8">
      <c r="B409" s="2" t="s">
        <v>412</v>
      </c>
      <c r="C409" s="2" t="s">
        <v>413</v>
      </c>
      <c r="D409" s="2">
        <v>278</v>
      </c>
      <c r="E409" s="3">
        <v>44742</v>
      </c>
      <c r="F409" s="40">
        <v>16680</v>
      </c>
      <c r="G409" s="39">
        <v>7.1942446039999997E-2</v>
      </c>
      <c r="H409" s="38">
        <v>1199.9999999472</v>
      </c>
    </row>
    <row r="410" spans="1:8">
      <c r="E410" s="2"/>
      <c r="H410" s="38"/>
    </row>
    <row r="411" spans="1:8">
      <c r="B411" s="2" t="s">
        <v>414</v>
      </c>
      <c r="C411" s="2" t="s">
        <v>415</v>
      </c>
      <c r="D411" s="2">
        <v>111</v>
      </c>
      <c r="E411" s="3">
        <v>44742</v>
      </c>
      <c r="F411" s="40">
        <v>9990</v>
      </c>
      <c r="G411" s="39">
        <v>0</v>
      </c>
      <c r="H411" s="38">
        <v>0</v>
      </c>
    </row>
    <row r="412" spans="1:8">
      <c r="E412" s="2"/>
      <c r="H412" s="38"/>
    </row>
    <row r="413" spans="1:8">
      <c r="A413" s="2" t="s">
        <v>605</v>
      </c>
      <c r="E413"/>
      <c r="G413" s="39">
        <v>9.4490083959285723E-2</v>
      </c>
      <c r="H413" s="38">
        <v>20999.999999674801</v>
      </c>
    </row>
    <row r="414" spans="1:8">
      <c r="A414" s="2"/>
      <c r="E414"/>
      <c r="H414" s="38"/>
    </row>
    <row r="415" spans="1:8">
      <c r="A415" s="2">
        <v>1280</v>
      </c>
      <c r="B415" s="2" t="s">
        <v>542</v>
      </c>
      <c r="C415" s="2" t="s">
        <v>582</v>
      </c>
      <c r="D415" s="2">
        <v>1</v>
      </c>
      <c r="E415" s="3">
        <v>44741</v>
      </c>
      <c r="F415" s="40">
        <v>16107</v>
      </c>
      <c r="G415" s="39">
        <v>0.3</v>
      </c>
      <c r="H415" s="38">
        <v>4832.0999999999995</v>
      </c>
    </row>
    <row r="416" spans="1:8">
      <c r="E416" s="2"/>
      <c r="H416" s="38"/>
    </row>
    <row r="417" spans="1:8">
      <c r="B417" s="2" t="s">
        <v>53</v>
      </c>
      <c r="C417" s="2" t="s">
        <v>583</v>
      </c>
      <c r="D417" s="2">
        <v>1</v>
      </c>
      <c r="E417" s="3">
        <v>44741</v>
      </c>
      <c r="F417" s="40">
        <v>33988.5</v>
      </c>
      <c r="G417" s="39">
        <v>0.3</v>
      </c>
      <c r="H417" s="38">
        <v>10196.549999999999</v>
      </c>
    </row>
    <row r="418" spans="1:8">
      <c r="E418" s="2"/>
      <c r="H418" s="38"/>
    </row>
    <row r="419" spans="1:8">
      <c r="A419" s="2" t="s">
        <v>606</v>
      </c>
      <c r="E419"/>
      <c r="G419" s="39">
        <v>0.3</v>
      </c>
      <c r="H419" s="38">
        <v>15028.649999999998</v>
      </c>
    </row>
    <row r="420" spans="1:8">
      <c r="A420" s="2"/>
      <c r="E420"/>
      <c r="H420" s="38"/>
    </row>
    <row r="421" spans="1:8">
      <c r="A421" s="2">
        <v>1281</v>
      </c>
      <c r="B421" s="2" t="s">
        <v>483</v>
      </c>
      <c r="C421" s="2" t="s">
        <v>484</v>
      </c>
      <c r="D421" s="2">
        <v>1</v>
      </c>
      <c r="E421" s="3">
        <v>44741</v>
      </c>
      <c r="F421" s="40">
        <v>113760</v>
      </c>
      <c r="G421" s="39">
        <v>1</v>
      </c>
      <c r="H421" s="38">
        <v>113760</v>
      </c>
    </row>
    <row r="422" spans="1:8">
      <c r="E422" s="2"/>
      <c r="H422" s="38"/>
    </row>
    <row r="423" spans="1:8">
      <c r="A423" s="2" t="s">
        <v>607</v>
      </c>
      <c r="E423"/>
      <c r="G423" s="39">
        <v>1</v>
      </c>
      <c r="H423" s="38">
        <v>113760</v>
      </c>
    </row>
    <row r="424" spans="1:8">
      <c r="A424" s="2"/>
      <c r="E424"/>
      <c r="H424" s="38"/>
    </row>
    <row r="425" spans="1:8">
      <c r="A425" s="2" t="s">
        <v>599</v>
      </c>
      <c r="B425" s="2" t="s">
        <v>485</v>
      </c>
      <c r="C425" s="2" t="s">
        <v>486</v>
      </c>
      <c r="D425" s="2">
        <v>1</v>
      </c>
      <c r="E425" s="2" t="s">
        <v>599</v>
      </c>
      <c r="F425" s="40">
        <v>113760</v>
      </c>
      <c r="H425" s="38">
        <v>0</v>
      </c>
    </row>
    <row r="426" spans="1:8">
      <c r="E426" s="2"/>
      <c r="H426" s="38"/>
    </row>
    <row r="427" spans="1:8">
      <c r="B427" s="2" t="s">
        <v>487</v>
      </c>
      <c r="C427" s="2" t="s">
        <v>488</v>
      </c>
      <c r="D427" s="2">
        <v>1</v>
      </c>
      <c r="E427" s="2" t="s">
        <v>599</v>
      </c>
      <c r="F427" s="40">
        <v>113760</v>
      </c>
      <c r="H427" s="38">
        <v>0</v>
      </c>
    </row>
    <row r="428" spans="1:8">
      <c r="E428" s="2"/>
      <c r="H428" s="38"/>
    </row>
    <row r="429" spans="1:8">
      <c r="B429" s="2" t="s">
        <v>489</v>
      </c>
      <c r="C429" s="2" t="s">
        <v>490</v>
      </c>
      <c r="D429" s="2">
        <v>1</v>
      </c>
      <c r="E429" s="2" t="s">
        <v>599</v>
      </c>
      <c r="F429" s="40">
        <v>37920</v>
      </c>
      <c r="H429" s="38">
        <v>0</v>
      </c>
    </row>
    <row r="430" spans="1:8">
      <c r="E430" s="2"/>
      <c r="H430" s="38"/>
    </row>
    <row r="431" spans="1:8">
      <c r="B431" s="2" t="s">
        <v>599</v>
      </c>
      <c r="C431" s="2"/>
      <c r="D431" s="2"/>
      <c r="E431" s="2" t="s">
        <v>599</v>
      </c>
      <c r="F431" s="40"/>
      <c r="H431" s="38">
        <v>0</v>
      </c>
    </row>
    <row r="432" spans="1:8">
      <c r="E432" s="2"/>
      <c r="H432" s="38"/>
    </row>
    <row r="433" spans="1:8">
      <c r="A433" s="2" t="s">
        <v>608</v>
      </c>
      <c r="E433"/>
      <c r="H433" s="38">
        <v>0</v>
      </c>
    </row>
    <row r="434" spans="1:8">
      <c r="A434" s="2"/>
      <c r="E434"/>
      <c r="H434" s="38"/>
    </row>
    <row r="435" spans="1:8">
      <c r="A435" s="2">
        <v>1285</v>
      </c>
      <c r="B435" s="2" t="s">
        <v>56</v>
      </c>
      <c r="C435" s="2" t="s">
        <v>58</v>
      </c>
      <c r="D435" s="2">
        <v>4</v>
      </c>
      <c r="E435" s="3">
        <v>44742</v>
      </c>
      <c r="F435" s="40">
        <v>1175.1600000000001</v>
      </c>
      <c r="G435" s="39">
        <v>0.5</v>
      </c>
      <c r="H435" s="38">
        <v>587.58000000000004</v>
      </c>
    </row>
    <row r="436" spans="1:8">
      <c r="E436" s="2"/>
      <c r="H436" s="38"/>
    </row>
    <row r="437" spans="1:8">
      <c r="B437" s="2" t="s">
        <v>60</v>
      </c>
      <c r="C437" s="2" t="s">
        <v>62</v>
      </c>
      <c r="D437" s="2">
        <v>10</v>
      </c>
      <c r="E437" s="3">
        <v>44742</v>
      </c>
      <c r="F437" s="40">
        <v>2801</v>
      </c>
      <c r="G437" s="39">
        <v>0.5</v>
      </c>
      <c r="H437" s="38">
        <v>1400.5</v>
      </c>
    </row>
    <row r="438" spans="1:8">
      <c r="E438" s="2"/>
      <c r="H438" s="38"/>
    </row>
    <row r="439" spans="1:8">
      <c r="B439" s="2" t="s">
        <v>63</v>
      </c>
      <c r="C439" s="2" t="s">
        <v>65</v>
      </c>
      <c r="D439" s="2">
        <v>5</v>
      </c>
      <c r="E439" s="3">
        <v>44742</v>
      </c>
      <c r="F439" s="40">
        <v>4504.3500000000004</v>
      </c>
      <c r="G439" s="39">
        <v>0.49999988890000002</v>
      </c>
      <c r="H439" s="38">
        <v>2252.1744995667154</v>
      </c>
    </row>
    <row r="440" spans="1:8">
      <c r="E440" s="2"/>
      <c r="H440" s="38"/>
    </row>
    <row r="441" spans="1:8">
      <c r="B441" s="2" t="s">
        <v>69</v>
      </c>
      <c r="C441" s="2" t="s">
        <v>71</v>
      </c>
      <c r="D441" s="2">
        <v>2</v>
      </c>
      <c r="E441" s="3">
        <v>44742</v>
      </c>
      <c r="F441" s="40">
        <v>261.42</v>
      </c>
      <c r="G441" s="39">
        <v>0.5</v>
      </c>
      <c r="H441" s="38">
        <v>130.71</v>
      </c>
    </row>
    <row r="442" spans="1:8">
      <c r="E442" s="2"/>
      <c r="H442" s="38"/>
    </row>
    <row r="443" spans="1:8">
      <c r="B443" s="2" t="s">
        <v>75</v>
      </c>
      <c r="C443" s="2" t="s">
        <v>77</v>
      </c>
      <c r="D443" s="2">
        <v>6</v>
      </c>
      <c r="E443" s="3">
        <v>44742</v>
      </c>
      <c r="F443" s="40">
        <v>56.04</v>
      </c>
      <c r="G443" s="39">
        <v>0.5</v>
      </c>
      <c r="H443" s="38">
        <v>28.02</v>
      </c>
    </row>
    <row r="444" spans="1:8">
      <c r="E444" s="2"/>
      <c r="H444" s="38"/>
    </row>
    <row r="445" spans="1:8">
      <c r="B445" s="2" t="s">
        <v>78</v>
      </c>
      <c r="C445" s="2" t="s">
        <v>80</v>
      </c>
      <c r="D445" s="2">
        <v>2</v>
      </c>
      <c r="E445" s="3">
        <v>44742</v>
      </c>
      <c r="F445" s="40">
        <v>250.22</v>
      </c>
      <c r="G445" s="39">
        <v>0.5</v>
      </c>
      <c r="H445" s="38">
        <v>125.11</v>
      </c>
    </row>
    <row r="446" spans="1:8">
      <c r="E446" s="2"/>
      <c r="H446" s="38"/>
    </row>
    <row r="447" spans="1:8">
      <c r="B447" s="2" t="s">
        <v>84</v>
      </c>
      <c r="C447" s="2" t="s">
        <v>86</v>
      </c>
      <c r="D447" s="2">
        <v>2</v>
      </c>
      <c r="E447" s="3">
        <v>44742</v>
      </c>
      <c r="F447" s="40">
        <v>371.6</v>
      </c>
      <c r="G447" s="39">
        <v>0.5</v>
      </c>
      <c r="H447" s="38">
        <v>185.8</v>
      </c>
    </row>
    <row r="448" spans="1:8">
      <c r="E448" s="2"/>
      <c r="H448" s="38"/>
    </row>
    <row r="449" spans="2:8">
      <c r="B449" s="2" t="s">
        <v>87</v>
      </c>
      <c r="C449" s="2" t="s">
        <v>89</v>
      </c>
      <c r="D449" s="2">
        <v>2</v>
      </c>
      <c r="E449" s="3">
        <v>44742</v>
      </c>
      <c r="F449" s="40">
        <v>97.1</v>
      </c>
      <c r="G449" s="39">
        <v>0.5</v>
      </c>
      <c r="H449" s="38">
        <v>48.55</v>
      </c>
    </row>
    <row r="450" spans="2:8">
      <c r="E450" s="2"/>
      <c r="H450" s="38"/>
    </row>
    <row r="451" spans="2:8">
      <c r="B451" s="2" t="s">
        <v>95</v>
      </c>
      <c r="C451" s="2" t="s">
        <v>97</v>
      </c>
      <c r="D451" s="2">
        <v>10</v>
      </c>
      <c r="E451" s="3">
        <v>44742</v>
      </c>
      <c r="F451" s="40">
        <v>576.5</v>
      </c>
      <c r="G451" s="39">
        <v>0.5</v>
      </c>
      <c r="H451" s="38">
        <v>288.25</v>
      </c>
    </row>
    <row r="452" spans="2:8">
      <c r="E452" s="2"/>
      <c r="H452" s="38"/>
    </row>
    <row r="453" spans="2:8">
      <c r="B453" s="2" t="s">
        <v>98</v>
      </c>
      <c r="C453" s="2" t="s">
        <v>100</v>
      </c>
      <c r="D453" s="2">
        <v>10</v>
      </c>
      <c r="E453" s="3">
        <v>44742</v>
      </c>
      <c r="F453" s="40">
        <v>647.5</v>
      </c>
      <c r="G453" s="39">
        <v>0.5</v>
      </c>
      <c r="H453" s="38">
        <v>323.75</v>
      </c>
    </row>
    <row r="454" spans="2:8">
      <c r="E454" s="2"/>
      <c r="H454" s="38"/>
    </row>
    <row r="455" spans="2:8">
      <c r="B455" s="2" t="s">
        <v>101</v>
      </c>
      <c r="C455" s="2" t="s">
        <v>103</v>
      </c>
      <c r="D455" s="2">
        <v>10</v>
      </c>
      <c r="E455" s="3">
        <v>44742</v>
      </c>
      <c r="F455" s="40">
        <v>935.8</v>
      </c>
      <c r="G455" s="39">
        <v>0.5</v>
      </c>
      <c r="H455" s="38">
        <v>467.9</v>
      </c>
    </row>
    <row r="456" spans="2:8">
      <c r="E456" s="2"/>
      <c r="H456" s="38"/>
    </row>
    <row r="457" spans="2:8">
      <c r="B457" s="2" t="s">
        <v>104</v>
      </c>
      <c r="C457" s="2" t="s">
        <v>106</v>
      </c>
      <c r="D457" s="2">
        <v>10</v>
      </c>
      <c r="E457" s="3">
        <v>44742</v>
      </c>
      <c r="F457" s="40">
        <v>596.4</v>
      </c>
      <c r="G457" s="39">
        <v>0.5</v>
      </c>
      <c r="H457" s="38">
        <v>298.2</v>
      </c>
    </row>
    <row r="458" spans="2:8">
      <c r="E458" s="2"/>
      <c r="H458" s="38"/>
    </row>
    <row r="459" spans="2:8">
      <c r="B459" s="2" t="s">
        <v>110</v>
      </c>
      <c r="C459" s="2" t="s">
        <v>112</v>
      </c>
      <c r="D459" s="2">
        <v>20</v>
      </c>
      <c r="E459" s="3">
        <v>44742</v>
      </c>
      <c r="F459" s="40">
        <v>3291.6000000000004</v>
      </c>
      <c r="G459" s="39">
        <v>0.5</v>
      </c>
      <c r="H459" s="38">
        <v>1645.8000000000002</v>
      </c>
    </row>
    <row r="460" spans="2:8">
      <c r="E460" s="2"/>
      <c r="H460" s="38"/>
    </row>
    <row r="461" spans="2:8">
      <c r="B461" s="2" t="s">
        <v>113</v>
      </c>
      <c r="C461" s="2" t="s">
        <v>115</v>
      </c>
      <c r="D461" s="2">
        <v>10</v>
      </c>
      <c r="E461" s="3">
        <v>44742</v>
      </c>
      <c r="F461" s="40">
        <v>2685.2</v>
      </c>
      <c r="G461" s="39">
        <v>0.5</v>
      </c>
      <c r="H461" s="38">
        <v>1342.6</v>
      </c>
    </row>
    <row r="462" spans="2:8">
      <c r="E462" s="2"/>
      <c r="H462" s="38"/>
    </row>
    <row r="463" spans="2:8">
      <c r="B463" s="2" t="s">
        <v>116</v>
      </c>
      <c r="C463" s="2" t="s">
        <v>118</v>
      </c>
      <c r="D463" s="2">
        <v>5</v>
      </c>
      <c r="E463" s="3">
        <v>44742</v>
      </c>
      <c r="F463" s="40">
        <v>620.75</v>
      </c>
      <c r="G463" s="39">
        <v>0.49999194499999999</v>
      </c>
      <c r="H463" s="38">
        <v>310.36999985875002</v>
      </c>
    </row>
    <row r="464" spans="2:8">
      <c r="E464" s="2"/>
      <c r="H464" s="38"/>
    </row>
    <row r="465" spans="2:8">
      <c r="B465" s="2" t="s">
        <v>119</v>
      </c>
      <c r="C465" s="2" t="s">
        <v>121</v>
      </c>
      <c r="D465" s="2">
        <v>5</v>
      </c>
      <c r="E465" s="3">
        <v>44742</v>
      </c>
      <c r="F465" s="40">
        <v>1052.75</v>
      </c>
      <c r="G465" s="39">
        <v>0.49999525</v>
      </c>
      <c r="H465" s="38">
        <v>526.36999943750004</v>
      </c>
    </row>
    <row r="466" spans="2:8">
      <c r="E466" s="2"/>
      <c r="H466" s="38"/>
    </row>
    <row r="467" spans="2:8">
      <c r="B467" s="2" t="s">
        <v>122</v>
      </c>
      <c r="C467" s="2" t="s">
        <v>124</v>
      </c>
      <c r="D467" s="2">
        <v>5</v>
      </c>
      <c r="E467" s="3">
        <v>44742</v>
      </c>
      <c r="F467" s="40">
        <v>273.85000000000002</v>
      </c>
      <c r="G467" s="39">
        <v>0.49998174099999998</v>
      </c>
      <c r="H467" s="38">
        <v>136.91999977285002</v>
      </c>
    </row>
    <row r="468" spans="2:8">
      <c r="E468" s="2"/>
      <c r="H468" s="38"/>
    </row>
    <row r="469" spans="2:8">
      <c r="B469" s="2" t="s">
        <v>125</v>
      </c>
      <c r="C469" s="2" t="s">
        <v>127</v>
      </c>
      <c r="D469" s="2">
        <v>10</v>
      </c>
      <c r="E469" s="3">
        <v>44742</v>
      </c>
      <c r="F469" s="40">
        <v>197.8</v>
      </c>
      <c r="G469" s="39">
        <v>0.5</v>
      </c>
      <c r="H469" s="38">
        <v>98.9</v>
      </c>
    </row>
    <row r="470" spans="2:8">
      <c r="E470" s="2"/>
      <c r="H470" s="38"/>
    </row>
    <row r="471" spans="2:8">
      <c r="B471" s="2" t="s">
        <v>131</v>
      </c>
      <c r="C471" s="2" t="s">
        <v>568</v>
      </c>
      <c r="D471" s="2">
        <v>20</v>
      </c>
      <c r="E471" s="3">
        <v>44742</v>
      </c>
      <c r="F471" s="40">
        <v>1599.6000000000001</v>
      </c>
      <c r="G471" s="39">
        <v>0.5</v>
      </c>
      <c r="H471" s="38">
        <v>799.80000000000007</v>
      </c>
    </row>
    <row r="472" spans="2:8">
      <c r="E472" s="2"/>
      <c r="H472" s="38"/>
    </row>
    <row r="473" spans="2:8">
      <c r="B473" s="2" t="s">
        <v>134</v>
      </c>
      <c r="C473" s="2" t="s">
        <v>136</v>
      </c>
      <c r="D473" s="2">
        <v>10</v>
      </c>
      <c r="E473" s="3">
        <v>44742</v>
      </c>
      <c r="F473" s="40">
        <v>853.1</v>
      </c>
      <c r="G473" s="39">
        <v>0.5</v>
      </c>
      <c r="H473" s="38">
        <v>426.55</v>
      </c>
    </row>
    <row r="474" spans="2:8">
      <c r="E474" s="2"/>
      <c r="H474" s="38"/>
    </row>
    <row r="475" spans="2:8">
      <c r="B475" s="2" t="s">
        <v>137</v>
      </c>
      <c r="C475" s="2" t="s">
        <v>139</v>
      </c>
      <c r="D475" s="2">
        <v>10</v>
      </c>
      <c r="E475" s="3">
        <v>44742</v>
      </c>
      <c r="F475" s="40">
        <v>960.19999999999993</v>
      </c>
      <c r="G475" s="39">
        <v>0.5</v>
      </c>
      <c r="H475" s="38">
        <v>480.09999999999997</v>
      </c>
    </row>
    <row r="476" spans="2:8">
      <c r="E476" s="2"/>
      <c r="H476" s="38"/>
    </row>
    <row r="477" spans="2:8">
      <c r="B477" s="2" t="s">
        <v>140</v>
      </c>
      <c r="C477" s="2" t="s">
        <v>142</v>
      </c>
      <c r="D477" s="2">
        <v>5</v>
      </c>
      <c r="E477" s="3">
        <v>44742</v>
      </c>
      <c r="F477" s="40">
        <v>647.69999999999993</v>
      </c>
      <c r="G477" s="39">
        <v>0.5</v>
      </c>
      <c r="H477" s="38">
        <v>323.84999999999997</v>
      </c>
    </row>
    <row r="478" spans="2:8">
      <c r="E478" s="2"/>
      <c r="H478" s="38"/>
    </row>
    <row r="479" spans="2:8">
      <c r="B479" s="2" t="s">
        <v>143</v>
      </c>
      <c r="C479" s="2" t="s">
        <v>145</v>
      </c>
      <c r="D479" s="2">
        <v>5</v>
      </c>
      <c r="E479" s="3">
        <v>44742</v>
      </c>
      <c r="F479" s="40">
        <v>613.9</v>
      </c>
      <c r="G479" s="39">
        <v>0.5</v>
      </c>
      <c r="H479" s="38">
        <v>306.95</v>
      </c>
    </row>
    <row r="480" spans="2:8">
      <c r="E480" s="2"/>
      <c r="H480" s="38"/>
    </row>
    <row r="481" spans="2:8">
      <c r="B481" s="2" t="s">
        <v>146</v>
      </c>
      <c r="C481" s="2" t="s">
        <v>148</v>
      </c>
      <c r="D481" s="2">
        <v>5</v>
      </c>
      <c r="E481" s="3">
        <v>44742</v>
      </c>
      <c r="F481" s="40">
        <v>654.20000000000005</v>
      </c>
      <c r="G481" s="39">
        <v>0.5</v>
      </c>
      <c r="H481" s="38">
        <v>327.10000000000002</v>
      </c>
    </row>
    <row r="482" spans="2:8">
      <c r="E482" s="2"/>
      <c r="H482" s="38"/>
    </row>
    <row r="483" spans="2:8">
      <c r="B483" s="2" t="s">
        <v>149</v>
      </c>
      <c r="C483" s="2" t="s">
        <v>569</v>
      </c>
      <c r="D483" s="2">
        <v>5</v>
      </c>
      <c r="E483" s="3">
        <v>44742</v>
      </c>
      <c r="F483" s="40">
        <v>804.05</v>
      </c>
      <c r="G483" s="39">
        <v>0.49999378100000003</v>
      </c>
      <c r="H483" s="38">
        <v>402.01999961305</v>
      </c>
    </row>
    <row r="484" spans="2:8">
      <c r="E484" s="2"/>
      <c r="H484" s="38"/>
    </row>
    <row r="485" spans="2:8">
      <c r="B485" s="2" t="s">
        <v>152</v>
      </c>
      <c r="C485" s="2" t="s">
        <v>154</v>
      </c>
      <c r="D485" s="2">
        <v>5</v>
      </c>
      <c r="E485" s="3">
        <v>44742</v>
      </c>
      <c r="F485" s="40">
        <v>503.25</v>
      </c>
      <c r="G485" s="39">
        <v>0.49999006400000001</v>
      </c>
      <c r="H485" s="38">
        <v>251.61999970799999</v>
      </c>
    </row>
    <row r="486" spans="2:8">
      <c r="E486" s="2"/>
      <c r="H486" s="38"/>
    </row>
    <row r="487" spans="2:8">
      <c r="B487" s="2" t="s">
        <v>155</v>
      </c>
      <c r="C487" s="2" t="s">
        <v>570</v>
      </c>
      <c r="D487" s="2">
        <v>29</v>
      </c>
      <c r="E487" s="3">
        <v>44742</v>
      </c>
      <c r="F487" s="40">
        <v>579.13</v>
      </c>
      <c r="G487" s="39">
        <v>0.49999136599999999</v>
      </c>
      <c r="H487" s="38">
        <v>289.55999979157997</v>
      </c>
    </row>
    <row r="488" spans="2:8">
      <c r="E488" s="2"/>
      <c r="H488" s="38"/>
    </row>
    <row r="489" spans="2:8">
      <c r="B489" s="2" t="s">
        <v>158</v>
      </c>
      <c r="C489" s="2" t="s">
        <v>571</v>
      </c>
      <c r="D489" s="2">
        <v>46</v>
      </c>
      <c r="E489" s="3">
        <v>44742</v>
      </c>
      <c r="F489" s="40">
        <v>991.76</v>
      </c>
      <c r="G489" s="39">
        <v>0.5</v>
      </c>
      <c r="H489" s="38">
        <v>495.88</v>
      </c>
    </row>
    <row r="490" spans="2:8">
      <c r="E490" s="2"/>
      <c r="H490" s="38"/>
    </row>
    <row r="491" spans="2:8">
      <c r="B491" s="2" t="s">
        <v>167</v>
      </c>
      <c r="C491" s="2" t="s">
        <v>574</v>
      </c>
      <c r="D491" s="2">
        <v>100</v>
      </c>
      <c r="E491" s="3">
        <v>44742</v>
      </c>
      <c r="F491" s="40">
        <v>2674</v>
      </c>
      <c r="G491" s="39">
        <v>0.5</v>
      </c>
      <c r="H491" s="38">
        <v>1337</v>
      </c>
    </row>
    <row r="492" spans="2:8">
      <c r="E492" s="2"/>
      <c r="H492" s="38"/>
    </row>
    <row r="493" spans="2:8">
      <c r="B493" s="2" t="s">
        <v>170</v>
      </c>
      <c r="C493" s="2" t="s">
        <v>575</v>
      </c>
      <c r="D493" s="2">
        <v>50</v>
      </c>
      <c r="E493" s="3">
        <v>44742</v>
      </c>
      <c r="F493" s="40">
        <v>1950.5</v>
      </c>
      <c r="G493" s="39">
        <v>0.5</v>
      </c>
      <c r="H493" s="38">
        <v>975.25</v>
      </c>
    </row>
    <row r="494" spans="2:8">
      <c r="E494" s="2"/>
      <c r="H494" s="38"/>
    </row>
    <row r="495" spans="2:8">
      <c r="B495" s="2" t="s">
        <v>173</v>
      </c>
      <c r="C495" s="2" t="s">
        <v>576</v>
      </c>
      <c r="D495" s="2">
        <v>4</v>
      </c>
      <c r="E495" s="3">
        <v>44742</v>
      </c>
      <c r="F495" s="40">
        <v>148.4</v>
      </c>
      <c r="G495" s="39">
        <v>0.5</v>
      </c>
      <c r="H495" s="38">
        <v>74.2</v>
      </c>
    </row>
    <row r="496" spans="2:8">
      <c r="E496" s="2"/>
      <c r="H496" s="38"/>
    </row>
    <row r="497" spans="2:8">
      <c r="B497" s="2" t="s">
        <v>176</v>
      </c>
      <c r="C497" s="2" t="s">
        <v>577</v>
      </c>
      <c r="D497" s="2">
        <v>2</v>
      </c>
      <c r="E497" s="3">
        <v>44742</v>
      </c>
      <c r="F497" s="40">
        <v>88.86</v>
      </c>
      <c r="G497" s="39">
        <v>0.5</v>
      </c>
      <c r="H497" s="38">
        <v>44.43</v>
      </c>
    </row>
    <row r="498" spans="2:8">
      <c r="E498" s="2"/>
      <c r="H498" s="38"/>
    </row>
    <row r="499" spans="2:8">
      <c r="B499" s="2" t="s">
        <v>179</v>
      </c>
      <c r="C499" s="2" t="s">
        <v>578</v>
      </c>
      <c r="D499" s="2">
        <v>5</v>
      </c>
      <c r="E499" s="3">
        <v>44742</v>
      </c>
      <c r="F499" s="40">
        <v>102.65</v>
      </c>
      <c r="G499" s="39">
        <v>0.49995128999999999</v>
      </c>
      <c r="H499" s="38">
        <v>51.319999918500002</v>
      </c>
    </row>
    <row r="500" spans="2:8">
      <c r="E500" s="2"/>
      <c r="H500" s="38"/>
    </row>
    <row r="501" spans="2:8">
      <c r="B501" s="2" t="s">
        <v>182</v>
      </c>
      <c r="C501" s="2" t="s">
        <v>579</v>
      </c>
      <c r="D501" s="2">
        <v>5</v>
      </c>
      <c r="E501" s="3">
        <v>44742</v>
      </c>
      <c r="F501" s="40">
        <v>107.8</v>
      </c>
      <c r="G501" s="39">
        <v>0.5</v>
      </c>
      <c r="H501" s="38">
        <v>53.9</v>
      </c>
    </row>
    <row r="502" spans="2:8">
      <c r="E502" s="2"/>
      <c r="H502" s="38"/>
    </row>
    <row r="503" spans="2:8">
      <c r="B503" s="2" t="s">
        <v>185</v>
      </c>
      <c r="C503" s="2" t="s">
        <v>187</v>
      </c>
      <c r="D503" s="2">
        <v>5</v>
      </c>
      <c r="E503" s="3">
        <v>44742</v>
      </c>
      <c r="F503" s="40">
        <v>165.45000000000002</v>
      </c>
      <c r="G503" s="39">
        <v>0.499969779</v>
      </c>
      <c r="H503" s="38">
        <v>82.719999935550007</v>
      </c>
    </row>
    <row r="504" spans="2:8">
      <c r="E504" s="2"/>
      <c r="H504" s="38"/>
    </row>
    <row r="505" spans="2:8">
      <c r="B505" s="2" t="s">
        <v>188</v>
      </c>
      <c r="C505" s="2" t="s">
        <v>190</v>
      </c>
      <c r="D505" s="2">
        <v>5</v>
      </c>
      <c r="E505" s="3">
        <v>44742</v>
      </c>
      <c r="F505" s="40">
        <v>204.54999999999998</v>
      </c>
      <c r="G505" s="39">
        <v>0.49997555599999999</v>
      </c>
      <c r="H505" s="38">
        <v>102.26999997979999</v>
      </c>
    </row>
    <row r="506" spans="2:8">
      <c r="E506" s="2"/>
      <c r="H506" s="38"/>
    </row>
    <row r="507" spans="2:8">
      <c r="B507" s="2" t="s">
        <v>191</v>
      </c>
      <c r="C507" s="2" t="s">
        <v>193</v>
      </c>
      <c r="D507" s="2">
        <v>5</v>
      </c>
      <c r="E507" s="3">
        <v>44742</v>
      </c>
      <c r="F507" s="40">
        <v>243.6</v>
      </c>
      <c r="G507" s="39">
        <v>0.5</v>
      </c>
      <c r="H507" s="38">
        <v>121.8</v>
      </c>
    </row>
    <row r="508" spans="2:8">
      <c r="E508" s="2"/>
      <c r="H508" s="38"/>
    </row>
    <row r="509" spans="2:8">
      <c r="B509" s="2" t="s">
        <v>194</v>
      </c>
      <c r="C509" s="2" t="s">
        <v>196</v>
      </c>
      <c r="D509" s="2">
        <v>15</v>
      </c>
      <c r="E509" s="3">
        <v>44742</v>
      </c>
      <c r="F509" s="40">
        <v>291.14999999999998</v>
      </c>
      <c r="G509" s="39">
        <v>0.49998282599999999</v>
      </c>
      <c r="H509" s="38">
        <v>145.56999978989998</v>
      </c>
    </row>
    <row r="510" spans="2:8">
      <c r="E510" s="2"/>
      <c r="H510" s="38"/>
    </row>
    <row r="511" spans="2:8">
      <c r="B511" s="2" t="s">
        <v>200</v>
      </c>
      <c r="C511" s="2" t="s">
        <v>580</v>
      </c>
      <c r="D511" s="2">
        <v>100</v>
      </c>
      <c r="E511" s="3">
        <v>44742</v>
      </c>
      <c r="F511" s="40">
        <v>3161</v>
      </c>
      <c r="G511" s="39">
        <v>0.5</v>
      </c>
      <c r="H511" s="38">
        <v>1580.5</v>
      </c>
    </row>
    <row r="512" spans="2:8">
      <c r="E512" s="2"/>
      <c r="H512" s="38"/>
    </row>
    <row r="513" spans="2:8">
      <c r="B513" s="2" t="s">
        <v>206</v>
      </c>
      <c r="C513" s="2" t="s">
        <v>581</v>
      </c>
      <c r="D513" s="2">
        <v>5</v>
      </c>
      <c r="E513" s="3">
        <v>44742</v>
      </c>
      <c r="F513" s="40">
        <v>367.5</v>
      </c>
      <c r="G513" s="39">
        <v>0.5</v>
      </c>
      <c r="H513" s="38">
        <v>183.75</v>
      </c>
    </row>
    <row r="514" spans="2:8">
      <c r="E514" s="2"/>
      <c r="H514" s="38"/>
    </row>
    <row r="515" spans="2:8">
      <c r="B515" s="2" t="s">
        <v>209</v>
      </c>
      <c r="C515" s="2" t="s">
        <v>211</v>
      </c>
      <c r="D515" s="2">
        <v>5</v>
      </c>
      <c r="E515" s="3">
        <v>44742</v>
      </c>
      <c r="F515" s="40">
        <v>0</v>
      </c>
      <c r="G515" s="39">
        <v>0.5</v>
      </c>
      <c r="H515" s="38">
        <v>0</v>
      </c>
    </row>
    <row r="516" spans="2:8">
      <c r="E516" s="2"/>
      <c r="H516" s="38"/>
    </row>
    <row r="517" spans="2:8">
      <c r="B517" s="2" t="s">
        <v>212</v>
      </c>
      <c r="C517" s="2" t="s">
        <v>214</v>
      </c>
      <c r="D517" s="2">
        <v>3</v>
      </c>
      <c r="E517" s="3">
        <v>44742</v>
      </c>
      <c r="F517" s="40">
        <v>12137.52</v>
      </c>
      <c r="G517" s="39">
        <v>0.5</v>
      </c>
      <c r="H517" s="38">
        <v>6068.76</v>
      </c>
    </row>
    <row r="518" spans="2:8">
      <c r="E518" s="2"/>
      <c r="H518" s="38"/>
    </row>
    <row r="519" spans="2:8">
      <c r="B519" s="2" t="s">
        <v>215</v>
      </c>
      <c r="C519" s="2" t="s">
        <v>217</v>
      </c>
      <c r="D519" s="2">
        <v>300</v>
      </c>
      <c r="E519" s="3">
        <v>44742</v>
      </c>
      <c r="F519" s="40">
        <v>2742</v>
      </c>
      <c r="G519" s="39">
        <v>0.5</v>
      </c>
      <c r="H519" s="38">
        <v>1371</v>
      </c>
    </row>
    <row r="520" spans="2:8">
      <c r="E520" s="2"/>
      <c r="H520" s="38"/>
    </row>
    <row r="521" spans="2:8">
      <c r="B521" s="2" t="s">
        <v>219</v>
      </c>
      <c r="C521" s="2" t="s">
        <v>221</v>
      </c>
      <c r="D521" s="2">
        <v>10</v>
      </c>
      <c r="E521" s="3">
        <v>44742</v>
      </c>
      <c r="F521" s="40">
        <v>809.2</v>
      </c>
      <c r="G521" s="39">
        <v>0.5</v>
      </c>
      <c r="H521" s="38">
        <v>404.6</v>
      </c>
    </row>
    <row r="522" spans="2:8">
      <c r="E522" s="2"/>
      <c r="H522" s="38"/>
    </row>
    <row r="523" spans="2:8">
      <c r="B523" s="2" t="s">
        <v>229</v>
      </c>
      <c r="C523" s="2" t="s">
        <v>231</v>
      </c>
      <c r="D523" s="2">
        <v>15</v>
      </c>
      <c r="E523" s="3">
        <v>44742</v>
      </c>
      <c r="F523" s="40">
        <v>382.2</v>
      </c>
      <c r="G523" s="39">
        <v>0.5</v>
      </c>
      <c r="H523" s="38">
        <v>191.1</v>
      </c>
    </row>
    <row r="524" spans="2:8">
      <c r="E524" s="2"/>
      <c r="H524" s="38"/>
    </row>
    <row r="525" spans="2:8">
      <c r="B525" s="2" t="s">
        <v>234</v>
      </c>
      <c r="C525" s="2" t="s">
        <v>236</v>
      </c>
      <c r="D525" s="2">
        <v>5</v>
      </c>
      <c r="E525" s="3">
        <v>44742</v>
      </c>
      <c r="F525" s="40">
        <v>1251.5999999999999</v>
      </c>
      <c r="G525" s="39">
        <v>0.5</v>
      </c>
      <c r="H525" s="38">
        <v>625.79999999999995</v>
      </c>
    </row>
    <row r="526" spans="2:8">
      <c r="E526" s="2"/>
      <c r="H526" s="38"/>
    </row>
    <row r="527" spans="2:8">
      <c r="B527" s="2" t="s">
        <v>237</v>
      </c>
      <c r="C527" s="2" t="s">
        <v>239</v>
      </c>
      <c r="D527" s="2">
        <v>3</v>
      </c>
      <c r="E527" s="3">
        <v>44742</v>
      </c>
      <c r="F527" s="40">
        <v>925.80000000000007</v>
      </c>
      <c r="G527" s="39">
        <v>0.5</v>
      </c>
      <c r="H527" s="38">
        <v>462.90000000000003</v>
      </c>
    </row>
    <row r="528" spans="2:8">
      <c r="E528" s="2"/>
      <c r="H528" s="38"/>
    </row>
    <row r="529" spans="2:8">
      <c r="B529" s="2" t="s">
        <v>240</v>
      </c>
      <c r="C529" s="2" t="s">
        <v>242</v>
      </c>
      <c r="D529" s="2">
        <v>5</v>
      </c>
      <c r="E529" s="3">
        <v>44742</v>
      </c>
      <c r="F529" s="40">
        <v>1249.25</v>
      </c>
      <c r="G529" s="39">
        <v>0.49999599700000003</v>
      </c>
      <c r="H529" s="38">
        <v>624.61999925225007</v>
      </c>
    </row>
    <row r="530" spans="2:8">
      <c r="E530" s="2"/>
      <c r="H530" s="38"/>
    </row>
    <row r="531" spans="2:8">
      <c r="B531" s="2" t="s">
        <v>246</v>
      </c>
      <c r="C531" s="2" t="s">
        <v>248</v>
      </c>
      <c r="D531" s="2">
        <v>6</v>
      </c>
      <c r="E531" s="3">
        <v>44742</v>
      </c>
      <c r="F531" s="40">
        <v>196.62</v>
      </c>
      <c r="G531" s="39">
        <v>0.5</v>
      </c>
      <c r="H531" s="38">
        <v>98.31</v>
      </c>
    </row>
    <row r="532" spans="2:8">
      <c r="E532" s="2"/>
      <c r="H532" s="38"/>
    </row>
    <row r="533" spans="2:8">
      <c r="B533" s="2" t="s">
        <v>249</v>
      </c>
      <c r="C533" s="2" t="s">
        <v>251</v>
      </c>
      <c r="D533" s="2">
        <v>6</v>
      </c>
      <c r="E533" s="3">
        <v>44742</v>
      </c>
      <c r="F533" s="40">
        <v>416.93999999999994</v>
      </c>
      <c r="G533" s="39">
        <v>0.5</v>
      </c>
      <c r="H533" s="38">
        <v>208.46999999999997</v>
      </c>
    </row>
    <row r="534" spans="2:8">
      <c r="E534" s="2"/>
      <c r="H534" s="38"/>
    </row>
    <row r="535" spans="2:8">
      <c r="B535" s="2" t="s">
        <v>252</v>
      </c>
      <c r="C535" s="2" t="s">
        <v>254</v>
      </c>
      <c r="D535" s="2">
        <v>50</v>
      </c>
      <c r="E535" s="3">
        <v>44742</v>
      </c>
      <c r="F535" s="40">
        <v>457</v>
      </c>
      <c r="G535" s="39">
        <v>0.5</v>
      </c>
      <c r="H535" s="38">
        <v>228.5</v>
      </c>
    </row>
    <row r="536" spans="2:8">
      <c r="E536" s="2"/>
      <c r="H536" s="38"/>
    </row>
    <row r="537" spans="2:8">
      <c r="B537" s="2" t="s">
        <v>256</v>
      </c>
      <c r="C537" s="2" t="s">
        <v>77</v>
      </c>
      <c r="D537" s="2">
        <v>6</v>
      </c>
      <c r="E537" s="3">
        <v>44742</v>
      </c>
      <c r="F537" s="40">
        <v>61.62</v>
      </c>
      <c r="G537" s="39">
        <v>0.5</v>
      </c>
      <c r="H537" s="38">
        <v>30.81</v>
      </c>
    </row>
    <row r="538" spans="2:8">
      <c r="E538" s="2"/>
      <c r="H538" s="38"/>
    </row>
    <row r="539" spans="2:8">
      <c r="B539" s="2" t="s">
        <v>258</v>
      </c>
      <c r="C539" s="2" t="s">
        <v>80</v>
      </c>
      <c r="D539" s="2">
        <v>3</v>
      </c>
      <c r="E539" s="3">
        <v>44742</v>
      </c>
      <c r="F539" s="40">
        <v>389.34000000000003</v>
      </c>
      <c r="G539" s="39">
        <v>0.5</v>
      </c>
      <c r="H539" s="38">
        <v>194.67000000000002</v>
      </c>
    </row>
    <row r="540" spans="2:8">
      <c r="E540" s="2"/>
      <c r="H540" s="38"/>
    </row>
    <row r="541" spans="2:8">
      <c r="B541" s="2" t="s">
        <v>262</v>
      </c>
      <c r="C541" s="2" t="s">
        <v>89</v>
      </c>
      <c r="D541" s="2">
        <v>3</v>
      </c>
      <c r="E541" s="3">
        <v>44742</v>
      </c>
      <c r="F541" s="40">
        <v>151.26</v>
      </c>
      <c r="G541" s="39">
        <v>0.5</v>
      </c>
      <c r="H541" s="38">
        <v>75.63</v>
      </c>
    </row>
    <row r="542" spans="2:8">
      <c r="E542" s="2"/>
      <c r="H542" s="38"/>
    </row>
    <row r="543" spans="2:8">
      <c r="B543" s="2" t="s">
        <v>264</v>
      </c>
      <c r="C543" s="2" t="s">
        <v>265</v>
      </c>
      <c r="D543" s="2">
        <v>1</v>
      </c>
      <c r="E543" s="3">
        <v>44742</v>
      </c>
      <c r="F543" s="40">
        <v>4000</v>
      </c>
      <c r="G543" s="39">
        <v>0.5</v>
      </c>
      <c r="H543" s="38">
        <v>2000</v>
      </c>
    </row>
    <row r="544" spans="2:8">
      <c r="E544" s="2"/>
      <c r="H544" s="38"/>
    </row>
    <row r="545" spans="1:8">
      <c r="A545" s="2" t="s">
        <v>609</v>
      </c>
      <c r="E545"/>
      <c r="G545" s="39">
        <v>0.49999671788909089</v>
      </c>
      <c r="H545" s="38">
        <v>31638.814496624447</v>
      </c>
    </row>
    <row r="546" spans="1:8">
      <c r="A546" s="2"/>
      <c r="E546"/>
      <c r="H546" s="38"/>
    </row>
    <row r="547" spans="1:8">
      <c r="A547" s="2">
        <v>1288</v>
      </c>
      <c r="B547" s="2" t="s">
        <v>375</v>
      </c>
      <c r="C547" s="2" t="s">
        <v>376</v>
      </c>
      <c r="D547" s="2">
        <v>214</v>
      </c>
      <c r="E547" s="2" t="s">
        <v>599</v>
      </c>
      <c r="F547" s="40">
        <v>12840</v>
      </c>
      <c r="H547" s="38">
        <v>0</v>
      </c>
    </row>
    <row r="548" spans="1:8">
      <c r="E548" s="2"/>
      <c r="H548" s="38"/>
    </row>
    <row r="549" spans="1:8">
      <c r="B549" s="2" t="s">
        <v>378</v>
      </c>
      <c r="C549" s="2" t="s">
        <v>379</v>
      </c>
      <c r="D549" s="2">
        <v>85</v>
      </c>
      <c r="E549" s="2" t="s">
        <v>599</v>
      </c>
      <c r="F549" s="40">
        <v>7650</v>
      </c>
      <c r="H549" s="38">
        <v>0</v>
      </c>
    </row>
    <row r="550" spans="1:8">
      <c r="E550" s="2"/>
      <c r="H550" s="38"/>
    </row>
    <row r="551" spans="1:8">
      <c r="B551" s="2" t="s">
        <v>380</v>
      </c>
      <c r="C551" s="2" t="s">
        <v>381</v>
      </c>
      <c r="D551" s="2">
        <v>1</v>
      </c>
      <c r="E551" s="2" t="s">
        <v>599</v>
      </c>
      <c r="F551" s="40">
        <v>15960</v>
      </c>
      <c r="H551" s="38">
        <v>0</v>
      </c>
    </row>
    <row r="552" spans="1:8">
      <c r="E552" s="2"/>
      <c r="H552" s="38"/>
    </row>
    <row r="553" spans="1:8">
      <c r="B553" s="2" t="s">
        <v>382</v>
      </c>
      <c r="C553" s="2" t="s">
        <v>383</v>
      </c>
      <c r="D553" s="2">
        <v>178</v>
      </c>
      <c r="E553" s="2" t="s">
        <v>599</v>
      </c>
      <c r="F553" s="40">
        <v>8900</v>
      </c>
      <c r="H553" s="38">
        <v>0</v>
      </c>
    </row>
    <row r="554" spans="1:8">
      <c r="E554" s="2"/>
      <c r="H554" s="38"/>
    </row>
    <row r="555" spans="1:8">
      <c r="B555" s="2" t="s">
        <v>384</v>
      </c>
      <c r="C555" s="2" t="s">
        <v>385</v>
      </c>
      <c r="D555" s="2">
        <v>71</v>
      </c>
      <c r="E555" s="2" t="s">
        <v>599</v>
      </c>
      <c r="F555" s="40">
        <v>6390</v>
      </c>
      <c r="H555" s="38">
        <v>0</v>
      </c>
    </row>
    <row r="556" spans="1:8">
      <c r="E556" s="2"/>
      <c r="H556" s="38"/>
    </row>
    <row r="557" spans="1:8">
      <c r="B557" s="2" t="s">
        <v>386</v>
      </c>
      <c r="C557" s="2" t="s">
        <v>387</v>
      </c>
      <c r="D557" s="2">
        <v>1</v>
      </c>
      <c r="E557" s="2" t="s">
        <v>599</v>
      </c>
      <c r="F557" s="40">
        <v>5250</v>
      </c>
      <c r="H557" s="38">
        <v>0</v>
      </c>
    </row>
    <row r="558" spans="1:8">
      <c r="E558" s="2"/>
      <c r="H558" s="38"/>
    </row>
    <row r="559" spans="1:8">
      <c r="B559" s="2" t="s">
        <v>388</v>
      </c>
      <c r="C559" s="2" t="s">
        <v>389</v>
      </c>
      <c r="D559" s="2">
        <v>350</v>
      </c>
      <c r="E559" s="2" t="s">
        <v>599</v>
      </c>
      <c r="F559" s="40">
        <v>21000</v>
      </c>
      <c r="H559" s="38">
        <v>0</v>
      </c>
    </row>
    <row r="560" spans="1:8">
      <c r="E560" s="2"/>
      <c r="H560" s="38"/>
    </row>
    <row r="561" spans="2:8">
      <c r="B561" s="2" t="s">
        <v>390</v>
      </c>
      <c r="C561" s="2" t="s">
        <v>391</v>
      </c>
      <c r="D561" s="2">
        <v>140</v>
      </c>
      <c r="E561" s="2" t="s">
        <v>599</v>
      </c>
      <c r="F561" s="40">
        <v>12600</v>
      </c>
      <c r="H561" s="38">
        <v>0</v>
      </c>
    </row>
    <row r="562" spans="2:8">
      <c r="E562" s="2"/>
      <c r="H562" s="38"/>
    </row>
    <row r="563" spans="2:8">
      <c r="B563" s="2" t="s">
        <v>392</v>
      </c>
      <c r="C563" s="2" t="s">
        <v>393</v>
      </c>
      <c r="D563" s="2">
        <v>1</v>
      </c>
      <c r="E563" s="2" t="s">
        <v>599</v>
      </c>
      <c r="F563" s="40">
        <v>9330</v>
      </c>
      <c r="H563" s="38">
        <v>0</v>
      </c>
    </row>
    <row r="564" spans="2:8">
      <c r="E564" s="2"/>
      <c r="H564" s="38"/>
    </row>
    <row r="565" spans="2:8">
      <c r="B565" s="2" t="s">
        <v>394</v>
      </c>
      <c r="C565" s="2" t="s">
        <v>395</v>
      </c>
      <c r="D565" s="2">
        <v>400</v>
      </c>
      <c r="E565" s="2" t="s">
        <v>599</v>
      </c>
      <c r="F565" s="40">
        <v>20000</v>
      </c>
      <c r="H565" s="38">
        <v>0</v>
      </c>
    </row>
    <row r="566" spans="2:8">
      <c r="E566" s="2"/>
      <c r="H566" s="38"/>
    </row>
    <row r="567" spans="2:8">
      <c r="B567" s="2" t="s">
        <v>396</v>
      </c>
      <c r="C567" s="2" t="s">
        <v>397</v>
      </c>
      <c r="D567" s="2">
        <v>160</v>
      </c>
      <c r="E567" s="2" t="s">
        <v>599</v>
      </c>
      <c r="F567" s="40">
        <v>14400</v>
      </c>
      <c r="H567" s="38">
        <v>0</v>
      </c>
    </row>
    <row r="568" spans="2:8">
      <c r="E568" s="2"/>
      <c r="H568" s="38"/>
    </row>
    <row r="569" spans="2:8">
      <c r="B569" s="2" t="s">
        <v>398</v>
      </c>
      <c r="C569" s="2" t="s">
        <v>399</v>
      </c>
      <c r="D569" s="2">
        <v>1</v>
      </c>
      <c r="E569" s="2" t="s">
        <v>599</v>
      </c>
      <c r="F569" s="40">
        <v>10520</v>
      </c>
      <c r="H569" s="38">
        <v>0</v>
      </c>
    </row>
    <row r="570" spans="2:8">
      <c r="E570" s="2"/>
      <c r="H570" s="38"/>
    </row>
    <row r="571" spans="2:8">
      <c r="B571" s="2" t="s">
        <v>400</v>
      </c>
      <c r="C571" s="2" t="s">
        <v>401</v>
      </c>
      <c r="D571" s="2">
        <v>342</v>
      </c>
      <c r="E571" s="2" t="s">
        <v>599</v>
      </c>
      <c r="F571" s="40">
        <v>20520</v>
      </c>
      <c r="H571" s="38">
        <v>0</v>
      </c>
    </row>
    <row r="572" spans="2:8">
      <c r="E572" s="2"/>
      <c r="H572" s="38"/>
    </row>
    <row r="573" spans="2:8">
      <c r="B573" s="2" t="s">
        <v>402</v>
      </c>
      <c r="C573" s="2" t="s">
        <v>403</v>
      </c>
      <c r="D573" s="2">
        <v>137</v>
      </c>
      <c r="E573" s="2" t="s">
        <v>599</v>
      </c>
      <c r="F573" s="40">
        <v>12330</v>
      </c>
      <c r="H573" s="38">
        <v>0</v>
      </c>
    </row>
    <row r="574" spans="2:8">
      <c r="E574" s="2"/>
      <c r="H574" s="38"/>
    </row>
    <row r="575" spans="2:8">
      <c r="B575" s="2" t="s">
        <v>404</v>
      </c>
      <c r="C575" s="2" t="s">
        <v>405</v>
      </c>
      <c r="D575" s="2">
        <v>1</v>
      </c>
      <c r="E575" s="2" t="s">
        <v>599</v>
      </c>
      <c r="F575" s="40">
        <v>9160</v>
      </c>
      <c r="H575" s="38">
        <v>0</v>
      </c>
    </row>
    <row r="576" spans="2:8">
      <c r="E576" s="2"/>
      <c r="H576" s="38"/>
    </row>
    <row r="577" spans="1:8">
      <c r="B577" s="2" t="s">
        <v>406</v>
      </c>
      <c r="C577" s="2" t="s">
        <v>407</v>
      </c>
      <c r="D577" s="2">
        <v>50</v>
      </c>
      <c r="E577" s="2" t="s">
        <v>599</v>
      </c>
      <c r="F577" s="40">
        <v>2500</v>
      </c>
      <c r="H577" s="38">
        <v>0</v>
      </c>
    </row>
    <row r="578" spans="1:8">
      <c r="E578" s="2"/>
      <c r="H578" s="38"/>
    </row>
    <row r="579" spans="1:8">
      <c r="B579" s="2" t="s">
        <v>408</v>
      </c>
      <c r="C579" s="2" t="s">
        <v>409</v>
      </c>
      <c r="D579" s="2">
        <v>0</v>
      </c>
      <c r="E579" s="2" t="s">
        <v>599</v>
      </c>
      <c r="F579" s="40">
        <v>0</v>
      </c>
      <c r="H579" s="38">
        <v>0</v>
      </c>
    </row>
    <row r="580" spans="1:8">
      <c r="E580" s="2"/>
      <c r="H580" s="38"/>
    </row>
    <row r="581" spans="1:8">
      <c r="B581" s="2" t="s">
        <v>410</v>
      </c>
      <c r="C581" s="2" t="s">
        <v>411</v>
      </c>
      <c r="D581" s="2">
        <v>1</v>
      </c>
      <c r="E581" s="2" t="s">
        <v>599</v>
      </c>
      <c r="F581" s="40">
        <v>11710</v>
      </c>
      <c r="H581" s="38">
        <v>0</v>
      </c>
    </row>
    <row r="582" spans="1:8">
      <c r="E582" s="2"/>
      <c r="H582" s="38"/>
    </row>
    <row r="583" spans="1:8">
      <c r="B583" s="2" t="s">
        <v>412</v>
      </c>
      <c r="C583" s="2" t="s">
        <v>413</v>
      </c>
      <c r="D583" s="2">
        <v>278</v>
      </c>
      <c r="E583" s="2" t="s">
        <v>599</v>
      </c>
      <c r="F583" s="40">
        <v>16680</v>
      </c>
      <c r="H583" s="38">
        <v>0</v>
      </c>
    </row>
    <row r="584" spans="1:8">
      <c r="E584" s="2"/>
      <c r="H584" s="38"/>
    </row>
    <row r="585" spans="1:8">
      <c r="B585" s="2" t="s">
        <v>414</v>
      </c>
      <c r="C585" s="2" t="s">
        <v>415</v>
      </c>
      <c r="D585" s="2">
        <v>111</v>
      </c>
      <c r="E585" s="2" t="s">
        <v>599</v>
      </c>
      <c r="F585" s="40">
        <v>9990</v>
      </c>
      <c r="H585" s="38">
        <v>0</v>
      </c>
    </row>
    <row r="586" spans="1:8">
      <c r="E586" s="2"/>
      <c r="H586" s="38"/>
    </row>
    <row r="587" spans="1:8">
      <c r="B587" s="2" t="s">
        <v>416</v>
      </c>
      <c r="C587" s="2" t="s">
        <v>417</v>
      </c>
      <c r="D587" s="2">
        <v>1</v>
      </c>
      <c r="E587" s="2" t="s">
        <v>599</v>
      </c>
      <c r="F587" s="40">
        <v>7630</v>
      </c>
      <c r="H587" s="38">
        <v>0</v>
      </c>
    </row>
    <row r="588" spans="1:8">
      <c r="E588" s="2"/>
      <c r="H588" s="38"/>
    </row>
    <row r="589" spans="1:8">
      <c r="A589" s="2" t="s">
        <v>610</v>
      </c>
      <c r="E589"/>
      <c r="H589" s="38">
        <v>0</v>
      </c>
    </row>
    <row r="590" spans="1:8">
      <c r="A590" s="2"/>
      <c r="E590"/>
      <c r="H590" s="38"/>
    </row>
    <row r="591" spans="1:8">
      <c r="A591" s="2">
        <v>1287</v>
      </c>
      <c r="B591" s="2" t="s">
        <v>471</v>
      </c>
      <c r="C591" s="2" t="s">
        <v>472</v>
      </c>
      <c r="D591" s="2">
        <v>2600</v>
      </c>
      <c r="E591" s="2" t="s">
        <v>599</v>
      </c>
      <c r="F591" s="40">
        <v>156000</v>
      </c>
      <c r="H591" s="38">
        <v>0</v>
      </c>
    </row>
    <row r="592" spans="1:8">
      <c r="E592" s="2"/>
      <c r="H592" s="38"/>
    </row>
    <row r="593" spans="1:8">
      <c r="B593" s="2" t="s">
        <v>474</v>
      </c>
      <c r="C593" s="2" t="s">
        <v>475</v>
      </c>
      <c r="D593" s="2">
        <v>6</v>
      </c>
      <c r="E593" s="2" t="s">
        <v>599</v>
      </c>
      <c r="F593" s="40">
        <v>30000</v>
      </c>
      <c r="H593" s="38">
        <v>0</v>
      </c>
    </row>
    <row r="594" spans="1:8">
      <c r="E594" s="2"/>
      <c r="H594" s="38"/>
    </row>
    <row r="595" spans="1:8">
      <c r="B595" s="2" t="s">
        <v>476</v>
      </c>
      <c r="C595" s="2" t="s">
        <v>477</v>
      </c>
      <c r="D595" s="2">
        <v>2600</v>
      </c>
      <c r="E595" s="2" t="s">
        <v>599</v>
      </c>
      <c r="F595" s="40">
        <v>156000</v>
      </c>
      <c r="H595" s="38">
        <v>0</v>
      </c>
    </row>
    <row r="596" spans="1:8">
      <c r="E596" s="2"/>
      <c r="H596" s="38"/>
    </row>
    <row r="597" spans="1:8">
      <c r="B597" s="2" t="s">
        <v>478</v>
      </c>
      <c r="C597" s="2" t="s">
        <v>479</v>
      </c>
      <c r="D597" s="2">
        <v>6</v>
      </c>
      <c r="E597" s="2" t="s">
        <v>599</v>
      </c>
      <c r="F597" s="40">
        <v>30000</v>
      </c>
      <c r="H597" s="38">
        <v>0</v>
      </c>
    </row>
    <row r="598" spans="1:8">
      <c r="E598" s="2"/>
      <c r="H598" s="38"/>
    </row>
    <row r="599" spans="1:8">
      <c r="A599" s="2" t="s">
        <v>611</v>
      </c>
      <c r="E599"/>
      <c r="H599" s="38">
        <v>0</v>
      </c>
    </row>
    <row r="600" spans="1:8">
      <c r="A600" s="2"/>
      <c r="E600"/>
      <c r="H600" s="38"/>
    </row>
    <row r="601" spans="1:8">
      <c r="A601" s="2">
        <v>1290</v>
      </c>
      <c r="B601" s="2" t="s">
        <v>273</v>
      </c>
      <c r="C601" s="2" t="s">
        <v>274</v>
      </c>
      <c r="D601" s="2">
        <v>485</v>
      </c>
      <c r="E601" s="2" t="s">
        <v>599</v>
      </c>
      <c r="F601" s="40">
        <v>14550</v>
      </c>
      <c r="G601" s="39">
        <v>0.51546391000000003</v>
      </c>
      <c r="H601" s="38">
        <v>7499.9998905000002</v>
      </c>
    </row>
    <row r="602" spans="1:8">
      <c r="E602" s="2"/>
      <c r="H602" s="38"/>
    </row>
    <row r="603" spans="1:8">
      <c r="B603" s="2" t="s">
        <v>276</v>
      </c>
      <c r="C603" s="2" t="s">
        <v>277</v>
      </c>
      <c r="D603" s="2">
        <v>194</v>
      </c>
      <c r="E603" s="2" t="s">
        <v>599</v>
      </c>
      <c r="F603" s="40">
        <v>8730</v>
      </c>
      <c r="G603" s="39">
        <v>0.32989690700000002</v>
      </c>
      <c r="H603" s="38">
        <v>2879.99999811</v>
      </c>
    </row>
    <row r="604" spans="1:8">
      <c r="E604" s="2"/>
      <c r="H604" s="38"/>
    </row>
    <row r="605" spans="1:8">
      <c r="B605" s="2" t="s">
        <v>278</v>
      </c>
      <c r="C605" s="2" t="s">
        <v>279</v>
      </c>
      <c r="D605" s="2">
        <v>1</v>
      </c>
      <c r="E605" s="2" t="s">
        <v>599</v>
      </c>
      <c r="F605" s="40">
        <v>12560</v>
      </c>
      <c r="G605" s="39">
        <v>0.46578423499999999</v>
      </c>
      <c r="H605" s="38">
        <v>5850.2499915999997</v>
      </c>
    </row>
    <row r="606" spans="1:8">
      <c r="E606" s="2"/>
      <c r="H606" s="38"/>
    </row>
    <row r="607" spans="1:8">
      <c r="B607" s="2" t="s">
        <v>281</v>
      </c>
      <c r="C607" s="2" t="s">
        <v>282</v>
      </c>
      <c r="D607" s="2">
        <v>207</v>
      </c>
      <c r="E607" s="2" t="s">
        <v>599</v>
      </c>
      <c r="F607" s="40">
        <v>6210</v>
      </c>
      <c r="G607" s="39">
        <v>0.96618357399999999</v>
      </c>
      <c r="H607" s="38">
        <v>5999.9999945399995</v>
      </c>
    </row>
    <row r="608" spans="1:8">
      <c r="E608" s="2"/>
      <c r="H608" s="38"/>
    </row>
    <row r="609" spans="2:8">
      <c r="B609" s="2" t="s">
        <v>283</v>
      </c>
      <c r="C609" s="2" t="s">
        <v>284</v>
      </c>
      <c r="D609" s="2">
        <v>82</v>
      </c>
      <c r="E609" s="2" t="s">
        <v>599</v>
      </c>
      <c r="F609" s="40">
        <v>3690</v>
      </c>
      <c r="G609" s="39">
        <v>0.34146341400000002</v>
      </c>
      <c r="H609" s="38">
        <v>1259.99999766</v>
      </c>
    </row>
    <row r="610" spans="2:8">
      <c r="E610" s="2"/>
      <c r="H610" s="38"/>
    </row>
    <row r="611" spans="2:8">
      <c r="B611" s="2" t="s">
        <v>285</v>
      </c>
      <c r="C611" s="2" t="s">
        <v>286</v>
      </c>
      <c r="D611" s="2">
        <v>1</v>
      </c>
      <c r="E611" s="2" t="s">
        <v>599</v>
      </c>
      <c r="F611" s="40">
        <v>5930</v>
      </c>
      <c r="G611" s="39">
        <v>0.674536256</v>
      </c>
      <c r="H611" s="38">
        <v>3999.9999980799998</v>
      </c>
    </row>
    <row r="612" spans="2:8">
      <c r="E612" s="2"/>
      <c r="H612" s="38"/>
    </row>
    <row r="613" spans="2:8">
      <c r="B613" s="2" t="s">
        <v>287</v>
      </c>
      <c r="C613" s="2" t="s">
        <v>288</v>
      </c>
      <c r="D613" s="2">
        <v>257</v>
      </c>
      <c r="E613" s="2" t="s">
        <v>599</v>
      </c>
      <c r="F613" s="40">
        <v>7710</v>
      </c>
      <c r="G613" s="39">
        <v>0.77821011600000001</v>
      </c>
      <c r="H613" s="38">
        <v>5999.9999943599996</v>
      </c>
    </row>
    <row r="614" spans="2:8">
      <c r="E614" s="2"/>
      <c r="H614" s="38"/>
    </row>
    <row r="615" spans="2:8">
      <c r="B615" s="2" t="s">
        <v>289</v>
      </c>
      <c r="C615" s="2" t="s">
        <v>290</v>
      </c>
      <c r="D615" s="2">
        <v>102</v>
      </c>
      <c r="E615" s="2" t="s">
        <v>599</v>
      </c>
      <c r="F615" s="40">
        <v>4590</v>
      </c>
      <c r="G615" s="39">
        <v>0.460784313</v>
      </c>
      <c r="H615" s="38">
        <v>2114.9999966700002</v>
      </c>
    </row>
    <row r="616" spans="2:8">
      <c r="E616" s="2"/>
      <c r="H616" s="38"/>
    </row>
    <row r="617" spans="2:8">
      <c r="B617" s="2" t="s">
        <v>291</v>
      </c>
      <c r="C617" s="2" t="s">
        <v>292</v>
      </c>
      <c r="D617" s="2">
        <v>1</v>
      </c>
      <c r="E617" s="2" t="s">
        <v>599</v>
      </c>
      <c r="F617" s="40">
        <v>7120</v>
      </c>
      <c r="G617" s="39">
        <v>0.56179775200000004</v>
      </c>
      <c r="H617" s="38">
        <v>3999.9999942400004</v>
      </c>
    </row>
    <row r="618" spans="2:8">
      <c r="E618" s="2"/>
      <c r="H618" s="38"/>
    </row>
    <row r="619" spans="2:8">
      <c r="B619" s="2" t="s">
        <v>293</v>
      </c>
      <c r="C619" s="2" t="s">
        <v>294</v>
      </c>
      <c r="D619" s="2">
        <v>100</v>
      </c>
      <c r="E619" s="2" t="s">
        <v>599</v>
      </c>
      <c r="F619" s="40">
        <v>3000</v>
      </c>
      <c r="G619" s="39">
        <v>1</v>
      </c>
      <c r="H619" s="38">
        <v>3000</v>
      </c>
    </row>
    <row r="620" spans="2:8">
      <c r="E620" s="2"/>
      <c r="H620" s="38"/>
    </row>
    <row r="621" spans="2:8">
      <c r="B621" s="2" t="s">
        <v>295</v>
      </c>
      <c r="C621" s="2" t="s">
        <v>296</v>
      </c>
      <c r="D621" s="2">
        <v>40</v>
      </c>
      <c r="E621" s="2" t="s">
        <v>599</v>
      </c>
      <c r="F621" s="40">
        <v>1800</v>
      </c>
      <c r="G621" s="39">
        <v>0.85</v>
      </c>
      <c r="H621" s="38">
        <v>1530</v>
      </c>
    </row>
    <row r="622" spans="2:8">
      <c r="E622" s="2"/>
      <c r="H622" s="38"/>
    </row>
    <row r="623" spans="2:8">
      <c r="B623" s="2" t="s">
        <v>297</v>
      </c>
      <c r="C623" s="2" t="s">
        <v>298</v>
      </c>
      <c r="D623" s="2">
        <v>1</v>
      </c>
      <c r="E623" s="2" t="s">
        <v>599</v>
      </c>
      <c r="F623" s="40">
        <v>3380</v>
      </c>
      <c r="G623" s="39">
        <v>0.47337278100000002</v>
      </c>
      <c r="H623" s="38">
        <v>1599.9999997800001</v>
      </c>
    </row>
    <row r="624" spans="2:8">
      <c r="E624" s="2"/>
      <c r="H624" s="38"/>
    </row>
    <row r="625" spans="2:8">
      <c r="B625" s="2" t="s">
        <v>299</v>
      </c>
      <c r="C625" s="2" t="s">
        <v>300</v>
      </c>
      <c r="D625" s="2">
        <v>150</v>
      </c>
      <c r="E625" s="2" t="s">
        <v>599</v>
      </c>
      <c r="F625" s="40">
        <v>4500</v>
      </c>
      <c r="G625" s="39">
        <v>0.66666666600000002</v>
      </c>
      <c r="H625" s="38">
        <v>2999.9999969999999</v>
      </c>
    </row>
    <row r="626" spans="2:8">
      <c r="E626" s="2"/>
      <c r="H626" s="38"/>
    </row>
    <row r="627" spans="2:8">
      <c r="B627" s="2" t="s">
        <v>301</v>
      </c>
      <c r="C627" s="2" t="s">
        <v>302</v>
      </c>
      <c r="D627" s="2">
        <v>60</v>
      </c>
      <c r="E627" s="2" t="s">
        <v>599</v>
      </c>
      <c r="F627" s="40">
        <v>2700</v>
      </c>
      <c r="G627" s="39">
        <v>0.6</v>
      </c>
      <c r="H627" s="38">
        <v>1620</v>
      </c>
    </row>
    <row r="628" spans="2:8">
      <c r="E628" s="2"/>
      <c r="H628" s="38"/>
    </row>
    <row r="629" spans="2:8">
      <c r="B629" s="2" t="s">
        <v>303</v>
      </c>
      <c r="C629" s="2" t="s">
        <v>304</v>
      </c>
      <c r="D629" s="2">
        <v>1</v>
      </c>
      <c r="E629" s="2" t="s">
        <v>599</v>
      </c>
      <c r="F629" s="40">
        <v>4570</v>
      </c>
      <c r="G629" s="39">
        <v>0.35010940899999998</v>
      </c>
      <c r="H629" s="38">
        <v>1599.9999991299999</v>
      </c>
    </row>
    <row r="630" spans="2:8">
      <c r="E630" s="2"/>
      <c r="H630" s="38"/>
    </row>
    <row r="631" spans="2:8">
      <c r="B631" s="2" t="s">
        <v>305</v>
      </c>
      <c r="C631" s="2" t="s">
        <v>306</v>
      </c>
      <c r="D631" s="2">
        <v>250</v>
      </c>
      <c r="E631" s="2" t="s">
        <v>599</v>
      </c>
      <c r="F631" s="40">
        <v>7500</v>
      </c>
      <c r="G631" s="39">
        <v>0.4</v>
      </c>
      <c r="H631" s="38">
        <v>3000</v>
      </c>
    </row>
    <row r="632" spans="2:8">
      <c r="E632" s="2"/>
      <c r="H632" s="38"/>
    </row>
    <row r="633" spans="2:8">
      <c r="B633" s="2" t="s">
        <v>307</v>
      </c>
      <c r="C633" s="2" t="s">
        <v>308</v>
      </c>
      <c r="D633" s="2">
        <v>100</v>
      </c>
      <c r="E633" s="2" t="s">
        <v>599</v>
      </c>
      <c r="F633" s="40">
        <v>4500</v>
      </c>
      <c r="G633" s="39">
        <v>0.22</v>
      </c>
      <c r="H633" s="38">
        <v>990</v>
      </c>
    </row>
    <row r="634" spans="2:8">
      <c r="E634" s="2"/>
      <c r="H634" s="38"/>
    </row>
    <row r="635" spans="2:8">
      <c r="B635" s="2" t="s">
        <v>309</v>
      </c>
      <c r="C635" s="2" t="s">
        <v>310</v>
      </c>
      <c r="D635" s="2">
        <v>1</v>
      </c>
      <c r="E635" s="2" t="s">
        <v>599</v>
      </c>
      <c r="F635" s="40">
        <v>6950</v>
      </c>
      <c r="G635" s="39">
        <v>0.24050359700000001</v>
      </c>
      <c r="H635" s="38">
        <v>1671.4999991500001</v>
      </c>
    </row>
    <row r="636" spans="2:8">
      <c r="E636" s="2"/>
      <c r="H636" s="38"/>
    </row>
    <row r="637" spans="2:8">
      <c r="B637" s="2" t="s">
        <v>311</v>
      </c>
      <c r="C637" s="2" t="s">
        <v>312</v>
      </c>
      <c r="D637" s="2">
        <v>250</v>
      </c>
      <c r="E637" s="2" t="s">
        <v>599</v>
      </c>
      <c r="F637" s="40">
        <v>7500</v>
      </c>
      <c r="G637" s="39">
        <v>0.4</v>
      </c>
      <c r="H637" s="38">
        <v>3000</v>
      </c>
    </row>
    <row r="638" spans="2:8">
      <c r="E638" s="2"/>
      <c r="H638" s="38"/>
    </row>
    <row r="639" spans="2:8">
      <c r="B639" s="2" t="s">
        <v>313</v>
      </c>
      <c r="C639" s="2" t="s">
        <v>314</v>
      </c>
      <c r="D639" s="2">
        <v>100</v>
      </c>
      <c r="E639" s="2" t="s">
        <v>599</v>
      </c>
      <c r="F639" s="40">
        <v>4500</v>
      </c>
      <c r="G639" s="39">
        <v>0.24</v>
      </c>
      <c r="H639" s="38">
        <v>1080</v>
      </c>
    </row>
    <row r="640" spans="2:8">
      <c r="E640" s="2"/>
      <c r="H640" s="38"/>
    </row>
    <row r="641" spans="2:8">
      <c r="B641" s="2" t="s">
        <v>315</v>
      </c>
      <c r="C641" s="2" t="s">
        <v>316</v>
      </c>
      <c r="D641" s="2">
        <v>1</v>
      </c>
      <c r="E641" s="2" t="s">
        <v>599</v>
      </c>
      <c r="F641" s="40">
        <v>6950</v>
      </c>
      <c r="G641" s="39">
        <v>0.23021582700000001</v>
      </c>
      <c r="H641" s="38">
        <v>1599.9999976500001</v>
      </c>
    </row>
    <row r="642" spans="2:8">
      <c r="E642" s="2"/>
      <c r="H642" s="38"/>
    </row>
    <row r="643" spans="2:8">
      <c r="B643" s="2" t="s">
        <v>317</v>
      </c>
      <c r="C643" s="2" t="s">
        <v>318</v>
      </c>
      <c r="D643" s="2">
        <v>200</v>
      </c>
      <c r="E643" s="2" t="s">
        <v>599</v>
      </c>
      <c r="F643" s="40">
        <v>6000</v>
      </c>
      <c r="G643" s="39">
        <v>0.25</v>
      </c>
      <c r="H643" s="38">
        <v>1500</v>
      </c>
    </row>
    <row r="644" spans="2:8">
      <c r="E644" s="2"/>
      <c r="H644" s="38"/>
    </row>
    <row r="645" spans="2:8">
      <c r="B645" s="2" t="s">
        <v>319</v>
      </c>
      <c r="C645" s="2" t="s">
        <v>320</v>
      </c>
      <c r="D645" s="2">
        <v>0</v>
      </c>
      <c r="E645" s="2" t="s">
        <v>599</v>
      </c>
      <c r="F645" s="40">
        <v>0</v>
      </c>
      <c r="G645" s="39">
        <v>0</v>
      </c>
      <c r="H645" s="38">
        <v>0</v>
      </c>
    </row>
    <row r="646" spans="2:8">
      <c r="E646" s="2"/>
      <c r="H646" s="38"/>
    </row>
    <row r="647" spans="2:8">
      <c r="B647" s="2" t="s">
        <v>321</v>
      </c>
      <c r="C647" s="2" t="s">
        <v>322</v>
      </c>
      <c r="D647" s="2">
        <v>1</v>
      </c>
      <c r="E647" s="2" t="s">
        <v>599</v>
      </c>
      <c r="F647" s="40">
        <v>6720</v>
      </c>
      <c r="G647" s="39">
        <v>4.7619046999999998E-2</v>
      </c>
      <c r="H647" s="38">
        <v>319.99999584</v>
      </c>
    </row>
    <row r="648" spans="2:8">
      <c r="E648" s="2"/>
      <c r="H648" s="38"/>
    </row>
    <row r="649" spans="2:8">
      <c r="B649" s="2" t="s">
        <v>323</v>
      </c>
      <c r="C649" s="2" t="s">
        <v>324</v>
      </c>
      <c r="D649" s="2">
        <v>200</v>
      </c>
      <c r="E649" s="2" t="s">
        <v>599</v>
      </c>
      <c r="F649" s="40">
        <v>6000</v>
      </c>
      <c r="G649" s="39">
        <v>0.25</v>
      </c>
      <c r="H649" s="38">
        <v>1500</v>
      </c>
    </row>
    <row r="650" spans="2:8">
      <c r="E650" s="2"/>
      <c r="H650" s="38"/>
    </row>
    <row r="651" spans="2:8">
      <c r="B651" s="2" t="s">
        <v>325</v>
      </c>
      <c r="C651" s="2" t="s">
        <v>326</v>
      </c>
      <c r="D651" s="2">
        <v>0</v>
      </c>
      <c r="E651" s="2" t="s">
        <v>599</v>
      </c>
      <c r="F651" s="40">
        <v>0</v>
      </c>
      <c r="G651" s="39">
        <v>0</v>
      </c>
      <c r="H651" s="38">
        <v>0</v>
      </c>
    </row>
    <row r="652" spans="2:8">
      <c r="E652" s="2"/>
      <c r="H652" s="38"/>
    </row>
    <row r="653" spans="2:8">
      <c r="B653" s="2" t="s">
        <v>327</v>
      </c>
      <c r="C653" s="2" t="s">
        <v>328</v>
      </c>
      <c r="D653" s="2">
        <v>1</v>
      </c>
      <c r="E653" s="2" t="s">
        <v>599</v>
      </c>
      <c r="F653" s="40">
        <v>6827.25</v>
      </c>
      <c r="G653" s="39">
        <v>4.6870993999999999E-2</v>
      </c>
      <c r="H653" s="38">
        <v>319.9999937865</v>
      </c>
    </row>
    <row r="654" spans="2:8">
      <c r="E654" s="2"/>
      <c r="H654" s="38"/>
    </row>
    <row r="655" spans="2:8">
      <c r="B655" s="2" t="s">
        <v>329</v>
      </c>
      <c r="C655" s="2" t="s">
        <v>330</v>
      </c>
      <c r="D655" s="2">
        <v>100</v>
      </c>
      <c r="E655" s="2" t="s">
        <v>599</v>
      </c>
      <c r="F655" s="40">
        <v>3000</v>
      </c>
      <c r="G655" s="39">
        <v>1</v>
      </c>
      <c r="H655" s="38">
        <v>3000</v>
      </c>
    </row>
    <row r="656" spans="2:8">
      <c r="E656" s="2"/>
      <c r="H656" s="38"/>
    </row>
    <row r="657" spans="2:8">
      <c r="B657" s="2" t="s">
        <v>331</v>
      </c>
      <c r="C657" s="2" t="s">
        <v>332</v>
      </c>
      <c r="D657" s="2">
        <v>40</v>
      </c>
      <c r="E657" s="2" t="s">
        <v>599</v>
      </c>
      <c r="F657" s="40">
        <v>1800</v>
      </c>
      <c r="G657" s="39">
        <v>0.65</v>
      </c>
      <c r="H657" s="38">
        <v>1170</v>
      </c>
    </row>
    <row r="658" spans="2:8">
      <c r="E658" s="2"/>
      <c r="H658" s="38"/>
    </row>
    <row r="659" spans="2:8">
      <c r="B659" s="2" t="s">
        <v>333</v>
      </c>
      <c r="C659" s="2" t="s">
        <v>334</v>
      </c>
      <c r="D659" s="2">
        <v>1</v>
      </c>
      <c r="E659" s="2" t="s">
        <v>599</v>
      </c>
      <c r="F659" s="40">
        <v>3380</v>
      </c>
      <c r="G659" s="39">
        <v>0.47337277999999999</v>
      </c>
      <c r="H659" s="38">
        <v>1599.9999963999999</v>
      </c>
    </row>
    <row r="660" spans="2:8">
      <c r="E660" s="2"/>
      <c r="H660" s="38"/>
    </row>
    <row r="661" spans="2:8">
      <c r="B661" s="2" t="s">
        <v>335</v>
      </c>
      <c r="C661" s="2" t="s">
        <v>336</v>
      </c>
      <c r="D661" s="2">
        <v>85</v>
      </c>
      <c r="E661" s="2" t="s">
        <v>599</v>
      </c>
      <c r="F661" s="40">
        <v>2550</v>
      </c>
      <c r="G661" s="39">
        <v>1.1764705879999999</v>
      </c>
      <c r="H661" s="38">
        <v>2999.9999994</v>
      </c>
    </row>
    <row r="662" spans="2:8">
      <c r="E662" s="2"/>
      <c r="H662" s="38"/>
    </row>
    <row r="663" spans="2:8">
      <c r="B663" s="2" t="s">
        <v>337</v>
      </c>
      <c r="C663" s="2" t="s">
        <v>338</v>
      </c>
      <c r="D663" s="2">
        <v>34</v>
      </c>
      <c r="E663" s="2" t="s">
        <v>599</v>
      </c>
      <c r="F663" s="40">
        <v>1530</v>
      </c>
      <c r="G663" s="39">
        <v>1.0588235290000001</v>
      </c>
      <c r="H663" s="38">
        <v>1619.9999993700001</v>
      </c>
    </row>
    <row r="664" spans="2:8">
      <c r="E664" s="2"/>
      <c r="H664" s="38"/>
    </row>
    <row r="665" spans="2:8">
      <c r="B665" s="2" t="s">
        <v>339</v>
      </c>
      <c r="C665" s="2" t="s">
        <v>340</v>
      </c>
      <c r="D665" s="2">
        <v>1</v>
      </c>
      <c r="E665" s="2" t="s">
        <v>599</v>
      </c>
      <c r="F665" s="40">
        <v>3040</v>
      </c>
      <c r="G665" s="39">
        <v>0.52631578899999998</v>
      </c>
      <c r="H665" s="38">
        <v>1599.99999856</v>
      </c>
    </row>
    <row r="666" spans="2:8">
      <c r="E666" s="2"/>
      <c r="H666" s="38"/>
    </row>
    <row r="667" spans="2:8">
      <c r="B667" s="2" t="s">
        <v>341</v>
      </c>
      <c r="C667" s="2" t="s">
        <v>342</v>
      </c>
      <c r="D667" s="2">
        <v>250</v>
      </c>
      <c r="E667" s="2" t="s">
        <v>599</v>
      </c>
      <c r="F667" s="40">
        <v>7500</v>
      </c>
      <c r="G667" s="39">
        <v>0.4</v>
      </c>
      <c r="H667" s="38">
        <v>3000</v>
      </c>
    </row>
    <row r="668" spans="2:8">
      <c r="E668" s="2"/>
      <c r="H668" s="38"/>
    </row>
    <row r="669" spans="2:8">
      <c r="B669" s="2" t="s">
        <v>343</v>
      </c>
      <c r="C669" s="2" t="s">
        <v>344</v>
      </c>
      <c r="D669" s="2">
        <v>100</v>
      </c>
      <c r="E669" s="2" t="s">
        <v>599</v>
      </c>
      <c r="F669" s="40">
        <v>4500</v>
      </c>
      <c r="G669" s="39">
        <v>0.24</v>
      </c>
      <c r="H669" s="38">
        <v>1080</v>
      </c>
    </row>
    <row r="670" spans="2:8">
      <c r="E670" s="2"/>
      <c r="H670" s="38"/>
    </row>
    <row r="671" spans="2:8">
      <c r="B671" s="2" t="s">
        <v>345</v>
      </c>
      <c r="C671" s="2" t="s">
        <v>346</v>
      </c>
      <c r="D671" s="2">
        <v>1</v>
      </c>
      <c r="E671" s="2" t="s">
        <v>599</v>
      </c>
      <c r="F671" s="40">
        <v>6950</v>
      </c>
      <c r="G671" s="39">
        <v>0.240503579</v>
      </c>
      <c r="H671" s="38">
        <v>1671.49987405</v>
      </c>
    </row>
    <row r="672" spans="2:8">
      <c r="E672" s="2"/>
      <c r="H672" s="38"/>
    </row>
    <row r="673" spans="2:8">
      <c r="B673" s="2" t="s">
        <v>347</v>
      </c>
      <c r="C673" s="2" t="s">
        <v>348</v>
      </c>
      <c r="D673" s="2">
        <v>50</v>
      </c>
      <c r="E673" s="2" t="s">
        <v>599</v>
      </c>
      <c r="F673" s="40">
        <v>1500</v>
      </c>
      <c r="G673" s="39">
        <v>1</v>
      </c>
      <c r="H673" s="38">
        <v>1500</v>
      </c>
    </row>
    <row r="674" spans="2:8">
      <c r="E674" s="2"/>
      <c r="H674" s="38"/>
    </row>
    <row r="675" spans="2:8">
      <c r="B675" s="2" t="s">
        <v>349</v>
      </c>
      <c r="C675" s="2" t="s">
        <v>350</v>
      </c>
      <c r="D675" s="2">
        <v>0</v>
      </c>
      <c r="E675" s="2" t="s">
        <v>599</v>
      </c>
      <c r="F675" s="40">
        <v>0</v>
      </c>
      <c r="G675" s="39">
        <v>0</v>
      </c>
      <c r="H675" s="38">
        <v>0</v>
      </c>
    </row>
    <row r="676" spans="2:8">
      <c r="E676" s="2"/>
      <c r="H676" s="38"/>
    </row>
    <row r="677" spans="2:8">
      <c r="B677" s="2" t="s">
        <v>351</v>
      </c>
      <c r="C677" s="2" t="s">
        <v>352</v>
      </c>
      <c r="D677" s="2">
        <v>1</v>
      </c>
      <c r="E677" s="2" t="s">
        <v>599</v>
      </c>
      <c r="F677" s="40">
        <v>2000</v>
      </c>
      <c r="G677" s="39">
        <v>0.16</v>
      </c>
      <c r="H677" s="38">
        <v>320</v>
      </c>
    </row>
    <row r="678" spans="2:8">
      <c r="E678" s="2"/>
      <c r="H678" s="38"/>
    </row>
    <row r="679" spans="2:8">
      <c r="B679" s="2" t="s">
        <v>353</v>
      </c>
      <c r="C679" s="2" t="s">
        <v>354</v>
      </c>
      <c r="D679" s="2">
        <v>157</v>
      </c>
      <c r="E679" s="2" t="s">
        <v>599</v>
      </c>
      <c r="F679" s="40">
        <v>4710</v>
      </c>
      <c r="G679" s="39">
        <v>0.95541401199999998</v>
      </c>
      <c r="H679" s="38">
        <v>4499.9999965199995</v>
      </c>
    </row>
    <row r="680" spans="2:8">
      <c r="E680" s="2"/>
      <c r="H680" s="38"/>
    </row>
    <row r="681" spans="2:8">
      <c r="B681" s="2" t="s">
        <v>355</v>
      </c>
      <c r="C681" s="2" t="s">
        <v>356</v>
      </c>
      <c r="D681" s="2">
        <v>62</v>
      </c>
      <c r="E681" s="2" t="s">
        <v>599</v>
      </c>
      <c r="F681" s="40">
        <v>2790</v>
      </c>
      <c r="G681" s="39">
        <v>0.64516129</v>
      </c>
      <c r="H681" s="38">
        <v>1799.9999991</v>
      </c>
    </row>
    <row r="682" spans="2:8">
      <c r="E682" s="2"/>
      <c r="H682" s="38"/>
    </row>
    <row r="683" spans="2:8">
      <c r="B683" s="2" t="s">
        <v>357</v>
      </c>
      <c r="C683" s="2" t="s">
        <v>358</v>
      </c>
      <c r="D683" s="2">
        <v>1</v>
      </c>
      <c r="E683" s="2" t="s">
        <v>599</v>
      </c>
      <c r="F683" s="40">
        <v>4740</v>
      </c>
      <c r="G683" s="39">
        <v>0.60759493600000003</v>
      </c>
      <c r="H683" s="38">
        <v>2879.9999966400001</v>
      </c>
    </row>
    <row r="684" spans="2:8">
      <c r="E684" s="2"/>
      <c r="H684" s="38"/>
    </row>
    <row r="685" spans="2:8">
      <c r="B685" s="2" t="s">
        <v>359</v>
      </c>
      <c r="C685" s="2" t="s">
        <v>360</v>
      </c>
      <c r="D685" s="2">
        <v>100</v>
      </c>
      <c r="E685" s="2" t="s">
        <v>599</v>
      </c>
      <c r="F685" s="40">
        <v>3000</v>
      </c>
      <c r="G685" s="39">
        <v>1</v>
      </c>
      <c r="H685" s="38">
        <v>3000</v>
      </c>
    </row>
    <row r="686" spans="2:8">
      <c r="E686" s="2"/>
      <c r="H686" s="38"/>
    </row>
    <row r="687" spans="2:8">
      <c r="B687" s="2" t="s">
        <v>361</v>
      </c>
      <c r="C687" s="2" t="s">
        <v>362</v>
      </c>
      <c r="D687" s="2">
        <v>40</v>
      </c>
      <c r="E687" s="2" t="s">
        <v>599</v>
      </c>
      <c r="F687" s="40">
        <v>1800</v>
      </c>
      <c r="G687" s="39">
        <v>0.85</v>
      </c>
      <c r="H687" s="38">
        <v>1530</v>
      </c>
    </row>
    <row r="688" spans="2:8">
      <c r="E688" s="2"/>
      <c r="H688" s="38"/>
    </row>
    <row r="689" spans="1:8">
      <c r="B689" s="2" t="s">
        <v>363</v>
      </c>
      <c r="C689" s="2" t="s">
        <v>364</v>
      </c>
      <c r="D689" s="2">
        <v>1</v>
      </c>
      <c r="E689" s="2" t="s">
        <v>599</v>
      </c>
      <c r="F689" s="40">
        <v>3380</v>
      </c>
      <c r="G689" s="39">
        <v>0.47337278100000002</v>
      </c>
      <c r="H689" s="38">
        <v>1599.9999997800001</v>
      </c>
    </row>
    <row r="690" spans="1:8">
      <c r="E690" s="2"/>
      <c r="H690" s="38"/>
    </row>
    <row r="691" spans="1:8">
      <c r="B691" s="2" t="s">
        <v>365</v>
      </c>
      <c r="C691" s="2" t="s">
        <v>366</v>
      </c>
      <c r="D691" s="2">
        <v>50</v>
      </c>
      <c r="E691" s="2" t="s">
        <v>599</v>
      </c>
      <c r="F691" s="40">
        <v>1500</v>
      </c>
      <c r="G691" s="39">
        <v>1</v>
      </c>
      <c r="H691" s="38">
        <v>1500</v>
      </c>
    </row>
    <row r="692" spans="1:8">
      <c r="E692" s="2"/>
      <c r="H692" s="38"/>
    </row>
    <row r="693" spans="1:8">
      <c r="B693" s="2" t="s">
        <v>367</v>
      </c>
      <c r="C693" s="2" t="s">
        <v>368</v>
      </c>
      <c r="D693" s="2">
        <v>0</v>
      </c>
      <c r="E693" s="2" t="s">
        <v>599</v>
      </c>
      <c r="F693" s="40">
        <v>0</v>
      </c>
      <c r="G693" s="39">
        <v>0</v>
      </c>
      <c r="H693" s="38">
        <v>0</v>
      </c>
    </row>
    <row r="694" spans="1:8">
      <c r="E694" s="2"/>
      <c r="H694" s="38"/>
    </row>
    <row r="695" spans="1:8">
      <c r="B695" s="2" t="s">
        <v>369</v>
      </c>
      <c r="C695" s="2" t="s">
        <v>370</v>
      </c>
      <c r="D695" s="2">
        <v>1</v>
      </c>
      <c r="E695" s="2" t="s">
        <v>599</v>
      </c>
      <c r="F695" s="40">
        <v>2035.75</v>
      </c>
      <c r="G695" s="39">
        <v>0.16421466200000001</v>
      </c>
      <c r="H695" s="38">
        <v>334.29999816650002</v>
      </c>
    </row>
    <row r="696" spans="1:8">
      <c r="E696" s="2"/>
      <c r="H696" s="38"/>
    </row>
    <row r="697" spans="1:8">
      <c r="A697" s="2" t="s">
        <v>612</v>
      </c>
      <c r="E697"/>
      <c r="G697" s="39">
        <v>0.49959839049999993</v>
      </c>
      <c r="H697" s="38">
        <v>103642.54969608301</v>
      </c>
    </row>
    <row r="698" spans="1:8">
      <c r="A698" s="2"/>
      <c r="E698"/>
      <c r="H698" s="38"/>
    </row>
    <row r="699" spans="1:8">
      <c r="A699" s="2">
        <v>1291</v>
      </c>
      <c r="B699" s="2" t="s">
        <v>454</v>
      </c>
      <c r="C699" s="2" t="s">
        <v>455</v>
      </c>
      <c r="D699" s="2">
        <v>2600</v>
      </c>
      <c r="E699" s="2" t="s">
        <v>599</v>
      </c>
      <c r="F699" s="40">
        <v>156000</v>
      </c>
      <c r="G699" s="39">
        <v>8.3461538000000002E-2</v>
      </c>
      <c r="H699" s="38">
        <v>13019.999928000001</v>
      </c>
    </row>
    <row r="700" spans="1:8">
      <c r="E700" s="2"/>
      <c r="H700" s="38"/>
    </row>
    <row r="701" spans="1:8">
      <c r="B701" s="2" t="s">
        <v>459</v>
      </c>
      <c r="C701" s="2" t="s">
        <v>460</v>
      </c>
      <c r="D701" s="2">
        <v>2600</v>
      </c>
      <c r="E701" s="2" t="s">
        <v>599</v>
      </c>
      <c r="F701" s="40">
        <v>156000</v>
      </c>
      <c r="G701" s="39">
        <v>8.3461538000000002E-2</v>
      </c>
      <c r="H701" s="38">
        <v>13019.999928000001</v>
      </c>
    </row>
    <row r="702" spans="1:8">
      <c r="E702" s="2"/>
      <c r="H702" s="38"/>
    </row>
    <row r="703" spans="1:8">
      <c r="B703" s="2" t="s">
        <v>463</v>
      </c>
      <c r="C703" s="2" t="s">
        <v>464</v>
      </c>
      <c r="D703" s="2">
        <v>2600</v>
      </c>
      <c r="E703" s="2" t="s">
        <v>599</v>
      </c>
      <c r="F703" s="40">
        <v>156000</v>
      </c>
      <c r="G703" s="39">
        <v>8.3461538000000002E-2</v>
      </c>
      <c r="H703" s="38">
        <v>13019.999928000001</v>
      </c>
    </row>
    <row r="704" spans="1:8">
      <c r="E704" s="2"/>
      <c r="H704" s="38"/>
    </row>
    <row r="705" spans="1:8">
      <c r="B705" s="2" t="s">
        <v>467</v>
      </c>
      <c r="C705" s="2" t="s">
        <v>468</v>
      </c>
      <c r="D705" s="2">
        <v>2600</v>
      </c>
      <c r="E705" s="2" t="s">
        <v>599</v>
      </c>
      <c r="F705" s="40">
        <v>156000</v>
      </c>
      <c r="G705" s="39">
        <v>8.3461538000000002E-2</v>
      </c>
      <c r="H705" s="38">
        <v>13019.999928000001</v>
      </c>
    </row>
    <row r="706" spans="1:8">
      <c r="E706" s="2"/>
      <c r="H706" s="38"/>
    </row>
    <row r="707" spans="1:8">
      <c r="A707" s="2" t="s">
        <v>613</v>
      </c>
      <c r="E707"/>
      <c r="G707" s="39">
        <v>8.3461538000000002E-2</v>
      </c>
      <c r="H707" s="38">
        <v>52079.999712000004</v>
      </c>
    </row>
    <row r="708" spans="1:8">
      <c r="A708" s="2"/>
      <c r="E708"/>
      <c r="H708" s="38"/>
    </row>
    <row r="709" spans="1:8">
      <c r="A709" s="2">
        <v>1292</v>
      </c>
      <c r="B709" s="2" t="s">
        <v>420</v>
      </c>
      <c r="C709" s="2" t="s">
        <v>421</v>
      </c>
      <c r="D709" s="2">
        <v>108</v>
      </c>
      <c r="E709" s="2" t="s">
        <v>599</v>
      </c>
      <c r="F709" s="40">
        <v>9720</v>
      </c>
      <c r="G709" s="39">
        <v>0.12345679</v>
      </c>
      <c r="H709" s="38">
        <v>1199.9999988</v>
      </c>
    </row>
    <row r="710" spans="1:8">
      <c r="E710" s="2"/>
      <c r="H710" s="38"/>
    </row>
    <row r="711" spans="1:8">
      <c r="B711" s="2" t="s">
        <v>422</v>
      </c>
      <c r="C711" s="2" t="s">
        <v>423</v>
      </c>
      <c r="D711" s="2">
        <v>1</v>
      </c>
      <c r="E711" s="2" t="s">
        <v>599</v>
      </c>
      <c r="F711" s="40">
        <v>17320</v>
      </c>
      <c r="G711" s="39">
        <v>0.27021939900000003</v>
      </c>
      <c r="H711" s="38">
        <v>4680.1999906800002</v>
      </c>
    </row>
    <row r="712" spans="1:8">
      <c r="E712" s="2"/>
      <c r="H712" s="38"/>
    </row>
    <row r="713" spans="1:8">
      <c r="B713" s="2" t="s">
        <v>424</v>
      </c>
      <c r="C713" s="2" t="s">
        <v>425</v>
      </c>
      <c r="D713" s="2">
        <v>928</v>
      </c>
      <c r="E713" s="2" t="s">
        <v>599</v>
      </c>
      <c r="F713" s="40">
        <v>46400</v>
      </c>
      <c r="G713" s="39">
        <v>0.26939655099999998</v>
      </c>
      <c r="H713" s="38">
        <v>12499.999966399999</v>
      </c>
    </row>
    <row r="714" spans="1:8">
      <c r="E714" s="2"/>
      <c r="H714" s="38"/>
    </row>
    <row r="715" spans="1:8">
      <c r="B715" s="2" t="s">
        <v>426</v>
      </c>
      <c r="C715" s="2" t="s">
        <v>427</v>
      </c>
      <c r="D715" s="2">
        <v>371</v>
      </c>
      <c r="E715" s="2" t="s">
        <v>599</v>
      </c>
      <c r="F715" s="40">
        <v>33390</v>
      </c>
      <c r="G715" s="39">
        <v>7.1877807000000002E-2</v>
      </c>
      <c r="H715" s="38">
        <v>2399.9999757300002</v>
      </c>
    </row>
    <row r="716" spans="1:8">
      <c r="E716" s="2"/>
      <c r="H716" s="38"/>
    </row>
    <row r="717" spans="1:8">
      <c r="B717" s="2" t="s">
        <v>428</v>
      </c>
      <c r="C717" s="2" t="s">
        <v>429</v>
      </c>
      <c r="D717" s="2">
        <v>1</v>
      </c>
      <c r="E717" s="2" t="s">
        <v>599</v>
      </c>
      <c r="F717" s="40">
        <v>23100</v>
      </c>
      <c r="G717" s="39">
        <v>0.20779220700000001</v>
      </c>
      <c r="H717" s="38">
        <v>4799.9999816999998</v>
      </c>
    </row>
    <row r="718" spans="1:8">
      <c r="E718" s="2"/>
      <c r="H718" s="38"/>
    </row>
    <row r="719" spans="1:8">
      <c r="B719" s="2" t="s">
        <v>432</v>
      </c>
      <c r="C719" s="2" t="s">
        <v>433</v>
      </c>
      <c r="D719" s="2">
        <v>31</v>
      </c>
      <c r="E719" s="2" t="s">
        <v>599</v>
      </c>
      <c r="F719" s="40">
        <v>2790</v>
      </c>
      <c r="G719" s="39">
        <v>1.1290322580000001</v>
      </c>
      <c r="H719" s="38">
        <v>3149.9999998200001</v>
      </c>
    </row>
    <row r="720" spans="1:8">
      <c r="E720" s="2"/>
      <c r="H720" s="38"/>
    </row>
    <row r="721" spans="2:8">
      <c r="B721" s="2" t="s">
        <v>434</v>
      </c>
      <c r="C721" s="2" t="s">
        <v>435</v>
      </c>
      <c r="D721" s="2">
        <v>1</v>
      </c>
      <c r="E721" s="2" t="s">
        <v>599</v>
      </c>
      <c r="F721" s="40">
        <v>10180</v>
      </c>
      <c r="G721" s="39">
        <v>0.55009823099999999</v>
      </c>
      <c r="H721" s="38">
        <v>5599.9999915799999</v>
      </c>
    </row>
    <row r="722" spans="2:8">
      <c r="E722" s="2"/>
      <c r="H722" s="38"/>
    </row>
    <row r="723" spans="2:8">
      <c r="B723" s="2" t="s">
        <v>436</v>
      </c>
      <c r="C723" s="2" t="s">
        <v>437</v>
      </c>
      <c r="D723" s="2">
        <v>335</v>
      </c>
      <c r="E723" s="2" t="s">
        <v>599</v>
      </c>
      <c r="F723" s="40">
        <v>16750</v>
      </c>
      <c r="G723" s="39">
        <v>0.74626865600000003</v>
      </c>
      <c r="H723" s="38">
        <v>12499.999988000001</v>
      </c>
    </row>
    <row r="724" spans="2:8">
      <c r="E724" s="2"/>
      <c r="H724" s="38"/>
    </row>
    <row r="725" spans="2:8">
      <c r="B725" s="2" t="s">
        <v>438</v>
      </c>
      <c r="C725" s="2" t="s">
        <v>439</v>
      </c>
      <c r="D725" s="2">
        <v>134</v>
      </c>
      <c r="E725" s="2" t="s">
        <v>599</v>
      </c>
      <c r="F725" s="40">
        <v>12060</v>
      </c>
      <c r="G725" s="39">
        <v>0.47885572100000001</v>
      </c>
      <c r="H725" s="38">
        <v>5774.9999952600001</v>
      </c>
    </row>
    <row r="726" spans="2:8">
      <c r="E726" s="2"/>
      <c r="H726" s="38"/>
    </row>
    <row r="727" spans="2:8">
      <c r="B727" s="2" t="s">
        <v>440</v>
      </c>
      <c r="C727" s="2" t="s">
        <v>441</v>
      </c>
      <c r="D727" s="2">
        <v>1</v>
      </c>
      <c r="E727" s="2" t="s">
        <v>599</v>
      </c>
      <c r="F727" s="40">
        <v>8990</v>
      </c>
      <c r="G727" s="39">
        <v>0.62291434899999998</v>
      </c>
      <c r="H727" s="38">
        <v>5599.99999751</v>
      </c>
    </row>
    <row r="728" spans="2:8">
      <c r="E728" s="2"/>
      <c r="H728" s="38"/>
    </row>
    <row r="729" spans="2:8">
      <c r="B729" s="2" t="s">
        <v>444</v>
      </c>
      <c r="C729" s="2" t="s">
        <v>445</v>
      </c>
      <c r="D729" s="2">
        <v>37</v>
      </c>
      <c r="E729" s="2" t="s">
        <v>599</v>
      </c>
      <c r="F729" s="40">
        <v>3330</v>
      </c>
      <c r="G729" s="39">
        <v>0.83783783700000003</v>
      </c>
      <c r="H729" s="38">
        <v>2789.9999972099999</v>
      </c>
    </row>
    <row r="730" spans="2:8">
      <c r="E730" s="2"/>
      <c r="H730" s="38"/>
    </row>
    <row r="731" spans="2:8">
      <c r="B731" s="2" t="s">
        <v>446</v>
      </c>
      <c r="C731" s="2" t="s">
        <v>447</v>
      </c>
      <c r="D731" s="2">
        <v>1</v>
      </c>
      <c r="E731" s="2" t="s">
        <v>599</v>
      </c>
      <c r="F731" s="40">
        <v>12730</v>
      </c>
      <c r="G731" s="39">
        <v>0.45956402099999999</v>
      </c>
      <c r="H731" s="38">
        <v>5850.2499873300003</v>
      </c>
    </row>
    <row r="732" spans="2:8">
      <c r="E732" s="2"/>
      <c r="H732" s="38"/>
    </row>
    <row r="733" spans="2:8">
      <c r="B733" s="2" t="s">
        <v>450</v>
      </c>
      <c r="C733" s="2" t="s">
        <v>451</v>
      </c>
      <c r="D733" s="2">
        <v>37</v>
      </c>
      <c r="E733" s="2" t="s">
        <v>599</v>
      </c>
      <c r="F733" s="40">
        <v>3330</v>
      </c>
      <c r="G733" s="39">
        <v>0.64864864799999999</v>
      </c>
      <c r="H733" s="38">
        <v>2159.9999978400001</v>
      </c>
    </row>
    <row r="734" spans="2:8">
      <c r="E734" s="2"/>
      <c r="H734" s="38"/>
    </row>
    <row r="735" spans="2:8">
      <c r="B735" s="2" t="s">
        <v>452</v>
      </c>
      <c r="C735" s="2" t="s">
        <v>453</v>
      </c>
      <c r="D735" s="2">
        <v>1</v>
      </c>
      <c r="E735" s="2" t="s">
        <v>599</v>
      </c>
      <c r="F735" s="40">
        <v>10690</v>
      </c>
      <c r="G735" s="39">
        <v>0.52385406899999998</v>
      </c>
      <c r="H735" s="38">
        <v>5599.9999976099998</v>
      </c>
    </row>
    <row r="736" spans="2:8">
      <c r="E736" s="2"/>
      <c r="H736" s="38"/>
    </row>
    <row r="737" spans="1:8">
      <c r="A737" s="2" t="s">
        <v>614</v>
      </c>
      <c r="E737"/>
      <c r="G737" s="39">
        <v>0.49570118171428579</v>
      </c>
      <c r="H737" s="38">
        <v>74605.449865469986</v>
      </c>
    </row>
    <row r="738" spans="1:8">
      <c r="A738" s="2"/>
      <c r="E738"/>
      <c r="H738" s="38"/>
    </row>
    <row r="739" spans="1:8">
      <c r="A739" s="41" t="s">
        <v>615</v>
      </c>
      <c r="B739" s="39"/>
      <c r="C739" s="39"/>
      <c r="D739" s="39"/>
      <c r="E739" s="39"/>
      <c r="F739" s="39"/>
      <c r="G739" s="63">
        <v>0.43843973594035146</v>
      </c>
      <c r="H739" s="38">
        <v>877009.85620151251</v>
      </c>
    </row>
    <row r="740" spans="1:8">
      <c r="E740"/>
      <c r="G740"/>
    </row>
    <row r="741" spans="1:8">
      <c r="E741"/>
      <c r="G741"/>
    </row>
    <row r="742" spans="1:8">
      <c r="E742"/>
      <c r="G742"/>
    </row>
    <row r="743" spans="1:8">
      <c r="E743"/>
      <c r="G743"/>
    </row>
    <row r="744" spans="1:8">
      <c r="E744"/>
      <c r="G744"/>
    </row>
    <row r="745" spans="1:8">
      <c r="E745"/>
      <c r="G745"/>
    </row>
    <row r="746" spans="1:8">
      <c r="E746"/>
      <c r="G746"/>
    </row>
    <row r="747" spans="1:8">
      <c r="E747"/>
      <c r="G747"/>
    </row>
    <row r="748" spans="1:8">
      <c r="E748"/>
      <c r="G748"/>
    </row>
    <row r="749" spans="1:8">
      <c r="E749"/>
      <c r="G749"/>
    </row>
    <row r="750" spans="1:8">
      <c r="E750"/>
      <c r="G750"/>
    </row>
    <row r="751" spans="1:8">
      <c r="E751"/>
      <c r="G751"/>
    </row>
    <row r="752" spans="1:8">
      <c r="E752"/>
      <c r="G752"/>
    </row>
    <row r="753" spans="5:7">
      <c r="E753"/>
      <c r="G753"/>
    </row>
    <row r="754" spans="5:7">
      <c r="E754"/>
      <c r="G754"/>
    </row>
    <row r="755" spans="5:7">
      <c r="E755"/>
      <c r="G755"/>
    </row>
    <row r="756" spans="5:7">
      <c r="E756"/>
      <c r="G756"/>
    </row>
    <row r="757" spans="5:7">
      <c r="E757"/>
      <c r="G757"/>
    </row>
    <row r="758" spans="5:7">
      <c r="E758"/>
      <c r="G758"/>
    </row>
    <row r="759" spans="5:7">
      <c r="E759"/>
      <c r="G759"/>
    </row>
    <row r="760" spans="5:7">
      <c r="E760"/>
      <c r="G760"/>
    </row>
    <row r="761" spans="5:7">
      <c r="E761"/>
      <c r="G761"/>
    </row>
    <row r="762" spans="5:7">
      <c r="E762"/>
      <c r="G762"/>
    </row>
    <row r="763" spans="5:7">
      <c r="E763"/>
      <c r="G763"/>
    </row>
    <row r="764" spans="5:7">
      <c r="E764"/>
      <c r="G764"/>
    </row>
    <row r="765" spans="5:7">
      <c r="E765"/>
      <c r="G765"/>
    </row>
    <row r="766" spans="5:7">
      <c r="E766"/>
      <c r="G766"/>
    </row>
    <row r="767" spans="5:7">
      <c r="E767"/>
      <c r="G767"/>
    </row>
    <row r="768" spans="5:7">
      <c r="E768"/>
      <c r="G768"/>
    </row>
    <row r="769" spans="5:7">
      <c r="E769"/>
      <c r="G769"/>
    </row>
    <row r="770" spans="5:7">
      <c r="E770"/>
      <c r="G770"/>
    </row>
    <row r="771" spans="5:7">
      <c r="E771"/>
      <c r="G771"/>
    </row>
    <row r="772" spans="5:7">
      <c r="E772"/>
      <c r="G772"/>
    </row>
    <row r="773" spans="5:7">
      <c r="E773"/>
      <c r="G773"/>
    </row>
    <row r="774" spans="5:7">
      <c r="E774"/>
      <c r="G774"/>
    </row>
    <row r="775" spans="5:7">
      <c r="E775"/>
      <c r="G775"/>
    </row>
    <row r="776" spans="5:7">
      <c r="E776"/>
      <c r="G776"/>
    </row>
    <row r="777" spans="5:7">
      <c r="E777"/>
      <c r="G777"/>
    </row>
    <row r="778" spans="5:7">
      <c r="E778"/>
      <c r="G778"/>
    </row>
    <row r="779" spans="5:7">
      <c r="E779"/>
      <c r="G779"/>
    </row>
    <row r="780" spans="5:7">
      <c r="E780"/>
      <c r="G780"/>
    </row>
    <row r="781" spans="5:7">
      <c r="E781"/>
      <c r="G781"/>
    </row>
    <row r="782" spans="5:7">
      <c r="E782"/>
      <c r="G782"/>
    </row>
    <row r="783" spans="5:7">
      <c r="E783"/>
      <c r="G783"/>
    </row>
    <row r="784" spans="5:7">
      <c r="E784"/>
      <c r="G784"/>
    </row>
    <row r="785" spans="5:7">
      <c r="E785"/>
      <c r="G785"/>
    </row>
    <row r="786" spans="5:7">
      <c r="E786"/>
      <c r="G786"/>
    </row>
    <row r="787" spans="5:7">
      <c r="E787"/>
      <c r="G787"/>
    </row>
    <row r="788" spans="5:7">
      <c r="E788"/>
      <c r="G788"/>
    </row>
    <row r="789" spans="5:7">
      <c r="E789"/>
      <c r="G789"/>
    </row>
    <row r="790" spans="5:7">
      <c r="E790"/>
      <c r="G790"/>
    </row>
    <row r="791" spans="5:7">
      <c r="E791"/>
      <c r="G791"/>
    </row>
    <row r="792" spans="5:7">
      <c r="E792"/>
      <c r="G792"/>
    </row>
    <row r="793" spans="5:7">
      <c r="E793"/>
      <c r="G793"/>
    </row>
    <row r="794" spans="5:7">
      <c r="E794"/>
      <c r="G794"/>
    </row>
    <row r="795" spans="5:7">
      <c r="E795"/>
      <c r="G795"/>
    </row>
    <row r="796" spans="5:7">
      <c r="E796"/>
      <c r="G796"/>
    </row>
    <row r="797" spans="5:7">
      <c r="E797"/>
      <c r="G797"/>
    </row>
    <row r="798" spans="5:7">
      <c r="E798"/>
      <c r="G798"/>
    </row>
    <row r="799" spans="5:7">
      <c r="E799"/>
      <c r="G799"/>
    </row>
    <row r="800" spans="5:7">
      <c r="E800"/>
      <c r="G800"/>
    </row>
    <row r="801" spans="5:7">
      <c r="E801"/>
      <c r="G801"/>
    </row>
    <row r="802" spans="5:7">
      <c r="E802"/>
      <c r="G802"/>
    </row>
    <row r="803" spans="5:7">
      <c r="E803"/>
      <c r="G803"/>
    </row>
    <row r="804" spans="5:7">
      <c r="E804"/>
      <c r="G804"/>
    </row>
    <row r="805" spans="5:7">
      <c r="E805"/>
      <c r="G805"/>
    </row>
    <row r="806" spans="5:7">
      <c r="E806"/>
      <c r="G806"/>
    </row>
    <row r="807" spans="5:7">
      <c r="E807"/>
      <c r="G807"/>
    </row>
    <row r="808" spans="5:7">
      <c r="E808"/>
      <c r="G808"/>
    </row>
    <row r="809" spans="5:7">
      <c r="E809"/>
      <c r="G809"/>
    </row>
    <row r="810" spans="5:7">
      <c r="E810"/>
      <c r="G810"/>
    </row>
    <row r="811" spans="5:7">
      <c r="E811"/>
      <c r="G811"/>
    </row>
    <row r="812" spans="5:7">
      <c r="E812"/>
      <c r="G812"/>
    </row>
    <row r="813" spans="5:7">
      <c r="E813"/>
      <c r="G813"/>
    </row>
    <row r="814" spans="5:7">
      <c r="E814"/>
      <c r="G814"/>
    </row>
    <row r="815" spans="5:7">
      <c r="E815"/>
      <c r="G815"/>
    </row>
    <row r="816" spans="5:7">
      <c r="E816"/>
      <c r="G816"/>
    </row>
    <row r="817" spans="5:7">
      <c r="E817"/>
      <c r="G817"/>
    </row>
    <row r="818" spans="5:7">
      <c r="E818"/>
      <c r="G818"/>
    </row>
    <row r="819" spans="5:7">
      <c r="E819"/>
      <c r="G819"/>
    </row>
    <row r="820" spans="5:7">
      <c r="E820"/>
      <c r="G820"/>
    </row>
    <row r="821" spans="5:7">
      <c r="E821"/>
      <c r="G821"/>
    </row>
    <row r="822" spans="5:7">
      <c r="E822"/>
      <c r="G822"/>
    </row>
    <row r="823" spans="5:7">
      <c r="E823"/>
      <c r="G823"/>
    </row>
    <row r="824" spans="5:7">
      <c r="E824"/>
      <c r="G824"/>
    </row>
    <row r="825" spans="5:7">
      <c r="E825"/>
      <c r="G825"/>
    </row>
    <row r="826" spans="5:7">
      <c r="E826"/>
      <c r="G826"/>
    </row>
    <row r="827" spans="5:7">
      <c r="E827"/>
      <c r="G827"/>
    </row>
    <row r="828" spans="5:7">
      <c r="E828"/>
      <c r="G828"/>
    </row>
    <row r="829" spans="5:7">
      <c r="E829"/>
      <c r="G829"/>
    </row>
    <row r="830" spans="5:7">
      <c r="E830"/>
      <c r="G830"/>
    </row>
    <row r="831" spans="5:7">
      <c r="E831"/>
      <c r="G831"/>
    </row>
    <row r="832" spans="5:7">
      <c r="E832"/>
      <c r="G832"/>
    </row>
    <row r="833" spans="5:7">
      <c r="E833"/>
      <c r="G833"/>
    </row>
    <row r="834" spans="5:7">
      <c r="E834"/>
      <c r="G834"/>
    </row>
    <row r="835" spans="5:7">
      <c r="E835"/>
      <c r="G835"/>
    </row>
    <row r="836" spans="5:7">
      <c r="E836"/>
      <c r="G836"/>
    </row>
    <row r="837" spans="5:7">
      <c r="E837"/>
      <c r="G837"/>
    </row>
    <row r="838" spans="5:7">
      <c r="E838"/>
      <c r="G838"/>
    </row>
    <row r="839" spans="5:7">
      <c r="E839"/>
      <c r="G839"/>
    </row>
    <row r="840" spans="5:7">
      <c r="E840"/>
      <c r="G840"/>
    </row>
    <row r="841" spans="5:7">
      <c r="E841"/>
      <c r="G841"/>
    </row>
    <row r="842" spans="5:7">
      <c r="E842"/>
      <c r="G842"/>
    </row>
    <row r="843" spans="5:7">
      <c r="E843"/>
      <c r="G843"/>
    </row>
    <row r="844" spans="5:7">
      <c r="E844"/>
      <c r="G844"/>
    </row>
    <row r="845" spans="5:7">
      <c r="E845"/>
      <c r="G845"/>
    </row>
    <row r="846" spans="5:7">
      <c r="E846"/>
      <c r="G846"/>
    </row>
    <row r="847" spans="5:7">
      <c r="E847"/>
      <c r="G847"/>
    </row>
    <row r="848" spans="5:7">
      <c r="E848"/>
      <c r="G848"/>
    </row>
    <row r="849" spans="5:7">
      <c r="E849"/>
      <c r="G849"/>
    </row>
    <row r="850" spans="5:7">
      <c r="E850"/>
      <c r="G850"/>
    </row>
    <row r="851" spans="5:7">
      <c r="E851"/>
      <c r="G851"/>
    </row>
    <row r="852" spans="5:7">
      <c r="E852"/>
      <c r="G852"/>
    </row>
    <row r="853" spans="5:7">
      <c r="E853"/>
      <c r="G853"/>
    </row>
    <row r="854" spans="5:7">
      <c r="E854"/>
      <c r="G854"/>
    </row>
    <row r="855" spans="5:7">
      <c r="E855"/>
      <c r="G855"/>
    </row>
    <row r="856" spans="5:7">
      <c r="E856"/>
      <c r="G856"/>
    </row>
    <row r="857" spans="5:7">
      <c r="E857"/>
      <c r="G857"/>
    </row>
    <row r="858" spans="5:7">
      <c r="E858"/>
      <c r="G858"/>
    </row>
    <row r="859" spans="5:7">
      <c r="E859"/>
      <c r="G859"/>
    </row>
    <row r="860" spans="5:7">
      <c r="E860"/>
      <c r="G860"/>
    </row>
    <row r="861" spans="5:7">
      <c r="E861"/>
      <c r="G861"/>
    </row>
    <row r="862" spans="5:7">
      <c r="E862"/>
      <c r="G862"/>
    </row>
    <row r="863" spans="5:7">
      <c r="E863"/>
      <c r="G863"/>
    </row>
    <row r="864" spans="5:7">
      <c r="E864"/>
      <c r="G864"/>
    </row>
    <row r="865" spans="5:7">
      <c r="E865"/>
      <c r="G865"/>
    </row>
    <row r="866" spans="5:7">
      <c r="E866"/>
      <c r="G866"/>
    </row>
    <row r="867" spans="5:7">
      <c r="E867"/>
      <c r="G867"/>
    </row>
    <row r="868" spans="5:7">
      <c r="E868"/>
      <c r="G868"/>
    </row>
    <row r="869" spans="5:7">
      <c r="E869"/>
      <c r="G869"/>
    </row>
    <row r="870" spans="5:7">
      <c r="E870"/>
      <c r="G870"/>
    </row>
    <row r="871" spans="5:7">
      <c r="E871"/>
      <c r="G871"/>
    </row>
    <row r="872" spans="5:7">
      <c r="E872"/>
      <c r="G872"/>
    </row>
    <row r="873" spans="5:7">
      <c r="E873"/>
      <c r="G873"/>
    </row>
    <row r="874" spans="5:7">
      <c r="E874"/>
      <c r="G874"/>
    </row>
    <row r="875" spans="5:7">
      <c r="E875"/>
      <c r="G875"/>
    </row>
    <row r="876" spans="5:7">
      <c r="E876"/>
      <c r="G876"/>
    </row>
    <row r="877" spans="5:7">
      <c r="E877"/>
      <c r="G877"/>
    </row>
    <row r="878" spans="5:7">
      <c r="E878"/>
      <c r="G878"/>
    </row>
    <row r="879" spans="5:7">
      <c r="E879"/>
      <c r="G879"/>
    </row>
    <row r="880" spans="5:7">
      <c r="E880"/>
      <c r="G880"/>
    </row>
    <row r="881" spans="5:7">
      <c r="E881"/>
      <c r="G881"/>
    </row>
    <row r="882" spans="5:7">
      <c r="E882"/>
      <c r="G882"/>
    </row>
    <row r="883" spans="5:7">
      <c r="E883"/>
      <c r="G883"/>
    </row>
    <row r="884" spans="5:7">
      <c r="E884"/>
      <c r="G884"/>
    </row>
    <row r="885" spans="5:7">
      <c r="E885"/>
      <c r="G885"/>
    </row>
    <row r="886" spans="5:7">
      <c r="E886"/>
      <c r="G886"/>
    </row>
    <row r="887" spans="5:7">
      <c r="E887"/>
      <c r="G887"/>
    </row>
    <row r="888" spans="5:7">
      <c r="E888"/>
      <c r="G888"/>
    </row>
    <row r="889" spans="5:7">
      <c r="E889"/>
      <c r="G889"/>
    </row>
    <row r="890" spans="5:7">
      <c r="E890"/>
      <c r="G890"/>
    </row>
    <row r="891" spans="5:7">
      <c r="E891"/>
      <c r="G891"/>
    </row>
    <row r="892" spans="5:7">
      <c r="E892"/>
      <c r="G892"/>
    </row>
    <row r="893" spans="5:7">
      <c r="E893"/>
      <c r="G893"/>
    </row>
    <row r="894" spans="5:7">
      <c r="E894"/>
      <c r="G894"/>
    </row>
    <row r="895" spans="5:7">
      <c r="E895"/>
      <c r="G895"/>
    </row>
    <row r="896" spans="5:7">
      <c r="E896"/>
      <c r="G896"/>
    </row>
    <row r="897" spans="5:7">
      <c r="E897"/>
      <c r="G897"/>
    </row>
    <row r="898" spans="5:7">
      <c r="E898"/>
      <c r="G898"/>
    </row>
    <row r="899" spans="5:7">
      <c r="E899"/>
      <c r="G899"/>
    </row>
    <row r="900" spans="5:7">
      <c r="E900"/>
      <c r="G900"/>
    </row>
    <row r="901" spans="5:7">
      <c r="E901"/>
      <c r="G901"/>
    </row>
    <row r="902" spans="5:7">
      <c r="E902"/>
      <c r="G902"/>
    </row>
    <row r="903" spans="5:7">
      <c r="E903"/>
      <c r="G903"/>
    </row>
    <row r="904" spans="5:7">
      <c r="E904"/>
      <c r="G904"/>
    </row>
    <row r="905" spans="5:7">
      <c r="E905"/>
      <c r="G905"/>
    </row>
    <row r="906" spans="5:7">
      <c r="E906"/>
      <c r="G906"/>
    </row>
    <row r="907" spans="5:7">
      <c r="E907"/>
      <c r="G907"/>
    </row>
    <row r="908" spans="5:7">
      <c r="E908"/>
      <c r="G908"/>
    </row>
    <row r="909" spans="5:7">
      <c r="E909"/>
      <c r="G909"/>
    </row>
    <row r="910" spans="5:7">
      <c r="E910"/>
      <c r="G910"/>
    </row>
    <row r="911" spans="5:7">
      <c r="E911"/>
      <c r="G911"/>
    </row>
    <row r="912" spans="5:7">
      <c r="E912"/>
      <c r="G912"/>
    </row>
    <row r="913" spans="5:7">
      <c r="E913"/>
      <c r="G913"/>
    </row>
    <row r="914" spans="5:7">
      <c r="E914"/>
      <c r="G914"/>
    </row>
    <row r="915" spans="5:7">
      <c r="E915"/>
      <c r="G915"/>
    </row>
    <row r="916" spans="5:7">
      <c r="E916"/>
      <c r="G916"/>
    </row>
    <row r="917" spans="5:7">
      <c r="E917"/>
      <c r="G917"/>
    </row>
    <row r="918" spans="5:7">
      <c r="E918"/>
      <c r="G918"/>
    </row>
    <row r="919" spans="5:7">
      <c r="E919"/>
      <c r="G919"/>
    </row>
    <row r="920" spans="5:7">
      <c r="E920"/>
      <c r="G920"/>
    </row>
    <row r="921" spans="5:7">
      <c r="E921"/>
      <c r="G921"/>
    </row>
    <row r="922" spans="5:7">
      <c r="E922"/>
      <c r="G922"/>
    </row>
    <row r="923" spans="5:7">
      <c r="E923"/>
      <c r="G923"/>
    </row>
    <row r="924" spans="5:7">
      <c r="E924"/>
      <c r="G924"/>
    </row>
    <row r="925" spans="5:7">
      <c r="E925"/>
      <c r="G925"/>
    </row>
    <row r="926" spans="5:7">
      <c r="E926"/>
      <c r="G926"/>
    </row>
    <row r="927" spans="5:7">
      <c r="E927"/>
      <c r="G927"/>
    </row>
    <row r="928" spans="5:7">
      <c r="E928"/>
      <c r="G928"/>
    </row>
    <row r="929" spans="5:7">
      <c r="E929"/>
      <c r="G929"/>
    </row>
    <row r="930" spans="5:7">
      <c r="E930"/>
      <c r="G930"/>
    </row>
    <row r="931" spans="5:7">
      <c r="E931"/>
      <c r="G931"/>
    </row>
    <row r="932" spans="5:7">
      <c r="E932"/>
      <c r="G932"/>
    </row>
    <row r="933" spans="5:7">
      <c r="E933"/>
      <c r="G933"/>
    </row>
    <row r="934" spans="5:7">
      <c r="E934"/>
      <c r="G934"/>
    </row>
    <row r="935" spans="5:7">
      <c r="E935"/>
      <c r="G935"/>
    </row>
    <row r="936" spans="5:7">
      <c r="E936"/>
      <c r="G936"/>
    </row>
    <row r="937" spans="5:7">
      <c r="E937"/>
      <c r="G937"/>
    </row>
    <row r="938" spans="5:7">
      <c r="E938"/>
      <c r="G938"/>
    </row>
    <row r="939" spans="5:7">
      <c r="E939"/>
      <c r="G939"/>
    </row>
    <row r="940" spans="5:7">
      <c r="E940"/>
      <c r="G940"/>
    </row>
    <row r="941" spans="5:7">
      <c r="E941"/>
      <c r="G941"/>
    </row>
    <row r="942" spans="5:7">
      <c r="E942"/>
      <c r="G942"/>
    </row>
    <row r="943" spans="5:7">
      <c r="E943"/>
      <c r="G943"/>
    </row>
    <row r="944" spans="5:7">
      <c r="E944"/>
      <c r="G944"/>
    </row>
    <row r="945" spans="5:7">
      <c r="E945"/>
      <c r="G945"/>
    </row>
    <row r="946" spans="5:7">
      <c r="E946"/>
      <c r="G946"/>
    </row>
    <row r="947" spans="5:7">
      <c r="E947"/>
      <c r="G947"/>
    </row>
    <row r="948" spans="5:7">
      <c r="E948"/>
      <c r="G948"/>
    </row>
    <row r="949" spans="5:7">
      <c r="E949"/>
      <c r="G949"/>
    </row>
    <row r="950" spans="5:7">
      <c r="E950"/>
      <c r="G950"/>
    </row>
    <row r="951" spans="5:7">
      <c r="E951"/>
      <c r="G951"/>
    </row>
    <row r="952" spans="5:7">
      <c r="E952"/>
      <c r="G952"/>
    </row>
    <row r="953" spans="5:7">
      <c r="E953"/>
      <c r="G953"/>
    </row>
    <row r="954" spans="5:7">
      <c r="E954"/>
      <c r="G954"/>
    </row>
    <row r="955" spans="5:7">
      <c r="E955"/>
      <c r="G955"/>
    </row>
    <row r="956" spans="5:7">
      <c r="E956"/>
      <c r="G956"/>
    </row>
    <row r="957" spans="5:7">
      <c r="E957"/>
      <c r="G957"/>
    </row>
    <row r="958" spans="5:7">
      <c r="E958"/>
      <c r="G958"/>
    </row>
    <row r="959" spans="5:7">
      <c r="E959"/>
      <c r="G959"/>
    </row>
    <row r="960" spans="5:7">
      <c r="E960"/>
      <c r="G960"/>
    </row>
    <row r="961" spans="5:7">
      <c r="E961"/>
      <c r="G961"/>
    </row>
    <row r="962" spans="5:7">
      <c r="E962"/>
      <c r="G962"/>
    </row>
    <row r="963" spans="5:7">
      <c r="E963"/>
      <c r="G963"/>
    </row>
    <row r="964" spans="5:7">
      <c r="E964"/>
      <c r="G964"/>
    </row>
    <row r="965" spans="5:7">
      <c r="E965"/>
      <c r="G965"/>
    </row>
    <row r="966" spans="5:7">
      <c r="E966"/>
      <c r="G966"/>
    </row>
    <row r="967" spans="5:7">
      <c r="E967"/>
      <c r="G967"/>
    </row>
    <row r="968" spans="5:7">
      <c r="E968"/>
      <c r="G968"/>
    </row>
    <row r="969" spans="5:7">
      <c r="E969"/>
      <c r="G969"/>
    </row>
    <row r="970" spans="5:7">
      <c r="E970"/>
      <c r="G970"/>
    </row>
    <row r="971" spans="5:7">
      <c r="E971"/>
      <c r="G971"/>
    </row>
    <row r="972" spans="5:7">
      <c r="E972"/>
      <c r="G972"/>
    </row>
    <row r="973" spans="5:7">
      <c r="E973"/>
      <c r="G973"/>
    </row>
    <row r="974" spans="5:7">
      <c r="E974"/>
      <c r="G974"/>
    </row>
    <row r="975" spans="5:7">
      <c r="E975"/>
      <c r="G975"/>
    </row>
    <row r="976" spans="5:7">
      <c r="E976"/>
      <c r="G976"/>
    </row>
    <row r="977" spans="5:7">
      <c r="E977"/>
      <c r="G977"/>
    </row>
    <row r="978" spans="5:7">
      <c r="E978"/>
      <c r="G978"/>
    </row>
    <row r="979" spans="5:7">
      <c r="E979"/>
      <c r="G979"/>
    </row>
    <row r="980" spans="5:7">
      <c r="E980"/>
      <c r="G980"/>
    </row>
    <row r="981" spans="5:7">
      <c r="E981"/>
      <c r="G981"/>
    </row>
    <row r="982" spans="5:7">
      <c r="E982"/>
      <c r="G982"/>
    </row>
    <row r="983" spans="5:7">
      <c r="E983"/>
      <c r="G983"/>
    </row>
    <row r="984" spans="5:7">
      <c r="E984"/>
      <c r="G984"/>
    </row>
    <row r="985" spans="5:7">
      <c r="E985"/>
      <c r="G985"/>
    </row>
    <row r="986" spans="5:7">
      <c r="E986"/>
      <c r="G986"/>
    </row>
    <row r="987" spans="5:7">
      <c r="E987"/>
      <c r="G987"/>
    </row>
    <row r="988" spans="5:7">
      <c r="E988"/>
      <c r="G988"/>
    </row>
    <row r="989" spans="5:7">
      <c r="E989"/>
      <c r="G989"/>
    </row>
    <row r="990" spans="5:7">
      <c r="E990"/>
      <c r="G990"/>
    </row>
    <row r="991" spans="5:7">
      <c r="E991"/>
      <c r="G991"/>
    </row>
    <row r="992" spans="5:7">
      <c r="E992"/>
      <c r="G992"/>
    </row>
    <row r="993" spans="5:7">
      <c r="E993"/>
      <c r="G993"/>
    </row>
    <row r="994" spans="5:7">
      <c r="E994"/>
      <c r="G994"/>
    </row>
    <row r="995" spans="5:7">
      <c r="E995"/>
      <c r="G995"/>
    </row>
    <row r="996" spans="5:7">
      <c r="E996"/>
      <c r="G996"/>
    </row>
    <row r="997" spans="5:7">
      <c r="E997"/>
      <c r="G997"/>
    </row>
    <row r="998" spans="5:7">
      <c r="E998"/>
      <c r="G998"/>
    </row>
    <row r="999" spans="5:7">
      <c r="E999"/>
      <c r="G999"/>
    </row>
    <row r="1000" spans="5:7">
      <c r="E1000"/>
      <c r="G1000"/>
    </row>
    <row r="1001" spans="5:7">
      <c r="E1001"/>
      <c r="G1001"/>
    </row>
    <row r="1002" spans="5:7">
      <c r="E1002"/>
      <c r="G1002"/>
    </row>
    <row r="1003" spans="5:7">
      <c r="E1003"/>
      <c r="G1003"/>
    </row>
    <row r="1004" spans="5:7">
      <c r="E1004"/>
      <c r="G1004"/>
    </row>
    <row r="1005" spans="5:7">
      <c r="E1005"/>
      <c r="G1005"/>
    </row>
    <row r="1006" spans="5:7">
      <c r="E1006"/>
      <c r="G1006"/>
    </row>
    <row r="1007" spans="5:7">
      <c r="E1007"/>
      <c r="G1007"/>
    </row>
    <row r="1008" spans="5:7">
      <c r="E1008"/>
      <c r="G1008"/>
    </row>
    <row r="1009" spans="5:7">
      <c r="E1009"/>
      <c r="G1009"/>
    </row>
    <row r="1010" spans="5:7">
      <c r="E1010"/>
      <c r="G1010"/>
    </row>
    <row r="1011" spans="5:7">
      <c r="E1011"/>
      <c r="G1011"/>
    </row>
    <row r="1012" spans="5:7">
      <c r="E1012"/>
      <c r="G1012"/>
    </row>
    <row r="1013" spans="5:7">
      <c r="E1013"/>
      <c r="G1013"/>
    </row>
    <row r="1014" spans="5:7">
      <c r="E1014"/>
      <c r="G1014"/>
    </row>
    <row r="1015" spans="5:7">
      <c r="E1015"/>
      <c r="G1015"/>
    </row>
    <row r="1016" spans="5:7">
      <c r="E1016"/>
      <c r="G1016"/>
    </row>
    <row r="1017" spans="5:7">
      <c r="E1017"/>
      <c r="G1017"/>
    </row>
    <row r="1018" spans="5:7">
      <c r="E1018"/>
      <c r="G1018"/>
    </row>
    <row r="1019" spans="5:7">
      <c r="E1019"/>
      <c r="G1019"/>
    </row>
    <row r="1020" spans="5:7">
      <c r="E1020"/>
      <c r="G1020"/>
    </row>
    <row r="1021" spans="5:7">
      <c r="E1021"/>
      <c r="G1021"/>
    </row>
    <row r="1022" spans="5:7">
      <c r="E1022"/>
      <c r="G1022"/>
    </row>
    <row r="1023" spans="5:7">
      <c r="E1023"/>
      <c r="G1023"/>
    </row>
    <row r="1024" spans="5:7">
      <c r="E1024"/>
      <c r="G1024"/>
    </row>
    <row r="1025" spans="5:7">
      <c r="E1025"/>
      <c r="G1025"/>
    </row>
    <row r="1026" spans="5:7">
      <c r="E1026"/>
      <c r="G1026"/>
    </row>
    <row r="1027" spans="5:7">
      <c r="E1027"/>
      <c r="G1027"/>
    </row>
    <row r="1028" spans="5:7">
      <c r="E1028"/>
      <c r="G1028"/>
    </row>
    <row r="1029" spans="5:7">
      <c r="E1029"/>
      <c r="G1029"/>
    </row>
    <row r="1030" spans="5:7">
      <c r="E1030"/>
      <c r="G1030"/>
    </row>
    <row r="1031" spans="5:7">
      <c r="E1031"/>
      <c r="G1031"/>
    </row>
    <row r="1032" spans="5:7">
      <c r="E1032"/>
      <c r="G1032"/>
    </row>
    <row r="1033" spans="5:7">
      <c r="E1033"/>
      <c r="G1033"/>
    </row>
    <row r="1034" spans="5:7">
      <c r="E1034"/>
      <c r="G1034"/>
    </row>
    <row r="1035" spans="5:7">
      <c r="E1035"/>
      <c r="G1035"/>
    </row>
    <row r="1036" spans="5:7">
      <c r="E1036"/>
      <c r="G1036"/>
    </row>
    <row r="1037" spans="5:7">
      <c r="E1037"/>
      <c r="G1037"/>
    </row>
    <row r="1038" spans="5:7">
      <c r="E1038"/>
      <c r="G1038"/>
    </row>
    <row r="1039" spans="5:7">
      <c r="E1039"/>
      <c r="G1039"/>
    </row>
    <row r="1040" spans="5:7">
      <c r="E1040"/>
      <c r="G1040"/>
    </row>
    <row r="1041" spans="5:7">
      <c r="E1041"/>
      <c r="G1041"/>
    </row>
    <row r="1042" spans="5:7">
      <c r="E1042"/>
      <c r="G1042"/>
    </row>
    <row r="1043" spans="5:7">
      <c r="E1043"/>
      <c r="G1043"/>
    </row>
    <row r="1044" spans="5:7">
      <c r="E1044"/>
      <c r="G1044"/>
    </row>
    <row r="1045" spans="5:7">
      <c r="E1045"/>
      <c r="G1045"/>
    </row>
    <row r="1046" spans="5:7">
      <c r="E1046"/>
      <c r="G1046"/>
    </row>
    <row r="1047" spans="5:7">
      <c r="E1047"/>
      <c r="G1047"/>
    </row>
    <row r="1048" spans="5:7">
      <c r="E1048"/>
      <c r="G1048"/>
    </row>
    <row r="1049" spans="5:7">
      <c r="E1049"/>
      <c r="G1049"/>
    </row>
    <row r="1050" spans="5:7">
      <c r="E1050"/>
      <c r="G1050"/>
    </row>
    <row r="1051" spans="5:7">
      <c r="E1051"/>
      <c r="G1051"/>
    </row>
    <row r="1052" spans="5:7">
      <c r="E1052"/>
      <c r="G1052"/>
    </row>
    <row r="1053" spans="5:7">
      <c r="E1053"/>
      <c r="G1053"/>
    </row>
    <row r="1054" spans="5:7">
      <c r="E1054"/>
      <c r="G1054"/>
    </row>
    <row r="1055" spans="5:7">
      <c r="E1055"/>
      <c r="G1055"/>
    </row>
    <row r="1056" spans="5:7">
      <c r="E1056"/>
      <c r="G1056"/>
    </row>
    <row r="1057" spans="5:7">
      <c r="E1057"/>
      <c r="G1057"/>
    </row>
    <row r="1058" spans="5:7">
      <c r="E1058"/>
      <c r="G1058"/>
    </row>
    <row r="1059" spans="5:7">
      <c r="E1059"/>
      <c r="G1059"/>
    </row>
    <row r="1060" spans="5:7">
      <c r="E1060"/>
      <c r="G1060"/>
    </row>
    <row r="1061" spans="5:7">
      <c r="E1061"/>
      <c r="G1061"/>
    </row>
    <row r="1062" spans="5:7">
      <c r="E1062"/>
      <c r="G1062"/>
    </row>
    <row r="1063" spans="5:7">
      <c r="E1063"/>
      <c r="G1063"/>
    </row>
    <row r="1064" spans="5:7">
      <c r="E1064"/>
      <c r="G1064"/>
    </row>
    <row r="1065" spans="5:7">
      <c r="E1065"/>
      <c r="G1065"/>
    </row>
    <row r="1066" spans="5:7">
      <c r="E1066"/>
      <c r="G1066"/>
    </row>
    <row r="1067" spans="5:7">
      <c r="E1067"/>
      <c r="G1067"/>
    </row>
    <row r="1068" spans="5:7">
      <c r="E1068"/>
      <c r="G1068"/>
    </row>
    <row r="1069" spans="5:7">
      <c r="E1069"/>
      <c r="G1069"/>
    </row>
    <row r="1070" spans="5:7">
      <c r="E1070"/>
      <c r="G1070"/>
    </row>
    <row r="1071" spans="5:7">
      <c r="E1071"/>
      <c r="G1071"/>
    </row>
    <row r="1072" spans="5:7">
      <c r="E1072"/>
      <c r="G1072"/>
    </row>
    <row r="1073" spans="5:7">
      <c r="E1073"/>
      <c r="G1073"/>
    </row>
    <row r="1074" spans="5:7">
      <c r="E1074"/>
      <c r="G1074"/>
    </row>
    <row r="1075" spans="5:7">
      <c r="E1075"/>
      <c r="G1075"/>
    </row>
    <row r="1076" spans="5:7">
      <c r="E1076"/>
      <c r="G1076"/>
    </row>
    <row r="1077" spans="5:7">
      <c r="E1077"/>
      <c r="G1077"/>
    </row>
    <row r="1078" spans="5:7">
      <c r="E1078"/>
      <c r="G1078"/>
    </row>
    <row r="1079" spans="5:7">
      <c r="E1079"/>
      <c r="G1079"/>
    </row>
    <row r="1080" spans="5:7">
      <c r="E1080"/>
      <c r="G1080"/>
    </row>
    <row r="1081" spans="5:7">
      <c r="E1081"/>
      <c r="G1081"/>
    </row>
    <row r="1082" spans="5:7">
      <c r="E1082"/>
      <c r="G1082"/>
    </row>
    <row r="1083" spans="5:7">
      <c r="E1083"/>
      <c r="G1083"/>
    </row>
    <row r="1084" spans="5:7">
      <c r="E1084"/>
      <c r="G1084"/>
    </row>
    <row r="1085" spans="5:7">
      <c r="E1085"/>
      <c r="G1085"/>
    </row>
    <row r="1086" spans="5:7">
      <c r="E1086"/>
      <c r="G1086"/>
    </row>
    <row r="1087" spans="5:7">
      <c r="E1087"/>
      <c r="G1087"/>
    </row>
    <row r="1088" spans="5:7">
      <c r="E1088"/>
      <c r="G1088"/>
    </row>
    <row r="1089" spans="5:7">
      <c r="E1089"/>
      <c r="G1089"/>
    </row>
    <row r="1090" spans="5:7">
      <c r="E1090"/>
      <c r="G1090"/>
    </row>
    <row r="1091" spans="5:7">
      <c r="E1091"/>
      <c r="G1091"/>
    </row>
    <row r="1092" spans="5:7">
      <c r="E1092"/>
      <c r="G1092"/>
    </row>
    <row r="1093" spans="5:7">
      <c r="E1093"/>
      <c r="G1093"/>
    </row>
    <row r="1094" spans="5:7">
      <c r="E1094"/>
      <c r="G1094"/>
    </row>
    <row r="1095" spans="5:7">
      <c r="E1095"/>
      <c r="G1095"/>
    </row>
    <row r="1096" spans="5:7">
      <c r="E1096"/>
      <c r="G1096"/>
    </row>
    <row r="1097" spans="5:7">
      <c r="E1097"/>
      <c r="G1097"/>
    </row>
    <row r="1098" spans="5:7">
      <c r="E1098"/>
      <c r="G1098"/>
    </row>
    <row r="1099" spans="5:7">
      <c r="E1099"/>
      <c r="G1099"/>
    </row>
    <row r="1100" spans="5:7">
      <c r="E1100"/>
      <c r="G1100"/>
    </row>
    <row r="1101" spans="5:7">
      <c r="E1101"/>
      <c r="G1101"/>
    </row>
    <row r="1102" spans="5:7">
      <c r="E1102"/>
      <c r="G1102"/>
    </row>
    <row r="1103" spans="5:7">
      <c r="E1103"/>
      <c r="G1103"/>
    </row>
    <row r="1104" spans="5:7">
      <c r="E1104"/>
      <c r="G1104"/>
    </row>
    <row r="1105" spans="5:7">
      <c r="E1105"/>
      <c r="G1105"/>
    </row>
    <row r="1106" spans="5:7">
      <c r="E1106"/>
      <c r="G1106"/>
    </row>
    <row r="1107" spans="5:7">
      <c r="E1107"/>
      <c r="G1107"/>
    </row>
    <row r="1108" spans="5:7">
      <c r="E1108"/>
      <c r="G1108"/>
    </row>
    <row r="1109" spans="5:7">
      <c r="E1109"/>
      <c r="G1109"/>
    </row>
    <row r="1110" spans="5:7">
      <c r="E1110"/>
      <c r="G1110"/>
    </row>
    <row r="1111" spans="5:7">
      <c r="E1111"/>
      <c r="G1111"/>
    </row>
    <row r="1112" spans="5:7">
      <c r="E1112"/>
      <c r="G1112"/>
    </row>
    <row r="1113" spans="5:7">
      <c r="E1113"/>
      <c r="G1113"/>
    </row>
    <row r="1114" spans="5:7">
      <c r="E1114"/>
      <c r="G1114"/>
    </row>
    <row r="1115" spans="5:7">
      <c r="E1115"/>
      <c r="G1115"/>
    </row>
    <row r="1116" spans="5:7">
      <c r="E1116"/>
      <c r="G1116"/>
    </row>
    <row r="1117" spans="5:7">
      <c r="E1117"/>
      <c r="G1117"/>
    </row>
    <row r="1118" spans="5:7">
      <c r="E1118"/>
      <c r="G1118"/>
    </row>
    <row r="1119" spans="5:7">
      <c r="E1119"/>
      <c r="G1119"/>
    </row>
    <row r="1120" spans="5:7">
      <c r="E1120"/>
      <c r="G1120"/>
    </row>
    <row r="1121" spans="5:7">
      <c r="E1121"/>
      <c r="G1121"/>
    </row>
    <row r="1122" spans="5:7">
      <c r="E1122"/>
      <c r="G1122"/>
    </row>
    <row r="1123" spans="5:7">
      <c r="E1123"/>
      <c r="G1123"/>
    </row>
    <row r="1124" spans="5:7">
      <c r="E1124"/>
      <c r="G1124"/>
    </row>
    <row r="1125" spans="5:7">
      <c r="E1125"/>
      <c r="G1125"/>
    </row>
    <row r="1126" spans="5:7">
      <c r="E1126"/>
      <c r="G1126"/>
    </row>
    <row r="1127" spans="5:7">
      <c r="E1127"/>
      <c r="G1127"/>
    </row>
    <row r="1128" spans="5:7">
      <c r="E1128"/>
      <c r="G1128"/>
    </row>
    <row r="1129" spans="5:7">
      <c r="E1129"/>
      <c r="G1129"/>
    </row>
    <row r="1130" spans="5:7">
      <c r="E1130"/>
      <c r="G1130"/>
    </row>
    <row r="1131" spans="5:7">
      <c r="E1131"/>
      <c r="G1131"/>
    </row>
    <row r="1132" spans="5:7">
      <c r="E1132"/>
      <c r="G1132"/>
    </row>
    <row r="1133" spans="5:7">
      <c r="E1133"/>
      <c r="G1133"/>
    </row>
    <row r="1134" spans="5:7">
      <c r="E1134"/>
      <c r="G1134"/>
    </row>
    <row r="1135" spans="5:7">
      <c r="E1135"/>
      <c r="G1135"/>
    </row>
    <row r="1136" spans="5:7">
      <c r="E1136"/>
      <c r="G1136"/>
    </row>
    <row r="1137" spans="5:7">
      <c r="E1137"/>
      <c r="G1137"/>
    </row>
    <row r="1138" spans="5:7">
      <c r="E1138"/>
      <c r="G1138"/>
    </row>
    <row r="1139" spans="5:7">
      <c r="E1139"/>
      <c r="G1139"/>
    </row>
    <row r="1140" spans="5:7">
      <c r="E1140"/>
      <c r="G1140"/>
    </row>
    <row r="1141" spans="5:7">
      <c r="E1141"/>
      <c r="G1141"/>
    </row>
    <row r="1142" spans="5:7">
      <c r="E1142"/>
      <c r="G1142"/>
    </row>
    <row r="1143" spans="5:7">
      <c r="E1143"/>
      <c r="G1143"/>
    </row>
    <row r="1144" spans="5:7">
      <c r="E1144"/>
      <c r="G1144"/>
    </row>
    <row r="1145" spans="5:7">
      <c r="E1145"/>
      <c r="G1145"/>
    </row>
    <row r="1146" spans="5:7">
      <c r="E1146"/>
      <c r="G1146"/>
    </row>
    <row r="1147" spans="5:7">
      <c r="E1147"/>
      <c r="G1147"/>
    </row>
    <row r="1148" spans="5:7">
      <c r="E1148"/>
      <c r="G1148"/>
    </row>
    <row r="1149" spans="5:7">
      <c r="E1149"/>
      <c r="G1149"/>
    </row>
    <row r="1150" spans="5:7">
      <c r="E1150"/>
      <c r="G1150"/>
    </row>
    <row r="1151" spans="5:7">
      <c r="E1151"/>
      <c r="G1151"/>
    </row>
    <row r="1152" spans="5:7">
      <c r="E1152"/>
      <c r="G1152"/>
    </row>
    <row r="1153" spans="5:7">
      <c r="E1153"/>
      <c r="G1153"/>
    </row>
    <row r="1154" spans="5:7">
      <c r="E1154"/>
      <c r="G1154"/>
    </row>
    <row r="1155" spans="5:7">
      <c r="E1155"/>
      <c r="G1155"/>
    </row>
    <row r="1156" spans="5:7">
      <c r="E1156"/>
      <c r="G1156"/>
    </row>
    <row r="1157" spans="5:7">
      <c r="E1157"/>
      <c r="G1157"/>
    </row>
    <row r="1158" spans="5:7">
      <c r="E1158"/>
      <c r="G1158"/>
    </row>
    <row r="1159" spans="5:7">
      <c r="E1159"/>
      <c r="G1159"/>
    </row>
    <row r="1160" spans="5:7">
      <c r="E1160"/>
      <c r="G1160"/>
    </row>
    <row r="1161" spans="5:7">
      <c r="E1161"/>
      <c r="G1161"/>
    </row>
    <row r="1162" spans="5:7">
      <c r="E1162"/>
      <c r="G1162"/>
    </row>
    <row r="1163" spans="5:7">
      <c r="E1163"/>
      <c r="G1163"/>
    </row>
    <row r="1164" spans="5:7">
      <c r="E1164"/>
      <c r="G1164"/>
    </row>
    <row r="1165" spans="5:7">
      <c r="E1165"/>
      <c r="G1165"/>
    </row>
    <row r="1166" spans="5:7">
      <c r="E1166"/>
      <c r="G1166"/>
    </row>
    <row r="1167" spans="5:7">
      <c r="E1167"/>
      <c r="G1167"/>
    </row>
    <row r="1168" spans="5:7">
      <c r="E1168"/>
      <c r="G1168"/>
    </row>
    <row r="1169" spans="5:7">
      <c r="E1169"/>
      <c r="G1169"/>
    </row>
    <row r="1170" spans="5:7">
      <c r="E1170"/>
      <c r="G1170"/>
    </row>
    <row r="1171" spans="5:7">
      <c r="E1171"/>
      <c r="G1171"/>
    </row>
    <row r="1172" spans="5:7">
      <c r="E1172"/>
      <c r="G1172"/>
    </row>
    <row r="1173" spans="5:7">
      <c r="E1173"/>
      <c r="G1173"/>
    </row>
    <row r="1174" spans="5:7">
      <c r="E1174"/>
      <c r="G1174"/>
    </row>
    <row r="1175" spans="5:7">
      <c r="E1175"/>
      <c r="G1175"/>
    </row>
    <row r="1176" spans="5:7">
      <c r="E1176"/>
      <c r="G1176"/>
    </row>
    <row r="1177" spans="5:7">
      <c r="E1177"/>
      <c r="G1177"/>
    </row>
    <row r="1178" spans="5:7">
      <c r="E1178"/>
      <c r="G1178"/>
    </row>
    <row r="1179" spans="5:7">
      <c r="E1179"/>
      <c r="G1179"/>
    </row>
    <row r="1180" spans="5:7">
      <c r="E1180"/>
      <c r="G1180"/>
    </row>
    <row r="1181" spans="5:7">
      <c r="E1181"/>
      <c r="G1181"/>
    </row>
    <row r="1182" spans="5:7">
      <c r="E1182"/>
      <c r="G1182"/>
    </row>
    <row r="1183" spans="5:7">
      <c r="E1183"/>
      <c r="G1183"/>
    </row>
    <row r="1184" spans="5:7">
      <c r="E1184"/>
      <c r="G1184"/>
    </row>
    <row r="1185" spans="5:7">
      <c r="E1185"/>
      <c r="G1185"/>
    </row>
    <row r="1186" spans="5:7">
      <c r="E1186"/>
      <c r="G1186"/>
    </row>
    <row r="1187" spans="5:7">
      <c r="E1187"/>
      <c r="G1187"/>
    </row>
    <row r="1188" spans="5:7">
      <c r="E1188"/>
      <c r="G1188"/>
    </row>
    <row r="1189" spans="5:7">
      <c r="E1189"/>
      <c r="G1189"/>
    </row>
    <row r="1190" spans="5:7">
      <c r="E1190"/>
      <c r="G1190"/>
    </row>
    <row r="1191" spans="5:7">
      <c r="E1191"/>
      <c r="G1191"/>
    </row>
    <row r="1192" spans="5:7">
      <c r="E1192"/>
      <c r="G1192"/>
    </row>
    <row r="1193" spans="5:7">
      <c r="E1193"/>
      <c r="G1193"/>
    </row>
    <row r="1194" spans="5:7">
      <c r="E1194"/>
      <c r="G1194"/>
    </row>
    <row r="1195" spans="5:7">
      <c r="E1195"/>
      <c r="G1195"/>
    </row>
    <row r="1196" spans="5:7">
      <c r="E1196"/>
      <c r="G1196"/>
    </row>
    <row r="1197" spans="5:7">
      <c r="E1197"/>
      <c r="G1197"/>
    </row>
    <row r="1198" spans="5:7">
      <c r="E1198"/>
      <c r="G1198"/>
    </row>
    <row r="1199" spans="5:7">
      <c r="E1199"/>
      <c r="G1199"/>
    </row>
    <row r="1200" spans="5:7">
      <c r="E1200"/>
      <c r="G1200"/>
    </row>
    <row r="1201" spans="5:7">
      <c r="E1201"/>
      <c r="G1201"/>
    </row>
    <row r="1202" spans="5:7">
      <c r="E1202"/>
      <c r="G1202"/>
    </row>
    <row r="1203" spans="5:7">
      <c r="E1203"/>
      <c r="G1203"/>
    </row>
    <row r="1204" spans="5:7">
      <c r="E1204"/>
      <c r="G1204"/>
    </row>
    <row r="1205" spans="5:7">
      <c r="E1205"/>
      <c r="G1205"/>
    </row>
    <row r="1206" spans="5:7">
      <c r="E1206"/>
      <c r="G1206"/>
    </row>
    <row r="1207" spans="5:7">
      <c r="E1207"/>
      <c r="G1207"/>
    </row>
    <row r="1208" spans="5:7">
      <c r="E1208"/>
      <c r="G1208"/>
    </row>
    <row r="1209" spans="5:7">
      <c r="E1209"/>
      <c r="G1209"/>
    </row>
    <row r="1210" spans="5:7">
      <c r="E1210"/>
      <c r="G1210"/>
    </row>
    <row r="1211" spans="5:7">
      <c r="E1211"/>
      <c r="G1211"/>
    </row>
    <row r="1212" spans="5:7">
      <c r="E1212"/>
      <c r="G1212"/>
    </row>
    <row r="1213" spans="5:7">
      <c r="E1213"/>
      <c r="G1213"/>
    </row>
    <row r="1214" spans="5:7">
      <c r="E1214"/>
      <c r="G1214"/>
    </row>
    <row r="1215" spans="5:7">
      <c r="E1215"/>
      <c r="G1215"/>
    </row>
    <row r="1216" spans="5:7">
      <c r="E1216"/>
      <c r="G1216"/>
    </row>
    <row r="1217" spans="5:7">
      <c r="E1217"/>
      <c r="G1217"/>
    </row>
    <row r="1218" spans="5:7">
      <c r="E1218"/>
      <c r="G1218"/>
    </row>
    <row r="1219" spans="5:7">
      <c r="E1219"/>
      <c r="G1219"/>
    </row>
    <row r="1220" spans="5:7">
      <c r="E1220"/>
      <c r="G1220"/>
    </row>
    <row r="1221" spans="5:7">
      <c r="E1221"/>
      <c r="G1221"/>
    </row>
    <row r="1222" spans="5:7">
      <c r="E1222"/>
      <c r="G1222"/>
    </row>
    <row r="1223" spans="5:7">
      <c r="E1223"/>
      <c r="G1223"/>
    </row>
    <row r="1224" spans="5:7">
      <c r="E1224"/>
      <c r="G1224"/>
    </row>
    <row r="1225" spans="5:7">
      <c r="E1225"/>
      <c r="G1225"/>
    </row>
    <row r="1226" spans="5:7">
      <c r="E1226"/>
      <c r="G1226"/>
    </row>
    <row r="1227" spans="5:7">
      <c r="E1227"/>
      <c r="G1227"/>
    </row>
    <row r="1228" spans="5:7">
      <c r="E1228"/>
      <c r="G1228"/>
    </row>
    <row r="1229" spans="5:7">
      <c r="E1229"/>
      <c r="G1229"/>
    </row>
    <row r="1230" spans="5:7">
      <c r="E1230"/>
      <c r="G1230"/>
    </row>
    <row r="1231" spans="5:7">
      <c r="E1231"/>
      <c r="G1231"/>
    </row>
    <row r="1232" spans="5:7">
      <c r="E1232"/>
      <c r="G1232"/>
    </row>
    <row r="1233" spans="5:7">
      <c r="E1233"/>
      <c r="G1233"/>
    </row>
    <row r="1234" spans="5:7">
      <c r="E1234"/>
      <c r="G1234"/>
    </row>
    <row r="1235" spans="5:7">
      <c r="E1235"/>
      <c r="G1235"/>
    </row>
    <row r="1236" spans="5:7">
      <c r="E1236"/>
      <c r="G1236"/>
    </row>
    <row r="1237" spans="5:7">
      <c r="E1237"/>
      <c r="G1237"/>
    </row>
    <row r="1238" spans="5:7">
      <c r="E1238"/>
      <c r="G1238"/>
    </row>
    <row r="1239" spans="5:7">
      <c r="E1239"/>
      <c r="G1239"/>
    </row>
    <row r="1240" spans="5:7">
      <c r="E1240"/>
      <c r="G1240"/>
    </row>
    <row r="1241" spans="5:7">
      <c r="E1241"/>
      <c r="G1241"/>
    </row>
    <row r="1242" spans="5:7">
      <c r="E1242"/>
      <c r="G1242"/>
    </row>
    <row r="1243" spans="5:7">
      <c r="E1243"/>
      <c r="G1243"/>
    </row>
    <row r="1244" spans="5:7">
      <c r="E1244"/>
      <c r="G1244"/>
    </row>
    <row r="1245" spans="5:7">
      <c r="E1245"/>
      <c r="G1245"/>
    </row>
    <row r="1246" spans="5:7">
      <c r="E1246"/>
      <c r="G1246"/>
    </row>
    <row r="1247" spans="5:7">
      <c r="E1247"/>
      <c r="G1247"/>
    </row>
    <row r="1248" spans="5:7">
      <c r="E1248"/>
      <c r="G1248"/>
    </row>
    <row r="1249" spans="5:7">
      <c r="E1249"/>
      <c r="G1249"/>
    </row>
    <row r="1250" spans="5:7">
      <c r="E1250"/>
      <c r="G1250"/>
    </row>
    <row r="1251" spans="5:7">
      <c r="E1251"/>
      <c r="G1251"/>
    </row>
    <row r="1252" spans="5:7">
      <c r="E1252"/>
      <c r="G1252"/>
    </row>
    <row r="1253" spans="5:7">
      <c r="E1253"/>
      <c r="G1253"/>
    </row>
    <row r="1254" spans="5:7">
      <c r="E1254"/>
      <c r="G1254"/>
    </row>
    <row r="1255" spans="5:7">
      <c r="E1255"/>
      <c r="G1255"/>
    </row>
    <row r="1256" spans="5:7">
      <c r="E1256"/>
      <c r="G1256"/>
    </row>
    <row r="1257" spans="5:7">
      <c r="E1257"/>
      <c r="G1257"/>
    </row>
    <row r="1258" spans="5:7">
      <c r="E1258"/>
      <c r="G1258"/>
    </row>
    <row r="1259" spans="5:7">
      <c r="E1259"/>
      <c r="G1259"/>
    </row>
    <row r="1260" spans="5:7">
      <c r="E1260"/>
      <c r="G1260"/>
    </row>
    <row r="1261" spans="5:7">
      <c r="E1261"/>
      <c r="G1261"/>
    </row>
    <row r="1262" spans="5:7">
      <c r="E1262"/>
      <c r="G1262"/>
    </row>
    <row r="1263" spans="5:7">
      <c r="E1263"/>
      <c r="G1263"/>
    </row>
    <row r="1264" spans="5:7">
      <c r="E1264"/>
      <c r="G1264"/>
    </row>
    <row r="1265" spans="5:7">
      <c r="E1265"/>
      <c r="G1265"/>
    </row>
    <row r="1266" spans="5:7">
      <c r="E1266"/>
      <c r="G1266"/>
    </row>
    <row r="1267" spans="5:7">
      <c r="E1267"/>
      <c r="G1267"/>
    </row>
    <row r="1268" spans="5:7">
      <c r="E1268"/>
      <c r="G1268"/>
    </row>
    <row r="1269" spans="5:7">
      <c r="E1269"/>
      <c r="G1269"/>
    </row>
    <row r="1270" spans="5:7">
      <c r="E1270"/>
      <c r="G1270"/>
    </row>
    <row r="1271" spans="5:7">
      <c r="E1271"/>
      <c r="G1271"/>
    </row>
    <row r="1272" spans="5:7">
      <c r="E1272"/>
      <c r="G1272"/>
    </row>
    <row r="1273" spans="5:7">
      <c r="E1273"/>
      <c r="G1273"/>
    </row>
    <row r="1274" spans="5:7">
      <c r="E1274"/>
      <c r="G1274"/>
    </row>
    <row r="1275" spans="5:7">
      <c r="E1275"/>
      <c r="G1275"/>
    </row>
    <row r="1276" spans="5:7">
      <c r="E1276"/>
      <c r="G1276"/>
    </row>
    <row r="1277" spans="5:7">
      <c r="E1277"/>
      <c r="G1277"/>
    </row>
    <row r="1278" spans="5:7">
      <c r="E1278"/>
      <c r="G1278"/>
    </row>
    <row r="1279" spans="5:7">
      <c r="E1279"/>
      <c r="G1279"/>
    </row>
    <row r="1280" spans="5:7">
      <c r="E1280"/>
      <c r="G1280"/>
    </row>
    <row r="1281" spans="5:7">
      <c r="E1281"/>
      <c r="G1281"/>
    </row>
    <row r="1282" spans="5:7">
      <c r="E1282"/>
      <c r="G1282"/>
    </row>
    <row r="1283" spans="5:7">
      <c r="E1283"/>
      <c r="G1283"/>
    </row>
    <row r="1284" spans="5:7">
      <c r="E1284"/>
      <c r="G1284"/>
    </row>
    <row r="1285" spans="5:7">
      <c r="E1285"/>
      <c r="G1285"/>
    </row>
    <row r="1286" spans="5:7">
      <c r="E1286"/>
      <c r="G1286"/>
    </row>
    <row r="1287" spans="5:7">
      <c r="E1287"/>
      <c r="G1287"/>
    </row>
    <row r="1288" spans="5:7">
      <c r="E1288"/>
      <c r="G1288"/>
    </row>
    <row r="1289" spans="5:7">
      <c r="E1289"/>
      <c r="G1289"/>
    </row>
    <row r="1290" spans="5:7">
      <c r="E1290"/>
      <c r="G1290"/>
    </row>
    <row r="1291" spans="5:7">
      <c r="E1291"/>
      <c r="G1291"/>
    </row>
    <row r="1292" spans="5:7">
      <c r="E1292"/>
      <c r="G1292"/>
    </row>
    <row r="1293" spans="5:7">
      <c r="E1293"/>
      <c r="G1293"/>
    </row>
    <row r="1294" spans="5:7">
      <c r="E1294"/>
      <c r="G1294"/>
    </row>
    <row r="1295" spans="5:7">
      <c r="E1295"/>
      <c r="G1295"/>
    </row>
    <row r="1296" spans="5:7">
      <c r="E1296"/>
      <c r="G1296"/>
    </row>
    <row r="1297" spans="5:7">
      <c r="E1297"/>
      <c r="G1297"/>
    </row>
    <row r="1298" spans="5:7">
      <c r="E1298"/>
      <c r="G1298"/>
    </row>
    <row r="1299" spans="5:7">
      <c r="E1299"/>
      <c r="G1299"/>
    </row>
    <row r="1300" spans="5:7">
      <c r="E1300"/>
      <c r="G1300"/>
    </row>
    <row r="1301" spans="5:7">
      <c r="E1301"/>
      <c r="G1301"/>
    </row>
    <row r="1302" spans="5:7">
      <c r="E1302"/>
      <c r="G1302"/>
    </row>
    <row r="1303" spans="5:7">
      <c r="E1303"/>
      <c r="G1303"/>
    </row>
    <row r="1304" spans="5:7">
      <c r="E1304"/>
      <c r="G1304"/>
    </row>
    <row r="1305" spans="5:7">
      <c r="E1305"/>
      <c r="G1305"/>
    </row>
    <row r="1306" spans="5:7">
      <c r="E1306"/>
      <c r="G1306"/>
    </row>
    <row r="1307" spans="5:7">
      <c r="E1307"/>
      <c r="G1307"/>
    </row>
    <row r="1308" spans="5:7">
      <c r="E1308"/>
      <c r="G1308"/>
    </row>
    <row r="1309" spans="5:7">
      <c r="E1309"/>
      <c r="G1309"/>
    </row>
    <row r="1310" spans="5:7">
      <c r="E1310"/>
      <c r="G1310"/>
    </row>
    <row r="1311" spans="5:7">
      <c r="E1311"/>
      <c r="G1311"/>
    </row>
    <row r="1312" spans="5:7">
      <c r="E1312"/>
      <c r="G1312"/>
    </row>
    <row r="1313" spans="5:7">
      <c r="E1313"/>
      <c r="G1313"/>
    </row>
    <row r="1314" spans="5:7">
      <c r="E1314"/>
      <c r="G1314"/>
    </row>
    <row r="1315" spans="5:7">
      <c r="E1315"/>
      <c r="G1315"/>
    </row>
    <row r="1316" spans="5:7">
      <c r="E1316"/>
      <c r="G1316"/>
    </row>
    <row r="1317" spans="5:7">
      <c r="E1317"/>
      <c r="G1317"/>
    </row>
    <row r="1318" spans="5:7">
      <c r="E1318"/>
      <c r="G1318"/>
    </row>
    <row r="1319" spans="5:7">
      <c r="E1319"/>
      <c r="G1319"/>
    </row>
    <row r="1320" spans="5:7">
      <c r="E1320"/>
      <c r="G1320"/>
    </row>
    <row r="1321" spans="5:7">
      <c r="E1321"/>
      <c r="G1321"/>
    </row>
    <row r="1322" spans="5:7">
      <c r="E1322"/>
      <c r="G1322"/>
    </row>
    <row r="1323" spans="5:7">
      <c r="E1323"/>
      <c r="G1323"/>
    </row>
    <row r="1324" spans="5:7">
      <c r="E1324"/>
      <c r="G1324"/>
    </row>
    <row r="1325" spans="5:7">
      <c r="E1325"/>
      <c r="G1325"/>
    </row>
    <row r="1326" spans="5:7">
      <c r="E1326"/>
      <c r="G1326"/>
    </row>
    <row r="1327" spans="5:7">
      <c r="E1327"/>
      <c r="G1327"/>
    </row>
    <row r="1328" spans="5:7">
      <c r="E1328"/>
      <c r="G1328"/>
    </row>
    <row r="1329" spans="5:7">
      <c r="E1329"/>
      <c r="G1329"/>
    </row>
    <row r="1330" spans="5:7">
      <c r="E1330"/>
      <c r="G1330"/>
    </row>
    <row r="1331" spans="5:7">
      <c r="E1331"/>
      <c r="G1331"/>
    </row>
    <row r="1332" spans="5:7">
      <c r="E1332"/>
      <c r="G1332"/>
    </row>
    <row r="1333" spans="5:7">
      <c r="E1333"/>
      <c r="G1333"/>
    </row>
    <row r="1334" spans="5:7">
      <c r="E1334"/>
      <c r="G1334"/>
    </row>
    <row r="1335" spans="5:7">
      <c r="E1335"/>
      <c r="G1335"/>
    </row>
    <row r="1336" spans="5:7">
      <c r="E1336"/>
      <c r="G1336"/>
    </row>
    <row r="1337" spans="5:7">
      <c r="E1337"/>
      <c r="G1337"/>
    </row>
    <row r="1338" spans="5:7">
      <c r="E1338"/>
      <c r="G1338"/>
    </row>
    <row r="1339" spans="5:7">
      <c r="E1339"/>
      <c r="G1339"/>
    </row>
    <row r="1340" spans="5:7">
      <c r="E1340"/>
      <c r="G1340"/>
    </row>
    <row r="1341" spans="5:7">
      <c r="E1341"/>
      <c r="G1341"/>
    </row>
    <row r="1342" spans="5:7">
      <c r="E1342"/>
      <c r="G1342"/>
    </row>
    <row r="1343" spans="5:7">
      <c r="E1343"/>
      <c r="G1343"/>
    </row>
    <row r="1344" spans="5:7">
      <c r="E1344"/>
      <c r="G1344"/>
    </row>
    <row r="1345" spans="5:7">
      <c r="E1345"/>
      <c r="G1345"/>
    </row>
    <row r="1346" spans="5:7">
      <c r="E1346"/>
      <c r="G1346"/>
    </row>
    <row r="1347" spans="5:7">
      <c r="E1347"/>
      <c r="G1347"/>
    </row>
    <row r="1348" spans="5:7">
      <c r="E1348"/>
      <c r="G1348"/>
    </row>
    <row r="1349" spans="5:7">
      <c r="E1349"/>
      <c r="G1349"/>
    </row>
    <row r="1350" spans="5:7">
      <c r="E1350"/>
      <c r="G1350"/>
    </row>
    <row r="1351" spans="5:7">
      <c r="E1351"/>
      <c r="G1351"/>
    </row>
    <row r="1352" spans="5:7">
      <c r="E1352"/>
      <c r="G1352"/>
    </row>
    <row r="1353" spans="5:7">
      <c r="E1353"/>
      <c r="G1353"/>
    </row>
    <row r="1354" spans="5:7">
      <c r="E1354"/>
      <c r="G1354"/>
    </row>
    <row r="1355" spans="5:7">
      <c r="E1355"/>
      <c r="G1355"/>
    </row>
    <row r="1356" spans="5:7">
      <c r="E1356"/>
      <c r="G1356"/>
    </row>
    <row r="1357" spans="5:7">
      <c r="E1357"/>
      <c r="G1357"/>
    </row>
    <row r="1358" spans="5:7">
      <c r="E1358"/>
      <c r="G1358"/>
    </row>
    <row r="1359" spans="5:7">
      <c r="E1359"/>
      <c r="G1359"/>
    </row>
    <row r="1360" spans="5:7">
      <c r="E1360"/>
      <c r="G1360"/>
    </row>
    <row r="1361" spans="5:7">
      <c r="E1361"/>
      <c r="G1361"/>
    </row>
    <row r="1362" spans="5:7">
      <c r="E1362"/>
      <c r="G1362"/>
    </row>
    <row r="1363" spans="5:7">
      <c r="E1363"/>
      <c r="G1363"/>
    </row>
    <row r="1364" spans="5:7">
      <c r="E1364"/>
      <c r="G1364"/>
    </row>
    <row r="1365" spans="5:7">
      <c r="E1365"/>
      <c r="G1365"/>
    </row>
    <row r="1366" spans="5:7">
      <c r="E1366"/>
      <c r="G1366"/>
    </row>
    <row r="1367" spans="5:7">
      <c r="E1367"/>
      <c r="G1367"/>
    </row>
    <row r="1368" spans="5:7">
      <c r="E1368"/>
      <c r="G1368"/>
    </row>
    <row r="1369" spans="5:7">
      <c r="E1369"/>
      <c r="G1369"/>
    </row>
    <row r="1370" spans="5:7">
      <c r="E1370"/>
      <c r="G1370"/>
    </row>
    <row r="1371" spans="5:7">
      <c r="E1371"/>
      <c r="G1371"/>
    </row>
    <row r="1372" spans="5:7">
      <c r="E1372"/>
      <c r="G1372"/>
    </row>
    <row r="1373" spans="5:7">
      <c r="E1373"/>
      <c r="G1373"/>
    </row>
    <row r="1374" spans="5:7">
      <c r="E1374"/>
      <c r="G1374"/>
    </row>
    <row r="1375" spans="5:7">
      <c r="E1375"/>
      <c r="G1375"/>
    </row>
    <row r="1376" spans="5:7">
      <c r="E1376"/>
      <c r="G1376"/>
    </row>
    <row r="1377" spans="5:7">
      <c r="E1377"/>
      <c r="G1377"/>
    </row>
    <row r="1378" spans="5:7">
      <c r="E1378"/>
      <c r="G1378"/>
    </row>
    <row r="1379" spans="5:7">
      <c r="E1379"/>
      <c r="G1379"/>
    </row>
    <row r="1380" spans="5:7">
      <c r="E1380"/>
      <c r="G1380"/>
    </row>
    <row r="1381" spans="5:7">
      <c r="E1381"/>
      <c r="G1381"/>
    </row>
    <row r="1382" spans="5:7">
      <c r="E1382"/>
      <c r="G1382"/>
    </row>
    <row r="1383" spans="5:7">
      <c r="E1383"/>
      <c r="G1383"/>
    </row>
    <row r="1384" spans="5:7">
      <c r="E1384"/>
      <c r="G1384"/>
    </row>
    <row r="1385" spans="5:7">
      <c r="E1385"/>
      <c r="G1385"/>
    </row>
    <row r="1386" spans="5:7">
      <c r="E1386"/>
      <c r="G1386"/>
    </row>
    <row r="1387" spans="5:7">
      <c r="E1387"/>
      <c r="G1387"/>
    </row>
    <row r="1388" spans="5:7">
      <c r="E1388"/>
      <c r="G1388"/>
    </row>
    <row r="1389" spans="5:7">
      <c r="E1389"/>
      <c r="G1389"/>
    </row>
    <row r="1390" spans="5:7">
      <c r="E1390"/>
      <c r="G1390"/>
    </row>
    <row r="1391" spans="5:7">
      <c r="E1391"/>
      <c r="G1391"/>
    </row>
    <row r="1392" spans="5:7">
      <c r="E1392"/>
      <c r="G1392"/>
    </row>
    <row r="1393" spans="5:7">
      <c r="E1393"/>
      <c r="G1393"/>
    </row>
    <row r="1394" spans="5:7">
      <c r="E1394"/>
      <c r="G1394"/>
    </row>
    <row r="1395" spans="5:7">
      <c r="E1395"/>
      <c r="G1395"/>
    </row>
    <row r="1396" spans="5:7">
      <c r="E1396"/>
      <c r="G1396"/>
    </row>
    <row r="1397" spans="5:7">
      <c r="E1397"/>
      <c r="G1397"/>
    </row>
    <row r="1398" spans="5:7">
      <c r="E1398"/>
      <c r="G1398"/>
    </row>
    <row r="1399" spans="5:7">
      <c r="E1399"/>
      <c r="G1399"/>
    </row>
    <row r="1400" spans="5:7">
      <c r="E1400"/>
      <c r="G1400"/>
    </row>
    <row r="1401" spans="5:7">
      <c r="E1401"/>
      <c r="G1401"/>
    </row>
    <row r="1402" spans="5:7">
      <c r="E1402"/>
      <c r="G1402"/>
    </row>
    <row r="1403" spans="5:7">
      <c r="E1403"/>
      <c r="G1403"/>
    </row>
    <row r="1404" spans="5:7">
      <c r="E1404"/>
      <c r="G1404"/>
    </row>
    <row r="1405" spans="5:7">
      <c r="E1405"/>
      <c r="G1405"/>
    </row>
    <row r="1406" spans="5:7">
      <c r="E1406"/>
      <c r="G1406"/>
    </row>
    <row r="1407" spans="5:7">
      <c r="E1407"/>
      <c r="G1407"/>
    </row>
    <row r="1408" spans="5:7">
      <c r="E1408"/>
      <c r="G1408"/>
    </row>
    <row r="1409" spans="5:7">
      <c r="E1409"/>
      <c r="G1409"/>
    </row>
    <row r="1410" spans="5:7">
      <c r="E1410"/>
      <c r="G1410"/>
    </row>
    <row r="1411" spans="5:7">
      <c r="E1411"/>
      <c r="G1411"/>
    </row>
    <row r="1412" spans="5:7">
      <c r="E1412"/>
      <c r="G1412"/>
    </row>
    <row r="1413" spans="5:7">
      <c r="E1413"/>
      <c r="G1413"/>
    </row>
    <row r="1414" spans="5:7">
      <c r="E1414"/>
      <c r="G1414"/>
    </row>
    <row r="1415" spans="5:7">
      <c r="E1415"/>
      <c r="G1415"/>
    </row>
    <row r="1416" spans="5:7">
      <c r="E1416"/>
      <c r="G1416"/>
    </row>
    <row r="1417" spans="5:7">
      <c r="E1417"/>
      <c r="G1417"/>
    </row>
    <row r="1418" spans="5:7">
      <c r="E1418"/>
      <c r="G1418"/>
    </row>
    <row r="1419" spans="5:7">
      <c r="E1419"/>
      <c r="G1419"/>
    </row>
    <row r="1420" spans="5:7">
      <c r="E1420"/>
      <c r="G1420"/>
    </row>
    <row r="1421" spans="5:7">
      <c r="E1421"/>
      <c r="G1421"/>
    </row>
    <row r="1422" spans="5:7">
      <c r="E1422"/>
      <c r="G1422"/>
    </row>
    <row r="1423" spans="5:7">
      <c r="E1423"/>
      <c r="G1423"/>
    </row>
    <row r="1424" spans="5:7">
      <c r="E1424"/>
      <c r="G1424"/>
    </row>
    <row r="1425" spans="5:7">
      <c r="E1425"/>
      <c r="G1425"/>
    </row>
    <row r="1426" spans="5:7">
      <c r="E1426"/>
      <c r="G1426"/>
    </row>
    <row r="1427" spans="5:7">
      <c r="E1427"/>
      <c r="G1427"/>
    </row>
    <row r="1428" spans="5:7">
      <c r="E1428"/>
      <c r="G1428"/>
    </row>
    <row r="1429" spans="5:7">
      <c r="E1429"/>
      <c r="G1429"/>
    </row>
    <row r="1430" spans="5:7">
      <c r="E1430"/>
      <c r="G1430"/>
    </row>
    <row r="1431" spans="5:7">
      <c r="E1431"/>
      <c r="G1431"/>
    </row>
    <row r="1432" spans="5:7">
      <c r="E1432"/>
      <c r="G1432"/>
    </row>
    <row r="1433" spans="5:7">
      <c r="E1433"/>
      <c r="G1433"/>
    </row>
    <row r="1434" spans="5:7">
      <c r="E1434"/>
      <c r="G1434"/>
    </row>
    <row r="1435" spans="5:7">
      <c r="E1435"/>
      <c r="G1435"/>
    </row>
    <row r="1436" spans="5:7">
      <c r="E1436"/>
      <c r="G1436"/>
    </row>
    <row r="1437" spans="5:7">
      <c r="E1437"/>
      <c r="G1437"/>
    </row>
    <row r="1438" spans="5:7">
      <c r="E1438"/>
      <c r="G1438"/>
    </row>
    <row r="1439" spans="5:7">
      <c r="E1439"/>
      <c r="G1439"/>
    </row>
    <row r="1440" spans="5:7">
      <c r="E1440"/>
      <c r="G1440"/>
    </row>
    <row r="1441" spans="5:7">
      <c r="E1441"/>
      <c r="G1441"/>
    </row>
    <row r="1442" spans="5:7">
      <c r="E1442"/>
      <c r="G1442"/>
    </row>
    <row r="1443" spans="5:7">
      <c r="E1443"/>
      <c r="G1443"/>
    </row>
    <row r="1444" spans="5:7">
      <c r="E1444"/>
      <c r="G1444"/>
    </row>
    <row r="1445" spans="5:7">
      <c r="E1445"/>
      <c r="G1445"/>
    </row>
    <row r="1446" spans="5:7">
      <c r="E1446"/>
      <c r="G1446"/>
    </row>
    <row r="1447" spans="5:7">
      <c r="E1447"/>
      <c r="G1447"/>
    </row>
    <row r="1448" spans="5:7">
      <c r="E1448"/>
      <c r="G1448"/>
    </row>
    <row r="1449" spans="5:7">
      <c r="E1449"/>
      <c r="G1449"/>
    </row>
    <row r="1450" spans="5:7">
      <c r="E1450"/>
      <c r="G1450"/>
    </row>
    <row r="1451" spans="5:7">
      <c r="E1451"/>
      <c r="G1451"/>
    </row>
    <row r="1452" spans="5:7">
      <c r="E1452"/>
      <c r="G1452"/>
    </row>
    <row r="1453" spans="5:7">
      <c r="E1453"/>
      <c r="G1453"/>
    </row>
    <row r="1454" spans="5:7">
      <c r="E1454"/>
      <c r="G1454"/>
    </row>
    <row r="1455" spans="5:7">
      <c r="E1455"/>
      <c r="G1455"/>
    </row>
    <row r="1456" spans="5:7">
      <c r="E1456"/>
      <c r="G1456"/>
    </row>
    <row r="1457" spans="5:7">
      <c r="E1457"/>
      <c r="G1457"/>
    </row>
    <row r="1458" spans="5:7">
      <c r="E1458"/>
      <c r="G1458"/>
    </row>
    <row r="1459" spans="5:7">
      <c r="E1459"/>
      <c r="G1459"/>
    </row>
    <row r="1460" spans="5:7">
      <c r="E1460"/>
      <c r="G1460"/>
    </row>
    <row r="1461" spans="5:7">
      <c r="E1461"/>
      <c r="G1461"/>
    </row>
    <row r="1462" spans="5:7">
      <c r="E1462"/>
      <c r="G1462"/>
    </row>
    <row r="1463" spans="5:7">
      <c r="E1463"/>
      <c r="G1463"/>
    </row>
    <row r="1464" spans="5:7">
      <c r="E1464"/>
      <c r="G1464"/>
    </row>
    <row r="1465" spans="5:7">
      <c r="E1465"/>
      <c r="G1465"/>
    </row>
    <row r="1466" spans="5:7">
      <c r="E1466"/>
      <c r="G1466"/>
    </row>
    <row r="1467" spans="5:7">
      <c r="E1467"/>
      <c r="G1467"/>
    </row>
    <row r="1468" spans="5:7">
      <c r="E1468"/>
      <c r="G1468"/>
    </row>
    <row r="1469" spans="5:7">
      <c r="E1469"/>
      <c r="G1469"/>
    </row>
    <row r="1470" spans="5:7">
      <c r="E1470"/>
      <c r="G1470"/>
    </row>
    <row r="1471" spans="5:7">
      <c r="E1471"/>
      <c r="G1471"/>
    </row>
    <row r="1472" spans="5:7">
      <c r="E1472"/>
      <c r="G1472"/>
    </row>
    <row r="1473" spans="5:7">
      <c r="E1473"/>
      <c r="G1473"/>
    </row>
    <row r="1474" spans="5:7">
      <c r="E1474"/>
      <c r="G1474"/>
    </row>
    <row r="1475" spans="5:7">
      <c r="E1475"/>
      <c r="G1475"/>
    </row>
    <row r="1476" spans="5:7">
      <c r="E1476"/>
      <c r="G1476"/>
    </row>
    <row r="1477" spans="5:7">
      <c r="E1477"/>
      <c r="G1477"/>
    </row>
    <row r="1478" spans="5:7">
      <c r="E1478"/>
      <c r="G1478"/>
    </row>
    <row r="1479" spans="5:7">
      <c r="E1479"/>
      <c r="G1479"/>
    </row>
    <row r="1480" spans="5:7">
      <c r="E1480"/>
      <c r="G1480"/>
    </row>
    <row r="1481" spans="5:7">
      <c r="E1481"/>
      <c r="G1481"/>
    </row>
    <row r="1482" spans="5:7">
      <c r="E1482"/>
      <c r="G1482"/>
    </row>
    <row r="1483" spans="5:7">
      <c r="E1483"/>
      <c r="G1483"/>
    </row>
    <row r="1484" spans="5:7">
      <c r="E1484"/>
      <c r="G1484"/>
    </row>
    <row r="1485" spans="5:7">
      <c r="E1485"/>
      <c r="G1485"/>
    </row>
    <row r="1486" spans="5:7">
      <c r="E1486"/>
      <c r="G1486"/>
    </row>
    <row r="1487" spans="5:7">
      <c r="E1487"/>
      <c r="G1487"/>
    </row>
    <row r="1488" spans="5:7">
      <c r="E1488"/>
      <c r="G1488"/>
    </row>
    <row r="1489" spans="5:7">
      <c r="E1489"/>
      <c r="G1489"/>
    </row>
    <row r="1490" spans="5:7">
      <c r="E1490"/>
      <c r="G1490"/>
    </row>
    <row r="1491" spans="5:7">
      <c r="E1491"/>
      <c r="G1491"/>
    </row>
    <row r="1492" spans="5:7">
      <c r="E1492"/>
      <c r="G1492"/>
    </row>
    <row r="1493" spans="5:7">
      <c r="E1493"/>
      <c r="G1493"/>
    </row>
    <row r="1494" spans="5:7">
      <c r="E1494"/>
      <c r="G1494"/>
    </row>
    <row r="1495" spans="5:7">
      <c r="E1495"/>
      <c r="G1495"/>
    </row>
    <row r="1496" spans="5:7">
      <c r="E1496"/>
      <c r="G1496"/>
    </row>
    <row r="1497" spans="5:7">
      <c r="E1497"/>
      <c r="G1497"/>
    </row>
    <row r="1498" spans="5:7">
      <c r="E1498"/>
      <c r="G1498"/>
    </row>
    <row r="1499" spans="5:7">
      <c r="E1499"/>
      <c r="G1499"/>
    </row>
    <row r="1500" spans="5:7">
      <c r="E1500"/>
      <c r="G1500"/>
    </row>
    <row r="1501" spans="5:7">
      <c r="E1501"/>
      <c r="G1501"/>
    </row>
    <row r="1502" spans="5:7">
      <c r="E1502"/>
      <c r="G1502"/>
    </row>
    <row r="1503" spans="5:7">
      <c r="E1503"/>
      <c r="G1503"/>
    </row>
    <row r="1504" spans="5:7">
      <c r="E1504"/>
      <c r="G1504"/>
    </row>
    <row r="1505" spans="5:7">
      <c r="E1505"/>
      <c r="G1505"/>
    </row>
    <row r="1506" spans="5:7">
      <c r="E1506"/>
      <c r="G1506"/>
    </row>
    <row r="1507" spans="5:7">
      <c r="E1507"/>
      <c r="G1507"/>
    </row>
    <row r="1508" spans="5:7">
      <c r="E1508"/>
      <c r="G1508"/>
    </row>
    <row r="1509" spans="5:7">
      <c r="E1509"/>
      <c r="G1509"/>
    </row>
    <row r="1510" spans="5:7">
      <c r="E1510"/>
      <c r="G1510"/>
    </row>
    <row r="1511" spans="5:7">
      <c r="E1511"/>
      <c r="G1511"/>
    </row>
    <row r="1512" spans="5:7">
      <c r="E1512"/>
      <c r="G1512"/>
    </row>
    <row r="1513" spans="5:7">
      <c r="E1513"/>
      <c r="G1513"/>
    </row>
    <row r="1514" spans="5:7">
      <c r="E1514"/>
      <c r="G1514"/>
    </row>
    <row r="1515" spans="5:7">
      <c r="E1515"/>
      <c r="G1515"/>
    </row>
    <row r="1516" spans="5:7">
      <c r="E1516"/>
      <c r="G1516"/>
    </row>
    <row r="1517" spans="5:7">
      <c r="E1517"/>
      <c r="G1517"/>
    </row>
    <row r="1518" spans="5:7">
      <c r="E1518"/>
      <c r="G1518"/>
    </row>
    <row r="1519" spans="5:7">
      <c r="E1519"/>
      <c r="G1519"/>
    </row>
    <row r="1520" spans="5:7">
      <c r="E1520"/>
      <c r="G1520"/>
    </row>
    <row r="1521" spans="5:7">
      <c r="E1521"/>
      <c r="G1521"/>
    </row>
    <row r="1522" spans="5:7">
      <c r="E1522"/>
      <c r="G1522"/>
    </row>
    <row r="1523" spans="5:7">
      <c r="E1523"/>
      <c r="G1523"/>
    </row>
    <row r="1524" spans="5:7">
      <c r="E1524"/>
      <c r="G1524"/>
    </row>
    <row r="1525" spans="5:7">
      <c r="E1525"/>
      <c r="G1525"/>
    </row>
    <row r="1526" spans="5:7">
      <c r="E1526"/>
      <c r="G1526"/>
    </row>
    <row r="1527" spans="5:7">
      <c r="E1527"/>
      <c r="G1527"/>
    </row>
    <row r="1528" spans="5:7">
      <c r="E1528"/>
      <c r="G1528"/>
    </row>
    <row r="1529" spans="5:7">
      <c r="E1529"/>
      <c r="G1529"/>
    </row>
    <row r="1530" spans="5:7">
      <c r="E1530"/>
      <c r="G1530"/>
    </row>
    <row r="1531" spans="5:7">
      <c r="E1531"/>
      <c r="G1531"/>
    </row>
    <row r="1532" spans="5:7">
      <c r="E1532"/>
      <c r="G1532"/>
    </row>
    <row r="1533" spans="5:7">
      <c r="E1533"/>
      <c r="G1533"/>
    </row>
    <row r="1534" spans="5:7">
      <c r="E1534"/>
      <c r="G1534"/>
    </row>
    <row r="1535" spans="5:7">
      <c r="E1535"/>
      <c r="G1535"/>
    </row>
    <row r="1536" spans="5:7">
      <c r="E1536"/>
      <c r="G1536"/>
    </row>
    <row r="1537" spans="5:7">
      <c r="E1537"/>
      <c r="G1537"/>
    </row>
    <row r="1538" spans="5:7">
      <c r="E1538"/>
      <c r="G1538"/>
    </row>
    <row r="1539" spans="5:7">
      <c r="E1539"/>
      <c r="G1539"/>
    </row>
    <row r="1540" spans="5:7">
      <c r="E1540"/>
      <c r="G1540"/>
    </row>
    <row r="1541" spans="5:7">
      <c r="E1541"/>
      <c r="G1541"/>
    </row>
    <row r="1542" spans="5:7">
      <c r="E1542"/>
      <c r="G1542"/>
    </row>
    <row r="1543" spans="5:7">
      <c r="E1543"/>
      <c r="G1543"/>
    </row>
    <row r="1544" spans="5:7">
      <c r="E1544"/>
      <c r="G1544"/>
    </row>
    <row r="1545" spans="5:7">
      <c r="E1545"/>
      <c r="G1545"/>
    </row>
    <row r="1546" spans="5:7">
      <c r="E1546"/>
      <c r="G1546"/>
    </row>
    <row r="1547" spans="5:7">
      <c r="E1547"/>
      <c r="G1547"/>
    </row>
    <row r="1548" spans="5:7">
      <c r="E1548"/>
      <c r="G1548"/>
    </row>
    <row r="1549" spans="5:7">
      <c r="E1549"/>
      <c r="G1549"/>
    </row>
    <row r="1550" spans="5:7">
      <c r="E1550"/>
      <c r="G1550"/>
    </row>
    <row r="1551" spans="5:7">
      <c r="E1551"/>
      <c r="G1551"/>
    </row>
    <row r="1552" spans="5:7">
      <c r="E1552"/>
      <c r="G1552"/>
    </row>
    <row r="1553" spans="5:7">
      <c r="E1553"/>
      <c r="G1553"/>
    </row>
    <row r="1554" spans="5:7">
      <c r="E1554"/>
      <c r="G1554"/>
    </row>
    <row r="1555" spans="5:7">
      <c r="E1555"/>
      <c r="G1555"/>
    </row>
    <row r="1556" spans="5:7">
      <c r="E1556"/>
      <c r="G1556"/>
    </row>
    <row r="1557" spans="5:7">
      <c r="E1557"/>
      <c r="G1557"/>
    </row>
    <row r="1558" spans="5:7">
      <c r="E1558"/>
      <c r="G1558"/>
    </row>
    <row r="1559" spans="5:7">
      <c r="E1559"/>
      <c r="G1559"/>
    </row>
    <row r="1560" spans="5:7">
      <c r="E1560"/>
      <c r="G1560"/>
    </row>
    <row r="1561" spans="5:7">
      <c r="E1561"/>
      <c r="G1561"/>
    </row>
    <row r="1562" spans="5:7">
      <c r="E1562"/>
      <c r="G1562"/>
    </row>
    <row r="1563" spans="5:7">
      <c r="E1563"/>
      <c r="G1563"/>
    </row>
    <row r="1564" spans="5:7">
      <c r="E1564"/>
      <c r="G1564"/>
    </row>
    <row r="1565" spans="5:7">
      <c r="E1565"/>
      <c r="G1565"/>
    </row>
    <row r="1566" spans="5:7">
      <c r="E1566"/>
      <c r="G1566"/>
    </row>
    <row r="1567" spans="5:7">
      <c r="E1567"/>
      <c r="G1567"/>
    </row>
    <row r="1568" spans="5:7">
      <c r="E1568"/>
      <c r="G1568"/>
    </row>
    <row r="1569" spans="5:7">
      <c r="E1569"/>
      <c r="G1569"/>
    </row>
    <row r="1570" spans="5:7">
      <c r="E1570"/>
      <c r="G1570"/>
    </row>
    <row r="1571" spans="5:7">
      <c r="E1571"/>
      <c r="G1571"/>
    </row>
    <row r="1572" spans="5:7">
      <c r="E1572"/>
      <c r="G1572"/>
    </row>
    <row r="1573" spans="5:7">
      <c r="E1573"/>
      <c r="G1573"/>
    </row>
    <row r="1574" spans="5:7">
      <c r="E1574"/>
      <c r="G1574"/>
    </row>
    <row r="1575" spans="5:7">
      <c r="E1575"/>
      <c r="G1575"/>
    </row>
    <row r="1576" spans="5:7">
      <c r="E1576"/>
      <c r="G1576"/>
    </row>
    <row r="1577" spans="5:7">
      <c r="E1577"/>
      <c r="G1577"/>
    </row>
    <row r="1578" spans="5:7">
      <c r="E1578"/>
      <c r="G1578"/>
    </row>
    <row r="1579" spans="5:7">
      <c r="E1579"/>
      <c r="G1579"/>
    </row>
    <row r="1580" spans="5:7">
      <c r="E1580"/>
      <c r="G1580"/>
    </row>
    <row r="1581" spans="5:7">
      <c r="E1581"/>
      <c r="G1581"/>
    </row>
    <row r="1582" spans="5:7">
      <c r="E1582"/>
      <c r="G1582"/>
    </row>
    <row r="1583" spans="5:7">
      <c r="E1583"/>
      <c r="G1583"/>
    </row>
    <row r="1584" spans="5:7">
      <c r="E1584"/>
      <c r="G1584"/>
    </row>
    <row r="1585" spans="5:7">
      <c r="E1585"/>
      <c r="G1585"/>
    </row>
    <row r="1586" spans="5:7">
      <c r="E1586"/>
      <c r="G1586"/>
    </row>
    <row r="1587" spans="5:7">
      <c r="E1587"/>
      <c r="G1587"/>
    </row>
    <row r="1588" spans="5:7">
      <c r="E1588"/>
      <c r="G1588"/>
    </row>
    <row r="1589" spans="5:7">
      <c r="E1589"/>
      <c r="G1589"/>
    </row>
    <row r="1590" spans="5:7">
      <c r="E1590"/>
      <c r="G1590"/>
    </row>
    <row r="1591" spans="5:7">
      <c r="E1591"/>
      <c r="G1591"/>
    </row>
    <row r="1592" spans="5:7">
      <c r="E1592"/>
      <c r="G1592"/>
    </row>
    <row r="1593" spans="5:7">
      <c r="E1593"/>
      <c r="G1593"/>
    </row>
    <row r="1594" spans="5:7">
      <c r="E1594"/>
      <c r="G1594"/>
    </row>
    <row r="1595" spans="5:7">
      <c r="E1595"/>
      <c r="G1595"/>
    </row>
    <row r="1596" spans="5:7">
      <c r="E1596"/>
      <c r="G1596"/>
    </row>
    <row r="1597" spans="5:7">
      <c r="E1597"/>
      <c r="G1597"/>
    </row>
    <row r="1598" spans="5:7">
      <c r="E1598"/>
      <c r="G1598"/>
    </row>
    <row r="1599" spans="5:7">
      <c r="E1599"/>
      <c r="G1599"/>
    </row>
    <row r="1600" spans="5:7">
      <c r="E1600"/>
      <c r="G1600"/>
    </row>
    <row r="1601" spans="5:7">
      <c r="E1601"/>
      <c r="G1601"/>
    </row>
    <row r="1602" spans="5:7">
      <c r="E1602"/>
      <c r="G1602"/>
    </row>
    <row r="1603" spans="5:7">
      <c r="E1603"/>
      <c r="G1603"/>
    </row>
    <row r="1604" spans="5:7">
      <c r="E1604"/>
      <c r="G1604"/>
    </row>
    <row r="1605" spans="5:7">
      <c r="E1605"/>
      <c r="G1605"/>
    </row>
    <row r="1606" spans="5:7">
      <c r="E1606"/>
      <c r="G1606"/>
    </row>
    <row r="1607" spans="5:7">
      <c r="E1607"/>
      <c r="G1607"/>
    </row>
    <row r="1608" spans="5:7">
      <c r="E1608"/>
      <c r="G1608"/>
    </row>
    <row r="1609" spans="5:7">
      <c r="E1609"/>
      <c r="G1609"/>
    </row>
    <row r="1610" spans="5:7">
      <c r="E1610"/>
      <c r="G1610"/>
    </row>
    <row r="1611" spans="5:7">
      <c r="E1611"/>
      <c r="G1611"/>
    </row>
    <row r="1612" spans="5:7">
      <c r="E1612"/>
      <c r="G1612"/>
    </row>
    <row r="1613" spans="5:7">
      <c r="E1613"/>
      <c r="G1613"/>
    </row>
    <row r="1614" spans="5:7">
      <c r="E1614"/>
      <c r="G1614"/>
    </row>
    <row r="1615" spans="5:7">
      <c r="E1615"/>
      <c r="G1615"/>
    </row>
    <row r="1616" spans="5:7">
      <c r="E1616"/>
      <c r="G1616"/>
    </row>
    <row r="1617" spans="5:7">
      <c r="E1617"/>
      <c r="G1617"/>
    </row>
    <row r="1618" spans="5:7">
      <c r="E1618"/>
      <c r="G1618"/>
    </row>
    <row r="1619" spans="5:7">
      <c r="E1619"/>
      <c r="G1619"/>
    </row>
    <row r="1620" spans="5:7">
      <c r="E1620"/>
      <c r="G1620"/>
    </row>
    <row r="1621" spans="5:7">
      <c r="E1621"/>
      <c r="G1621"/>
    </row>
    <row r="1622" spans="5:7">
      <c r="E1622"/>
      <c r="G1622"/>
    </row>
    <row r="1623" spans="5:7">
      <c r="E1623"/>
      <c r="G1623"/>
    </row>
    <row r="1624" spans="5:7">
      <c r="E1624"/>
      <c r="G1624"/>
    </row>
    <row r="1625" spans="5:7">
      <c r="E1625"/>
      <c r="G1625"/>
    </row>
    <row r="1626" spans="5:7">
      <c r="E1626"/>
      <c r="G1626"/>
    </row>
    <row r="1627" spans="5:7">
      <c r="E1627"/>
      <c r="G1627"/>
    </row>
    <row r="1628" spans="5:7">
      <c r="E1628"/>
      <c r="G1628"/>
    </row>
    <row r="1629" spans="5:7">
      <c r="E1629"/>
      <c r="G1629"/>
    </row>
    <row r="1630" spans="5:7">
      <c r="E1630"/>
      <c r="G1630"/>
    </row>
    <row r="1631" spans="5:7">
      <c r="E1631"/>
      <c r="G1631"/>
    </row>
    <row r="1632" spans="5:7">
      <c r="E1632"/>
      <c r="G1632"/>
    </row>
    <row r="1633" spans="5:7">
      <c r="E1633"/>
      <c r="G1633"/>
    </row>
    <row r="1634" spans="5:7">
      <c r="E1634"/>
      <c r="G1634"/>
    </row>
    <row r="1635" spans="5:7">
      <c r="E1635"/>
      <c r="G1635"/>
    </row>
    <row r="1636" spans="5:7">
      <c r="E1636"/>
      <c r="G1636"/>
    </row>
    <row r="1637" spans="5:7">
      <c r="E1637"/>
      <c r="G1637"/>
    </row>
    <row r="1638" spans="5:7">
      <c r="E1638"/>
      <c r="G1638"/>
    </row>
    <row r="1639" spans="5:7">
      <c r="E1639"/>
      <c r="G1639"/>
    </row>
    <row r="1640" spans="5:7">
      <c r="E1640"/>
      <c r="G1640"/>
    </row>
    <row r="1641" spans="5:7">
      <c r="E1641"/>
      <c r="G1641"/>
    </row>
    <row r="1642" spans="5:7">
      <c r="E1642"/>
      <c r="G1642"/>
    </row>
    <row r="1643" spans="5:7">
      <c r="E1643"/>
      <c r="G1643"/>
    </row>
    <row r="1644" spans="5:7">
      <c r="E1644"/>
      <c r="G1644"/>
    </row>
    <row r="1645" spans="5:7">
      <c r="E1645"/>
      <c r="G1645"/>
    </row>
    <row r="1646" spans="5:7">
      <c r="E1646"/>
      <c r="G1646"/>
    </row>
    <row r="1647" spans="5:7">
      <c r="E1647"/>
      <c r="G1647"/>
    </row>
    <row r="1648" spans="5:7">
      <c r="E1648"/>
      <c r="G1648"/>
    </row>
    <row r="1649" spans="5:7">
      <c r="E1649"/>
      <c r="G1649"/>
    </row>
    <row r="1650" spans="5:7">
      <c r="E1650"/>
      <c r="G1650"/>
    </row>
    <row r="1651" spans="5:7">
      <c r="E1651"/>
      <c r="G1651"/>
    </row>
    <row r="1652" spans="5:7">
      <c r="E1652"/>
      <c r="G1652"/>
    </row>
    <row r="1653" spans="5:7">
      <c r="E1653"/>
      <c r="G1653"/>
    </row>
    <row r="1654" spans="5:7">
      <c r="E1654"/>
      <c r="G1654"/>
    </row>
    <row r="1655" spans="5:7">
      <c r="E1655"/>
      <c r="G1655"/>
    </row>
    <row r="1656" spans="5:7">
      <c r="E1656"/>
      <c r="G1656"/>
    </row>
    <row r="1657" spans="5:7">
      <c r="E1657"/>
      <c r="G1657"/>
    </row>
    <row r="1658" spans="5:7">
      <c r="E1658"/>
      <c r="G1658"/>
    </row>
    <row r="1659" spans="5:7">
      <c r="E1659"/>
      <c r="G1659"/>
    </row>
    <row r="1660" spans="5:7">
      <c r="E1660"/>
      <c r="G1660"/>
    </row>
    <row r="1661" spans="5:7">
      <c r="E1661"/>
      <c r="G1661"/>
    </row>
    <row r="1662" spans="5:7">
      <c r="E1662"/>
      <c r="G1662"/>
    </row>
    <row r="1663" spans="5:7">
      <c r="E1663"/>
      <c r="G1663"/>
    </row>
    <row r="1664" spans="5:7">
      <c r="E1664"/>
      <c r="G1664"/>
    </row>
    <row r="1665" spans="5:7">
      <c r="E1665"/>
      <c r="G1665"/>
    </row>
    <row r="1666" spans="5:7">
      <c r="E1666"/>
      <c r="G1666"/>
    </row>
    <row r="1667" spans="5:7">
      <c r="E1667"/>
      <c r="G1667"/>
    </row>
    <row r="1668" spans="5:7">
      <c r="E1668"/>
      <c r="G1668"/>
    </row>
    <row r="1669" spans="5:7">
      <c r="E1669"/>
      <c r="G1669"/>
    </row>
    <row r="1670" spans="5:7">
      <c r="E1670"/>
      <c r="G1670"/>
    </row>
    <row r="1671" spans="5:7">
      <c r="E1671"/>
      <c r="G1671"/>
    </row>
    <row r="1672" spans="5:7">
      <c r="E1672"/>
      <c r="G1672"/>
    </row>
    <row r="1673" spans="5:7">
      <c r="E1673"/>
      <c r="G1673"/>
    </row>
    <row r="1674" spans="5:7">
      <c r="E1674"/>
      <c r="G1674"/>
    </row>
    <row r="1675" spans="5:7">
      <c r="E1675"/>
      <c r="G1675"/>
    </row>
    <row r="1676" spans="5:7">
      <c r="E1676"/>
      <c r="G1676"/>
    </row>
    <row r="1677" spans="5:7">
      <c r="E1677"/>
      <c r="G1677"/>
    </row>
    <row r="1678" spans="5:7">
      <c r="E1678"/>
      <c r="G1678"/>
    </row>
    <row r="1679" spans="5:7">
      <c r="E1679"/>
      <c r="G1679"/>
    </row>
    <row r="1680" spans="5:7">
      <c r="E1680"/>
      <c r="G1680"/>
    </row>
    <row r="1681" spans="5:7">
      <c r="E1681"/>
      <c r="G1681"/>
    </row>
    <row r="1682" spans="5:7">
      <c r="E1682"/>
      <c r="G1682"/>
    </row>
    <row r="1683" spans="5:7">
      <c r="E1683"/>
      <c r="G1683"/>
    </row>
    <row r="1684" spans="5:7">
      <c r="E1684"/>
      <c r="G1684"/>
    </row>
    <row r="1685" spans="5:7">
      <c r="E1685"/>
      <c r="G1685"/>
    </row>
    <row r="1686" spans="5:7">
      <c r="E1686"/>
      <c r="G1686"/>
    </row>
    <row r="1687" spans="5:7">
      <c r="E1687"/>
      <c r="G1687"/>
    </row>
    <row r="1688" spans="5:7">
      <c r="E1688"/>
      <c r="G1688"/>
    </row>
    <row r="1689" spans="5:7">
      <c r="E1689"/>
      <c r="G1689"/>
    </row>
    <row r="1690" spans="5:7">
      <c r="E1690"/>
      <c r="G1690"/>
    </row>
    <row r="1691" spans="5:7">
      <c r="E1691"/>
      <c r="G1691"/>
    </row>
    <row r="1692" spans="5:7">
      <c r="E1692"/>
      <c r="G1692"/>
    </row>
    <row r="1693" spans="5:7">
      <c r="E1693"/>
      <c r="G1693"/>
    </row>
    <row r="1694" spans="5:7">
      <c r="E1694"/>
      <c r="G1694"/>
    </row>
    <row r="1695" spans="5:7">
      <c r="E1695"/>
      <c r="G1695"/>
    </row>
    <row r="1696" spans="5:7">
      <c r="E1696"/>
      <c r="G1696"/>
    </row>
    <row r="1697" spans="5:7">
      <c r="E1697"/>
      <c r="G1697"/>
    </row>
    <row r="1698" spans="5:7">
      <c r="E1698"/>
      <c r="G1698"/>
    </row>
    <row r="1699" spans="5:7">
      <c r="E1699"/>
      <c r="G1699"/>
    </row>
    <row r="1700" spans="5:7">
      <c r="E1700"/>
      <c r="G1700"/>
    </row>
    <row r="1701" spans="5:7">
      <c r="E1701"/>
      <c r="G1701"/>
    </row>
    <row r="1702" spans="5:7">
      <c r="E1702"/>
      <c r="G1702"/>
    </row>
    <row r="1703" spans="5:7">
      <c r="E1703"/>
      <c r="G1703"/>
    </row>
    <row r="1704" spans="5:7">
      <c r="E1704"/>
      <c r="G1704"/>
    </row>
    <row r="1705" spans="5:7">
      <c r="E1705"/>
      <c r="G1705"/>
    </row>
    <row r="1706" spans="5:7">
      <c r="E1706"/>
      <c r="G1706"/>
    </row>
    <row r="1707" spans="5:7">
      <c r="E1707"/>
      <c r="G1707"/>
    </row>
    <row r="1708" spans="5:7">
      <c r="E1708"/>
      <c r="G1708"/>
    </row>
    <row r="1709" spans="5:7">
      <c r="E1709"/>
      <c r="G1709"/>
    </row>
    <row r="1710" spans="5:7">
      <c r="E1710"/>
      <c r="G1710"/>
    </row>
    <row r="1711" spans="5:7">
      <c r="E1711"/>
      <c r="G1711"/>
    </row>
    <row r="1712" spans="5:7">
      <c r="E1712"/>
      <c r="G1712"/>
    </row>
    <row r="1713" spans="5:7">
      <c r="E1713"/>
      <c r="G1713"/>
    </row>
    <row r="1714" spans="5:7">
      <c r="E1714"/>
      <c r="G1714"/>
    </row>
    <row r="1715" spans="5:7">
      <c r="E1715"/>
      <c r="G1715"/>
    </row>
    <row r="1716" spans="5:7">
      <c r="E1716"/>
      <c r="G1716"/>
    </row>
    <row r="1717" spans="5:7">
      <c r="E1717"/>
      <c r="G1717"/>
    </row>
    <row r="1718" spans="5:7">
      <c r="E1718"/>
      <c r="G1718"/>
    </row>
    <row r="1719" spans="5:7">
      <c r="E1719"/>
      <c r="G1719"/>
    </row>
    <row r="1720" spans="5:7">
      <c r="E1720"/>
      <c r="G1720"/>
    </row>
    <row r="1721" spans="5:7">
      <c r="E1721"/>
      <c r="G1721"/>
    </row>
    <row r="1722" spans="5:7">
      <c r="E1722"/>
      <c r="G1722"/>
    </row>
    <row r="1723" spans="5:7">
      <c r="E1723"/>
      <c r="G1723"/>
    </row>
    <row r="1724" spans="5:7">
      <c r="E1724"/>
      <c r="G1724"/>
    </row>
    <row r="1725" spans="5:7">
      <c r="E1725"/>
      <c r="G1725"/>
    </row>
    <row r="1726" spans="5:7">
      <c r="E1726"/>
      <c r="G1726"/>
    </row>
    <row r="1727" spans="5:7">
      <c r="E1727"/>
      <c r="G1727"/>
    </row>
    <row r="1728" spans="5:7">
      <c r="E1728"/>
      <c r="G1728"/>
    </row>
    <row r="1729" spans="5:7">
      <c r="E1729"/>
      <c r="G1729"/>
    </row>
    <row r="1730" spans="5:7">
      <c r="E1730"/>
      <c r="G1730"/>
    </row>
    <row r="1731" spans="5:7">
      <c r="E1731"/>
      <c r="G1731"/>
    </row>
    <row r="1732" spans="5:7">
      <c r="E1732"/>
      <c r="G1732"/>
    </row>
    <row r="1733" spans="5:7">
      <c r="E1733"/>
      <c r="G1733"/>
    </row>
    <row r="1734" spans="5:7">
      <c r="E1734"/>
      <c r="G1734"/>
    </row>
    <row r="1735" spans="5:7">
      <c r="E1735"/>
      <c r="G1735"/>
    </row>
    <row r="1736" spans="5:7">
      <c r="E1736"/>
      <c r="G1736"/>
    </row>
    <row r="1737" spans="5:7">
      <c r="E1737"/>
      <c r="G1737"/>
    </row>
    <row r="1738" spans="5:7">
      <c r="E1738"/>
      <c r="G1738"/>
    </row>
    <row r="1739" spans="5:7">
      <c r="E1739"/>
      <c r="G1739"/>
    </row>
    <row r="1740" spans="5:7">
      <c r="E1740"/>
      <c r="G1740"/>
    </row>
    <row r="1741" spans="5:7">
      <c r="E1741"/>
      <c r="G1741"/>
    </row>
    <row r="1742" spans="5:7">
      <c r="E1742"/>
      <c r="G1742"/>
    </row>
    <row r="1743" spans="5:7">
      <c r="E1743"/>
      <c r="G1743"/>
    </row>
    <row r="1744" spans="5:7">
      <c r="E1744"/>
      <c r="G1744"/>
    </row>
    <row r="1745" spans="5:7">
      <c r="E1745"/>
      <c r="G1745"/>
    </row>
    <row r="1746" spans="5:7">
      <c r="E1746"/>
      <c r="G1746"/>
    </row>
    <row r="1747" spans="5:7">
      <c r="E1747"/>
      <c r="G1747"/>
    </row>
    <row r="1748" spans="5:7">
      <c r="E1748"/>
      <c r="G1748"/>
    </row>
    <row r="1749" spans="5:7">
      <c r="E1749"/>
      <c r="G1749"/>
    </row>
    <row r="1750" spans="5:7">
      <c r="E1750"/>
      <c r="G1750"/>
    </row>
    <row r="1751" spans="5:7">
      <c r="E1751"/>
      <c r="G1751"/>
    </row>
    <row r="1752" spans="5:7">
      <c r="E1752"/>
      <c r="G1752"/>
    </row>
    <row r="1753" spans="5:7">
      <c r="E1753"/>
      <c r="G1753"/>
    </row>
    <row r="1754" spans="5:7">
      <c r="E1754"/>
      <c r="G1754"/>
    </row>
    <row r="1755" spans="5:7">
      <c r="E1755"/>
      <c r="G1755"/>
    </row>
    <row r="1756" spans="5:7">
      <c r="E1756"/>
      <c r="G1756"/>
    </row>
    <row r="1757" spans="5:7">
      <c r="E1757"/>
      <c r="G1757"/>
    </row>
    <row r="1758" spans="5:7">
      <c r="E1758"/>
      <c r="G1758"/>
    </row>
    <row r="1759" spans="5:7">
      <c r="E1759"/>
      <c r="G1759"/>
    </row>
    <row r="1760" spans="5:7">
      <c r="E1760"/>
      <c r="G1760"/>
    </row>
    <row r="1761" spans="5:7">
      <c r="E1761"/>
      <c r="G1761"/>
    </row>
    <row r="1762" spans="5:7">
      <c r="E1762"/>
      <c r="G1762"/>
    </row>
    <row r="1763" spans="5:7">
      <c r="E1763"/>
      <c r="G1763"/>
    </row>
    <row r="1764" spans="5:7">
      <c r="E1764"/>
      <c r="G1764"/>
    </row>
    <row r="1765" spans="5:7">
      <c r="E1765"/>
      <c r="G1765"/>
    </row>
    <row r="1766" spans="5:7">
      <c r="E1766"/>
      <c r="G1766"/>
    </row>
    <row r="1767" spans="5:7">
      <c r="E1767"/>
      <c r="G1767"/>
    </row>
    <row r="1768" spans="5:7">
      <c r="E1768"/>
      <c r="G1768"/>
    </row>
    <row r="1769" spans="5:7">
      <c r="E1769"/>
      <c r="G1769"/>
    </row>
    <row r="1770" spans="5:7">
      <c r="E1770"/>
      <c r="G1770"/>
    </row>
    <row r="1771" spans="5:7">
      <c r="E1771"/>
      <c r="G1771"/>
    </row>
    <row r="1772" spans="5:7">
      <c r="E1772"/>
      <c r="G1772"/>
    </row>
    <row r="1773" spans="5:7">
      <c r="E1773"/>
      <c r="G1773"/>
    </row>
    <row r="1774" spans="5:7">
      <c r="E1774"/>
      <c r="G1774"/>
    </row>
    <row r="1775" spans="5:7">
      <c r="E1775"/>
      <c r="G1775"/>
    </row>
    <row r="1776" spans="5:7">
      <c r="E1776"/>
      <c r="G1776"/>
    </row>
    <row r="1777" spans="5:7">
      <c r="E1777"/>
      <c r="G1777"/>
    </row>
    <row r="1778" spans="5:7">
      <c r="E1778"/>
      <c r="G1778"/>
    </row>
    <row r="1779" spans="5:7">
      <c r="E1779"/>
      <c r="G1779"/>
    </row>
    <row r="1780" spans="5:7">
      <c r="E1780"/>
      <c r="G1780"/>
    </row>
    <row r="1781" spans="5:7">
      <c r="E1781"/>
      <c r="G1781"/>
    </row>
    <row r="1782" spans="5:7">
      <c r="E1782"/>
      <c r="G1782"/>
    </row>
    <row r="1783" spans="5:7">
      <c r="E1783"/>
      <c r="G1783"/>
    </row>
    <row r="1784" spans="5:7">
      <c r="E1784"/>
      <c r="G1784"/>
    </row>
    <row r="1785" spans="5:7">
      <c r="E1785"/>
      <c r="G1785"/>
    </row>
    <row r="1786" spans="5:7">
      <c r="E1786"/>
      <c r="G1786"/>
    </row>
    <row r="1787" spans="5:7">
      <c r="E1787"/>
      <c r="G1787"/>
    </row>
    <row r="1788" spans="5:7">
      <c r="E1788"/>
      <c r="G1788"/>
    </row>
    <row r="1789" spans="5:7">
      <c r="E1789"/>
      <c r="G1789"/>
    </row>
    <row r="1790" spans="5:7">
      <c r="E1790"/>
      <c r="G1790"/>
    </row>
    <row r="1791" spans="5:7">
      <c r="E1791"/>
      <c r="G1791"/>
    </row>
    <row r="1792" spans="5:7">
      <c r="E1792"/>
      <c r="G1792"/>
    </row>
    <row r="1793" spans="5:7">
      <c r="E1793"/>
      <c r="G1793"/>
    </row>
    <row r="1794" spans="5:7">
      <c r="E1794"/>
      <c r="G1794"/>
    </row>
    <row r="1795" spans="5:7">
      <c r="E1795"/>
      <c r="G1795"/>
    </row>
    <row r="1796" spans="5:7">
      <c r="E1796"/>
      <c r="G1796"/>
    </row>
    <row r="1797" spans="5:7">
      <c r="E1797"/>
      <c r="G1797"/>
    </row>
    <row r="1798" spans="5:7">
      <c r="E1798"/>
      <c r="G1798"/>
    </row>
    <row r="1799" spans="5:7">
      <c r="E1799"/>
      <c r="G1799"/>
    </row>
    <row r="1800" spans="5:7">
      <c r="E1800"/>
      <c r="G1800"/>
    </row>
    <row r="1801" spans="5:7">
      <c r="E1801"/>
      <c r="G1801"/>
    </row>
    <row r="1802" spans="5:7">
      <c r="E1802"/>
      <c r="G1802"/>
    </row>
    <row r="1803" spans="5:7">
      <c r="E1803"/>
      <c r="G1803"/>
    </row>
    <row r="1804" spans="5:7">
      <c r="E1804"/>
      <c r="G1804"/>
    </row>
    <row r="1805" spans="5:7">
      <c r="E1805"/>
      <c r="G1805"/>
    </row>
    <row r="1806" spans="5:7">
      <c r="E1806"/>
      <c r="G1806"/>
    </row>
    <row r="1807" spans="5:7">
      <c r="E1807"/>
      <c r="G1807"/>
    </row>
    <row r="1808" spans="5:7">
      <c r="E1808"/>
      <c r="G1808"/>
    </row>
    <row r="1809" spans="5:7">
      <c r="E1809"/>
      <c r="G1809"/>
    </row>
    <row r="1810" spans="5:7">
      <c r="E1810"/>
      <c r="G1810"/>
    </row>
    <row r="1811" spans="5:7">
      <c r="E1811"/>
      <c r="G1811"/>
    </row>
    <row r="1812" spans="5:7">
      <c r="E1812"/>
      <c r="G1812"/>
    </row>
    <row r="1813" spans="5:7">
      <c r="E1813"/>
      <c r="G1813"/>
    </row>
    <row r="1814" spans="5:7">
      <c r="E1814"/>
      <c r="G1814"/>
    </row>
    <row r="1815" spans="5:7">
      <c r="E1815"/>
      <c r="G1815"/>
    </row>
    <row r="1816" spans="5:7">
      <c r="E1816"/>
      <c r="G1816"/>
    </row>
    <row r="1817" spans="5:7">
      <c r="E1817"/>
      <c r="G1817"/>
    </row>
    <row r="1818" spans="5:7">
      <c r="E1818"/>
      <c r="G1818"/>
    </row>
    <row r="1819" spans="5:7">
      <c r="E1819"/>
      <c r="G1819"/>
    </row>
    <row r="1820" spans="5:7">
      <c r="E1820"/>
      <c r="G1820"/>
    </row>
    <row r="1821" spans="5:7">
      <c r="E1821"/>
      <c r="G1821"/>
    </row>
    <row r="1822" spans="5:7">
      <c r="E1822"/>
      <c r="G1822"/>
    </row>
    <row r="1823" spans="5:7">
      <c r="E1823"/>
      <c r="G1823"/>
    </row>
    <row r="1824" spans="5:7">
      <c r="E1824"/>
      <c r="G1824"/>
    </row>
    <row r="1825" spans="5:7">
      <c r="E1825"/>
      <c r="G1825"/>
    </row>
    <row r="1826" spans="5:7">
      <c r="E1826"/>
      <c r="G1826"/>
    </row>
    <row r="1827" spans="5:7">
      <c r="E1827"/>
      <c r="G1827"/>
    </row>
    <row r="1828" spans="5:7">
      <c r="E1828"/>
      <c r="G1828"/>
    </row>
    <row r="1829" spans="5:7">
      <c r="E1829"/>
      <c r="G1829"/>
    </row>
    <row r="1830" spans="5:7">
      <c r="E1830"/>
      <c r="G1830"/>
    </row>
    <row r="1831" spans="5:7">
      <c r="E1831"/>
      <c r="G1831"/>
    </row>
    <row r="1832" spans="5:7">
      <c r="E1832"/>
      <c r="G1832"/>
    </row>
    <row r="1833" spans="5:7">
      <c r="E1833"/>
      <c r="G1833"/>
    </row>
    <row r="1834" spans="5:7">
      <c r="E1834"/>
      <c r="G1834"/>
    </row>
    <row r="1835" spans="5:7">
      <c r="E1835"/>
      <c r="G1835"/>
    </row>
    <row r="1836" spans="5:7">
      <c r="E1836"/>
      <c r="G1836"/>
    </row>
    <row r="1837" spans="5:7">
      <c r="E1837"/>
      <c r="G1837"/>
    </row>
    <row r="1838" spans="5:7">
      <c r="E1838"/>
      <c r="G1838"/>
    </row>
    <row r="1839" spans="5:7">
      <c r="E1839"/>
      <c r="G1839"/>
    </row>
    <row r="1840" spans="5:7">
      <c r="E1840"/>
      <c r="G1840"/>
    </row>
    <row r="1841" spans="5:7">
      <c r="E1841"/>
      <c r="G1841"/>
    </row>
    <row r="1842" spans="5:7">
      <c r="E1842"/>
      <c r="G1842"/>
    </row>
    <row r="1843" spans="5:7">
      <c r="E1843"/>
      <c r="G1843"/>
    </row>
    <row r="1844" spans="5:7">
      <c r="E1844"/>
      <c r="G1844"/>
    </row>
    <row r="1845" spans="5:7">
      <c r="E1845"/>
      <c r="G1845"/>
    </row>
    <row r="1846" spans="5:7">
      <c r="E1846"/>
      <c r="G1846"/>
    </row>
    <row r="1847" spans="5:7">
      <c r="E1847"/>
      <c r="G1847"/>
    </row>
    <row r="1848" spans="5:7">
      <c r="E1848"/>
      <c r="G1848"/>
    </row>
    <row r="1849" spans="5:7">
      <c r="E1849"/>
      <c r="G1849"/>
    </row>
    <row r="1850" spans="5:7">
      <c r="E1850"/>
      <c r="G1850"/>
    </row>
    <row r="1851" spans="5:7">
      <c r="E1851"/>
      <c r="G1851"/>
    </row>
    <row r="1852" spans="5:7">
      <c r="E1852"/>
      <c r="G1852"/>
    </row>
    <row r="1853" spans="5:7">
      <c r="E1853"/>
      <c r="G1853"/>
    </row>
    <row r="1854" spans="5:7">
      <c r="E1854"/>
      <c r="G1854"/>
    </row>
    <row r="1855" spans="5:7">
      <c r="E1855"/>
      <c r="G1855"/>
    </row>
    <row r="1856" spans="5:7">
      <c r="E1856"/>
      <c r="G1856"/>
    </row>
    <row r="1857" spans="5:7">
      <c r="E1857"/>
      <c r="G1857"/>
    </row>
    <row r="1858" spans="5:7">
      <c r="E1858"/>
      <c r="G1858"/>
    </row>
    <row r="1859" spans="5:7">
      <c r="E1859"/>
      <c r="G1859"/>
    </row>
    <row r="1860" spans="5:7">
      <c r="E1860"/>
      <c r="G1860"/>
    </row>
    <row r="1861" spans="5:7">
      <c r="E1861"/>
      <c r="G1861"/>
    </row>
    <row r="1862" spans="5:7">
      <c r="E1862"/>
      <c r="G1862"/>
    </row>
    <row r="1863" spans="5:7">
      <c r="E1863"/>
      <c r="G1863"/>
    </row>
    <row r="1864" spans="5:7">
      <c r="E1864"/>
      <c r="G1864"/>
    </row>
    <row r="1865" spans="5:7">
      <c r="E1865"/>
      <c r="G1865"/>
    </row>
    <row r="1866" spans="5:7">
      <c r="E1866"/>
      <c r="G1866"/>
    </row>
    <row r="1867" spans="5:7">
      <c r="E1867"/>
      <c r="G1867"/>
    </row>
    <row r="1868" spans="5:7">
      <c r="E1868"/>
      <c r="G1868"/>
    </row>
    <row r="1869" spans="5:7">
      <c r="E1869"/>
      <c r="G1869"/>
    </row>
    <row r="1870" spans="5:7">
      <c r="E1870"/>
      <c r="G1870"/>
    </row>
    <row r="1871" spans="5:7">
      <c r="E1871"/>
      <c r="G1871"/>
    </row>
    <row r="1872" spans="5:7">
      <c r="E1872"/>
      <c r="G1872"/>
    </row>
    <row r="1873" spans="5:7">
      <c r="E1873"/>
      <c r="G1873"/>
    </row>
    <row r="1874" spans="5:7">
      <c r="E1874"/>
      <c r="G1874"/>
    </row>
    <row r="1875" spans="5:7">
      <c r="E1875"/>
      <c r="G1875"/>
    </row>
    <row r="1876" spans="5:7">
      <c r="E1876"/>
      <c r="G1876"/>
    </row>
    <row r="1877" spans="5:7">
      <c r="E1877"/>
      <c r="G1877"/>
    </row>
    <row r="1878" spans="5:7">
      <c r="E1878"/>
      <c r="G1878"/>
    </row>
    <row r="1879" spans="5:7">
      <c r="E1879"/>
      <c r="G1879"/>
    </row>
    <row r="1880" spans="5:7">
      <c r="E1880"/>
      <c r="G1880"/>
    </row>
    <row r="1881" spans="5:7">
      <c r="E1881"/>
      <c r="G1881"/>
    </row>
    <row r="1882" spans="5:7">
      <c r="E1882"/>
      <c r="G1882"/>
    </row>
    <row r="1883" spans="5:7">
      <c r="E1883"/>
      <c r="G1883"/>
    </row>
    <row r="1884" spans="5:7">
      <c r="E1884"/>
      <c r="G1884"/>
    </row>
    <row r="1885" spans="5:7">
      <c r="E1885"/>
      <c r="G1885"/>
    </row>
    <row r="1886" spans="5:7">
      <c r="E1886"/>
      <c r="G1886"/>
    </row>
    <row r="1887" spans="5:7">
      <c r="E1887"/>
      <c r="G1887"/>
    </row>
    <row r="1888" spans="5:7">
      <c r="E1888"/>
      <c r="G1888"/>
    </row>
    <row r="1889" spans="5:7">
      <c r="E1889"/>
      <c r="G1889"/>
    </row>
    <row r="1890" spans="5:7">
      <c r="E1890"/>
      <c r="G1890"/>
    </row>
    <row r="1891" spans="5:7">
      <c r="E1891"/>
      <c r="G1891"/>
    </row>
    <row r="1892" spans="5:7">
      <c r="E1892"/>
      <c r="G1892"/>
    </row>
    <row r="1893" spans="5:7">
      <c r="E1893"/>
      <c r="G1893"/>
    </row>
    <row r="1894" spans="5:7">
      <c r="E1894"/>
      <c r="G1894"/>
    </row>
    <row r="1895" spans="5:7">
      <c r="E1895"/>
      <c r="G1895"/>
    </row>
    <row r="1896" spans="5:7">
      <c r="E1896"/>
      <c r="G1896"/>
    </row>
    <row r="1897" spans="5:7">
      <c r="E1897"/>
      <c r="G1897"/>
    </row>
    <row r="1898" spans="5:7">
      <c r="E1898"/>
      <c r="G1898"/>
    </row>
    <row r="1899" spans="5:7">
      <c r="E1899"/>
      <c r="G1899"/>
    </row>
    <row r="1900" spans="5:7">
      <c r="E1900"/>
      <c r="G1900"/>
    </row>
    <row r="1901" spans="5:7">
      <c r="E1901"/>
      <c r="G1901"/>
    </row>
    <row r="1902" spans="5:7">
      <c r="E1902"/>
      <c r="G1902"/>
    </row>
    <row r="1903" spans="5:7">
      <c r="E1903"/>
      <c r="G1903"/>
    </row>
    <row r="1904" spans="5:7">
      <c r="E1904"/>
      <c r="G1904"/>
    </row>
    <row r="1905" spans="5:7">
      <c r="E1905"/>
      <c r="G1905"/>
    </row>
    <row r="1906" spans="5:7">
      <c r="E1906"/>
      <c r="G1906"/>
    </row>
    <row r="1907" spans="5:7">
      <c r="E1907"/>
      <c r="G1907"/>
    </row>
    <row r="1908" spans="5:7">
      <c r="E1908"/>
      <c r="G1908"/>
    </row>
    <row r="1909" spans="5:7">
      <c r="E1909"/>
      <c r="G1909"/>
    </row>
    <row r="1910" spans="5:7">
      <c r="E1910"/>
      <c r="G1910"/>
    </row>
    <row r="1911" spans="5:7">
      <c r="E1911"/>
      <c r="G1911"/>
    </row>
    <row r="1912" spans="5:7">
      <c r="E1912"/>
      <c r="G1912"/>
    </row>
    <row r="1913" spans="5:7">
      <c r="E1913"/>
      <c r="G1913"/>
    </row>
    <row r="1914" spans="5:7">
      <c r="E1914"/>
      <c r="G1914"/>
    </row>
    <row r="1915" spans="5:7">
      <c r="E1915"/>
      <c r="G1915"/>
    </row>
    <row r="1916" spans="5:7">
      <c r="E1916"/>
      <c r="G1916"/>
    </row>
    <row r="1917" spans="5:7">
      <c r="E1917"/>
      <c r="G1917"/>
    </row>
    <row r="1918" spans="5:7">
      <c r="E1918"/>
      <c r="G1918"/>
    </row>
    <row r="1919" spans="5:7">
      <c r="E1919"/>
      <c r="G1919"/>
    </row>
    <row r="1920" spans="5:7">
      <c r="E1920"/>
      <c r="G1920"/>
    </row>
    <row r="1921" spans="5:7">
      <c r="E1921"/>
      <c r="G1921"/>
    </row>
    <row r="1922" spans="5:7">
      <c r="E1922"/>
      <c r="G1922"/>
    </row>
    <row r="1923" spans="5:7">
      <c r="E1923"/>
      <c r="G1923"/>
    </row>
    <row r="1924" spans="5:7">
      <c r="E1924"/>
      <c r="G1924"/>
    </row>
    <row r="1925" spans="5:7">
      <c r="E1925"/>
      <c r="G1925"/>
    </row>
    <row r="1926" spans="5:7">
      <c r="E1926"/>
      <c r="G1926"/>
    </row>
    <row r="1927" spans="5:7">
      <c r="E1927"/>
      <c r="G1927"/>
    </row>
    <row r="1928" spans="5:7">
      <c r="E1928"/>
      <c r="G1928"/>
    </row>
    <row r="1929" spans="5:7">
      <c r="E1929"/>
      <c r="G1929"/>
    </row>
    <row r="1930" spans="5:7">
      <c r="E1930"/>
      <c r="G1930"/>
    </row>
    <row r="1931" spans="5:7">
      <c r="E1931"/>
      <c r="G1931"/>
    </row>
    <row r="1932" spans="5:7">
      <c r="E1932"/>
      <c r="G1932"/>
    </row>
    <row r="1933" spans="5:7">
      <c r="E1933"/>
      <c r="G1933"/>
    </row>
    <row r="1934" spans="5:7">
      <c r="E1934"/>
      <c r="G1934"/>
    </row>
    <row r="1935" spans="5:7">
      <c r="E1935"/>
      <c r="G1935"/>
    </row>
    <row r="1936" spans="5:7">
      <c r="E1936"/>
      <c r="G1936"/>
    </row>
    <row r="1937" spans="5:7">
      <c r="E1937"/>
      <c r="G1937"/>
    </row>
    <row r="1938" spans="5:7">
      <c r="E1938"/>
      <c r="G1938"/>
    </row>
    <row r="1939" spans="5:7">
      <c r="E1939"/>
      <c r="G1939"/>
    </row>
    <row r="1940" spans="5:7">
      <c r="E1940"/>
      <c r="G1940"/>
    </row>
    <row r="1941" spans="5:7">
      <c r="E1941"/>
      <c r="G1941"/>
    </row>
    <row r="1942" spans="5:7">
      <c r="E1942"/>
      <c r="G1942"/>
    </row>
    <row r="1943" spans="5:7">
      <c r="E1943"/>
      <c r="G1943"/>
    </row>
    <row r="1944" spans="5:7">
      <c r="E1944"/>
      <c r="G1944"/>
    </row>
    <row r="1945" spans="5:7">
      <c r="E1945"/>
      <c r="G1945"/>
    </row>
    <row r="1946" spans="5:7">
      <c r="E1946"/>
      <c r="G1946"/>
    </row>
    <row r="1947" spans="5:7">
      <c r="E1947"/>
      <c r="G1947"/>
    </row>
    <row r="1948" spans="5:7">
      <c r="E1948"/>
      <c r="G1948"/>
    </row>
    <row r="1949" spans="5:7">
      <c r="E1949"/>
      <c r="G1949"/>
    </row>
    <row r="1950" spans="5:7">
      <c r="E1950"/>
      <c r="G1950"/>
    </row>
    <row r="1951" spans="5:7">
      <c r="E1951"/>
      <c r="G1951"/>
    </row>
    <row r="1952" spans="5:7">
      <c r="E1952"/>
      <c r="G1952"/>
    </row>
    <row r="1953" spans="5:7">
      <c r="E1953"/>
      <c r="G1953"/>
    </row>
    <row r="1954" spans="5:7">
      <c r="E1954"/>
      <c r="G1954"/>
    </row>
    <row r="1955" spans="5:7">
      <c r="E1955"/>
      <c r="G1955"/>
    </row>
    <row r="1956" spans="5:7">
      <c r="E1956"/>
      <c r="G1956"/>
    </row>
    <row r="1957" spans="5:7">
      <c r="E1957"/>
      <c r="G1957"/>
    </row>
    <row r="1958" spans="5:7">
      <c r="E1958"/>
      <c r="G1958"/>
    </row>
    <row r="1959" spans="5:7">
      <c r="E1959"/>
      <c r="G1959"/>
    </row>
    <row r="1960" spans="5:7">
      <c r="E1960"/>
      <c r="G1960"/>
    </row>
    <row r="1961" spans="5:7">
      <c r="E1961"/>
      <c r="G1961"/>
    </row>
    <row r="1962" spans="5:7">
      <c r="E1962"/>
      <c r="G1962"/>
    </row>
    <row r="1963" spans="5:7">
      <c r="E1963"/>
      <c r="G1963"/>
    </row>
    <row r="1964" spans="5:7">
      <c r="E1964"/>
      <c r="G1964"/>
    </row>
    <row r="1965" spans="5:7">
      <c r="E1965"/>
      <c r="G1965"/>
    </row>
    <row r="1966" spans="5:7">
      <c r="E1966"/>
      <c r="G1966"/>
    </row>
    <row r="1967" spans="5:7">
      <c r="E1967"/>
      <c r="G1967"/>
    </row>
    <row r="1968" spans="5:7">
      <c r="E1968"/>
      <c r="G1968"/>
    </row>
    <row r="1969" spans="5:7">
      <c r="E1969"/>
      <c r="G1969"/>
    </row>
    <row r="1970" spans="5:7">
      <c r="E1970"/>
      <c r="G1970"/>
    </row>
    <row r="1971" spans="5:7">
      <c r="E1971"/>
      <c r="G1971"/>
    </row>
    <row r="1972" spans="5:7">
      <c r="E1972"/>
      <c r="G1972"/>
    </row>
    <row r="1973" spans="5:7">
      <c r="E1973"/>
      <c r="G1973"/>
    </row>
    <row r="1974" spans="5:7">
      <c r="E1974"/>
      <c r="G1974"/>
    </row>
    <row r="1975" spans="5:7">
      <c r="E1975"/>
      <c r="G1975"/>
    </row>
    <row r="1976" spans="5:7">
      <c r="E1976"/>
      <c r="G1976"/>
    </row>
    <row r="1977" spans="5:7">
      <c r="E1977"/>
      <c r="G1977"/>
    </row>
    <row r="1978" spans="5:7">
      <c r="E1978"/>
      <c r="G1978"/>
    </row>
    <row r="1979" spans="5:7">
      <c r="E1979"/>
      <c r="G1979"/>
    </row>
    <row r="1980" spans="5:7">
      <c r="E1980"/>
      <c r="G1980"/>
    </row>
    <row r="1981" spans="5:7">
      <c r="E1981"/>
      <c r="G1981"/>
    </row>
    <row r="1982" spans="5:7">
      <c r="E1982"/>
      <c r="G1982"/>
    </row>
    <row r="1983" spans="5:7">
      <c r="E1983"/>
      <c r="G1983"/>
    </row>
    <row r="1984" spans="5:7">
      <c r="E1984"/>
      <c r="G1984"/>
    </row>
    <row r="1985" spans="5:7">
      <c r="E1985"/>
      <c r="G1985"/>
    </row>
    <row r="1986" spans="5:7">
      <c r="E1986"/>
      <c r="G1986"/>
    </row>
    <row r="1987" spans="5:7">
      <c r="E1987"/>
      <c r="G1987"/>
    </row>
    <row r="1988" spans="5:7">
      <c r="E1988"/>
      <c r="G1988"/>
    </row>
    <row r="1989" spans="5:7">
      <c r="E1989"/>
      <c r="G1989"/>
    </row>
    <row r="1990" spans="5:7">
      <c r="E1990"/>
      <c r="G1990"/>
    </row>
    <row r="1991" spans="5:7">
      <c r="E1991"/>
      <c r="G1991"/>
    </row>
    <row r="1992" spans="5:7">
      <c r="E1992"/>
      <c r="G1992"/>
    </row>
    <row r="1993" spans="5:7">
      <c r="E1993"/>
      <c r="G1993"/>
    </row>
    <row r="1994" spans="5:7">
      <c r="E1994"/>
      <c r="G1994"/>
    </row>
    <row r="1995" spans="5:7">
      <c r="E1995"/>
      <c r="G1995"/>
    </row>
    <row r="1996" spans="5:7">
      <c r="E1996"/>
      <c r="G1996"/>
    </row>
    <row r="1997" spans="5:7">
      <c r="E1997"/>
      <c r="G1997"/>
    </row>
    <row r="1998" spans="5:7">
      <c r="E1998"/>
      <c r="G1998"/>
    </row>
    <row r="1999" spans="5:7">
      <c r="E1999"/>
      <c r="G1999"/>
    </row>
    <row r="2000" spans="5:7">
      <c r="E2000"/>
      <c r="G2000"/>
    </row>
    <row r="2001" spans="5:7">
      <c r="E2001"/>
      <c r="G2001"/>
    </row>
    <row r="2002" spans="5:7">
      <c r="E2002"/>
      <c r="G2002"/>
    </row>
    <row r="2003" spans="5:7">
      <c r="E2003"/>
      <c r="G2003"/>
    </row>
    <row r="2004" spans="5:7">
      <c r="E2004"/>
      <c r="G2004"/>
    </row>
    <row r="2005" spans="5:7">
      <c r="E2005"/>
      <c r="G2005"/>
    </row>
    <row r="2006" spans="5:7">
      <c r="E2006"/>
      <c r="G2006"/>
    </row>
    <row r="2007" spans="5:7">
      <c r="E2007"/>
      <c r="G2007"/>
    </row>
    <row r="2008" spans="5:7">
      <c r="E2008"/>
      <c r="G2008"/>
    </row>
    <row r="2009" spans="5:7">
      <c r="E2009"/>
      <c r="G2009"/>
    </row>
    <row r="2010" spans="5:7">
      <c r="E2010"/>
      <c r="G2010"/>
    </row>
    <row r="2011" spans="5:7">
      <c r="E2011"/>
      <c r="G2011"/>
    </row>
    <row r="2012" spans="5:7">
      <c r="E2012"/>
      <c r="G2012"/>
    </row>
    <row r="2013" spans="5:7">
      <c r="E2013"/>
      <c r="G2013"/>
    </row>
    <row r="2014" spans="5:7">
      <c r="E2014"/>
      <c r="G2014"/>
    </row>
    <row r="2015" spans="5:7">
      <c r="E2015"/>
      <c r="G2015"/>
    </row>
    <row r="2016" spans="5:7">
      <c r="E2016"/>
      <c r="G2016"/>
    </row>
    <row r="2017" spans="5:7">
      <c r="E2017"/>
      <c r="G2017"/>
    </row>
    <row r="2018" spans="5:7">
      <c r="E2018"/>
      <c r="G2018"/>
    </row>
    <row r="2019" spans="5:7">
      <c r="E2019"/>
      <c r="G2019"/>
    </row>
    <row r="2020" spans="5:7">
      <c r="E2020"/>
      <c r="G2020"/>
    </row>
    <row r="2021" spans="5:7">
      <c r="E2021"/>
      <c r="G2021"/>
    </row>
    <row r="2022" spans="5:7">
      <c r="E2022"/>
      <c r="G2022"/>
    </row>
    <row r="2023" spans="5:7">
      <c r="E2023"/>
      <c r="G2023"/>
    </row>
    <row r="2024" spans="5:7">
      <c r="E2024"/>
      <c r="G2024"/>
    </row>
    <row r="2025" spans="5:7">
      <c r="E2025"/>
      <c r="G2025"/>
    </row>
    <row r="2026" spans="5:7">
      <c r="E2026"/>
      <c r="G2026"/>
    </row>
    <row r="2027" spans="5:7">
      <c r="E2027"/>
      <c r="G2027"/>
    </row>
    <row r="2028" spans="5:7">
      <c r="E2028"/>
      <c r="G2028"/>
    </row>
    <row r="2029" spans="5:7">
      <c r="E2029"/>
      <c r="G2029"/>
    </row>
    <row r="2030" spans="5:7">
      <c r="E2030"/>
      <c r="G2030"/>
    </row>
    <row r="2031" spans="5:7">
      <c r="E2031"/>
      <c r="G2031"/>
    </row>
    <row r="2032" spans="5:7">
      <c r="E2032"/>
      <c r="G2032"/>
    </row>
    <row r="2033" spans="5:7">
      <c r="E2033"/>
      <c r="G2033"/>
    </row>
    <row r="2034" spans="5:7">
      <c r="E2034"/>
      <c r="G2034"/>
    </row>
    <row r="2035" spans="5:7">
      <c r="E2035"/>
      <c r="G2035"/>
    </row>
    <row r="2036" spans="5:7">
      <c r="E2036"/>
      <c r="G2036"/>
    </row>
    <row r="2037" spans="5:7">
      <c r="E2037"/>
      <c r="G2037"/>
    </row>
    <row r="2038" spans="5:7">
      <c r="E2038"/>
      <c r="G2038"/>
    </row>
    <row r="2039" spans="5:7">
      <c r="E2039"/>
      <c r="G2039"/>
    </row>
    <row r="2040" spans="5:7">
      <c r="E2040"/>
      <c r="G2040"/>
    </row>
    <row r="2041" spans="5:7">
      <c r="E2041"/>
      <c r="G2041"/>
    </row>
    <row r="2042" spans="5:7">
      <c r="E2042"/>
      <c r="G2042"/>
    </row>
    <row r="2043" spans="5:7">
      <c r="E2043"/>
      <c r="G2043"/>
    </row>
    <row r="2044" spans="5:7">
      <c r="E2044"/>
      <c r="G2044"/>
    </row>
    <row r="2045" spans="5:7">
      <c r="E2045"/>
      <c r="G2045"/>
    </row>
    <row r="2046" spans="5:7">
      <c r="E2046"/>
      <c r="G2046"/>
    </row>
    <row r="2047" spans="5:7">
      <c r="E2047"/>
      <c r="G2047"/>
    </row>
    <row r="2048" spans="5:7">
      <c r="E2048"/>
      <c r="G2048"/>
    </row>
    <row r="2049" spans="5:7">
      <c r="E2049"/>
      <c r="G2049"/>
    </row>
    <row r="2050" spans="5:7">
      <c r="E2050"/>
      <c r="G2050"/>
    </row>
    <row r="2051" spans="5:7">
      <c r="E2051"/>
      <c r="G2051"/>
    </row>
    <row r="2052" spans="5:7">
      <c r="E2052"/>
      <c r="G2052"/>
    </row>
    <row r="2053" spans="5:7">
      <c r="E2053"/>
      <c r="G2053"/>
    </row>
    <row r="2054" spans="5:7">
      <c r="E2054"/>
      <c r="G2054"/>
    </row>
    <row r="2055" spans="5:7">
      <c r="E2055"/>
      <c r="G2055"/>
    </row>
    <row r="2056" spans="5:7">
      <c r="E2056"/>
      <c r="G2056"/>
    </row>
    <row r="2057" spans="5:7">
      <c r="E2057"/>
      <c r="G2057"/>
    </row>
    <row r="2058" spans="5:7">
      <c r="E2058"/>
      <c r="G2058"/>
    </row>
    <row r="2059" spans="5:7">
      <c r="E2059"/>
      <c r="G2059"/>
    </row>
    <row r="2060" spans="5:7">
      <c r="E2060"/>
      <c r="G2060"/>
    </row>
    <row r="2061" spans="5:7">
      <c r="E2061"/>
      <c r="G2061"/>
    </row>
    <row r="2062" spans="5:7">
      <c r="E2062"/>
      <c r="G2062"/>
    </row>
    <row r="2063" spans="5:7">
      <c r="E2063"/>
      <c r="G2063"/>
    </row>
    <row r="2064" spans="5:7">
      <c r="E2064"/>
      <c r="G2064"/>
    </row>
    <row r="2065" spans="5:7">
      <c r="E2065"/>
      <c r="G2065"/>
    </row>
    <row r="2066" spans="5:7">
      <c r="E2066"/>
      <c r="G2066"/>
    </row>
    <row r="2067" spans="5:7">
      <c r="E2067"/>
      <c r="G2067"/>
    </row>
    <row r="2068" spans="5:7">
      <c r="E2068"/>
      <c r="G2068"/>
    </row>
    <row r="2069" spans="5:7">
      <c r="E2069"/>
      <c r="G2069"/>
    </row>
    <row r="2070" spans="5:7">
      <c r="E2070"/>
      <c r="G2070"/>
    </row>
    <row r="2071" spans="5:7">
      <c r="E2071"/>
      <c r="G2071"/>
    </row>
    <row r="2072" spans="5:7">
      <c r="E2072"/>
      <c r="G2072"/>
    </row>
    <row r="2073" spans="5:7">
      <c r="E2073"/>
      <c r="G2073"/>
    </row>
    <row r="2074" spans="5:7">
      <c r="E2074"/>
      <c r="G2074"/>
    </row>
    <row r="2075" spans="5:7">
      <c r="E2075"/>
      <c r="G2075"/>
    </row>
    <row r="2076" spans="5:7">
      <c r="E2076"/>
      <c r="G2076"/>
    </row>
    <row r="2077" spans="5:7">
      <c r="E2077"/>
      <c r="G2077"/>
    </row>
    <row r="2078" spans="5:7">
      <c r="E2078"/>
      <c r="G2078"/>
    </row>
    <row r="2079" spans="5:7">
      <c r="E2079"/>
      <c r="G2079"/>
    </row>
    <row r="2080" spans="5:7">
      <c r="E2080"/>
      <c r="G2080"/>
    </row>
    <row r="2081" spans="5:7">
      <c r="E2081"/>
      <c r="G2081"/>
    </row>
    <row r="2082" spans="5:7">
      <c r="E2082"/>
      <c r="G2082"/>
    </row>
    <row r="2083" spans="5:7">
      <c r="E2083"/>
      <c r="G2083"/>
    </row>
    <row r="2084" spans="5:7">
      <c r="E2084"/>
      <c r="G2084"/>
    </row>
    <row r="2085" spans="5:7">
      <c r="E2085"/>
      <c r="G2085"/>
    </row>
    <row r="2086" spans="5:7">
      <c r="E2086"/>
      <c r="G2086"/>
    </row>
    <row r="2087" spans="5:7">
      <c r="E2087"/>
      <c r="G2087"/>
    </row>
    <row r="2088" spans="5:7">
      <c r="E2088"/>
      <c r="G2088"/>
    </row>
    <row r="2089" spans="5:7">
      <c r="E2089"/>
      <c r="G2089"/>
    </row>
    <row r="2090" spans="5:7">
      <c r="E2090"/>
      <c r="G2090"/>
    </row>
    <row r="2091" spans="5:7">
      <c r="E2091"/>
      <c r="G2091"/>
    </row>
    <row r="2092" spans="5:7">
      <c r="E2092"/>
      <c r="G2092"/>
    </row>
    <row r="2093" spans="5:7">
      <c r="E2093"/>
      <c r="G2093"/>
    </row>
    <row r="2094" spans="5:7">
      <c r="E2094"/>
      <c r="G2094"/>
    </row>
    <row r="2095" spans="5:7">
      <c r="E2095"/>
      <c r="G2095"/>
    </row>
    <row r="2096" spans="5:7">
      <c r="E2096"/>
      <c r="G2096"/>
    </row>
    <row r="2097" spans="5:7">
      <c r="E2097"/>
      <c r="G2097"/>
    </row>
    <row r="2098" spans="5:7">
      <c r="E2098"/>
      <c r="G2098"/>
    </row>
    <row r="2099" spans="5:7">
      <c r="E2099"/>
      <c r="G2099"/>
    </row>
    <row r="2100" spans="5:7">
      <c r="E2100"/>
      <c r="G2100"/>
    </row>
    <row r="2101" spans="5:7">
      <c r="E2101"/>
      <c r="G2101"/>
    </row>
    <row r="2102" spans="5:7">
      <c r="E2102"/>
      <c r="G2102"/>
    </row>
    <row r="2103" spans="5:7">
      <c r="E2103"/>
      <c r="G2103"/>
    </row>
    <row r="2104" spans="5:7">
      <c r="E2104"/>
      <c r="G2104"/>
    </row>
    <row r="2105" spans="5:7">
      <c r="E2105"/>
      <c r="G2105"/>
    </row>
    <row r="2106" spans="5:7">
      <c r="E2106"/>
      <c r="G2106"/>
    </row>
    <row r="2107" spans="5:7">
      <c r="E2107"/>
      <c r="G2107"/>
    </row>
    <row r="2108" spans="5:7">
      <c r="E2108"/>
      <c r="G2108"/>
    </row>
    <row r="2109" spans="5:7">
      <c r="E2109"/>
      <c r="G2109"/>
    </row>
    <row r="2110" spans="5:7">
      <c r="E2110"/>
      <c r="G2110"/>
    </row>
    <row r="2111" spans="5:7">
      <c r="E2111"/>
      <c r="G2111"/>
    </row>
    <row r="2112" spans="5:7">
      <c r="E2112"/>
      <c r="G2112"/>
    </row>
    <row r="2113" spans="5:7">
      <c r="E2113"/>
      <c r="G2113"/>
    </row>
    <row r="2114" spans="5:7">
      <c r="E2114"/>
      <c r="G2114"/>
    </row>
    <row r="2115" spans="5:7">
      <c r="E2115"/>
      <c r="G2115"/>
    </row>
    <row r="2116" spans="5:7">
      <c r="E2116"/>
      <c r="G2116"/>
    </row>
    <row r="2117" spans="5:7">
      <c r="E2117"/>
      <c r="G2117"/>
    </row>
    <row r="2118" spans="5:7">
      <c r="E2118"/>
      <c r="G2118"/>
    </row>
    <row r="2119" spans="5:7">
      <c r="E2119"/>
      <c r="G2119"/>
    </row>
    <row r="2120" spans="5:7">
      <c r="E2120"/>
      <c r="G2120"/>
    </row>
    <row r="2121" spans="5:7">
      <c r="E2121"/>
      <c r="G2121"/>
    </row>
    <row r="2122" spans="5:7">
      <c r="E2122"/>
      <c r="G2122"/>
    </row>
    <row r="2123" spans="5:7">
      <c r="E2123"/>
      <c r="G2123"/>
    </row>
    <row r="2124" spans="5:7">
      <c r="E2124"/>
      <c r="G2124"/>
    </row>
    <row r="2125" spans="5:7">
      <c r="E2125"/>
      <c r="G2125"/>
    </row>
    <row r="2126" spans="5:7">
      <c r="E2126"/>
      <c r="G2126"/>
    </row>
    <row r="2127" spans="5:7">
      <c r="E2127"/>
      <c r="G2127"/>
    </row>
    <row r="2128" spans="5:7">
      <c r="E2128"/>
      <c r="G2128"/>
    </row>
    <row r="2129" spans="5:7">
      <c r="E2129"/>
      <c r="G2129"/>
    </row>
    <row r="2130" spans="5:7">
      <c r="E2130"/>
      <c r="G2130"/>
    </row>
    <row r="2131" spans="5:7">
      <c r="E2131"/>
      <c r="G2131"/>
    </row>
    <row r="2132" spans="5:7">
      <c r="E2132"/>
      <c r="G2132"/>
    </row>
    <row r="2133" spans="5:7">
      <c r="E2133"/>
      <c r="G2133"/>
    </row>
    <row r="2134" spans="5:7">
      <c r="E2134"/>
      <c r="G2134"/>
    </row>
    <row r="2135" spans="5:7">
      <c r="E2135"/>
      <c r="G2135"/>
    </row>
    <row r="2136" spans="5:7">
      <c r="E2136"/>
      <c r="G2136"/>
    </row>
    <row r="2137" spans="5:7">
      <c r="E2137"/>
      <c r="G2137"/>
    </row>
    <row r="2138" spans="5:7">
      <c r="E2138"/>
      <c r="G2138"/>
    </row>
    <row r="2139" spans="5:7">
      <c r="E2139"/>
      <c r="G2139"/>
    </row>
    <row r="2140" spans="5:7">
      <c r="E2140"/>
      <c r="G2140"/>
    </row>
    <row r="2141" spans="5:7">
      <c r="E2141"/>
      <c r="G2141"/>
    </row>
    <row r="2142" spans="5:7">
      <c r="E2142"/>
      <c r="G2142"/>
    </row>
    <row r="2143" spans="5:7">
      <c r="E2143"/>
      <c r="G2143"/>
    </row>
    <row r="2144" spans="5:7">
      <c r="E2144"/>
      <c r="G2144"/>
    </row>
    <row r="2145" spans="5:7">
      <c r="E2145"/>
      <c r="G2145"/>
    </row>
    <row r="2146" spans="5:7">
      <c r="E2146"/>
      <c r="G2146"/>
    </row>
    <row r="2147" spans="5:7">
      <c r="E2147"/>
      <c r="G2147"/>
    </row>
    <row r="2148" spans="5:7">
      <c r="E2148"/>
      <c r="G2148"/>
    </row>
    <row r="2149" spans="5:7">
      <c r="E2149"/>
      <c r="G2149"/>
    </row>
    <row r="2150" spans="5:7">
      <c r="E2150"/>
      <c r="G2150"/>
    </row>
    <row r="2151" spans="5:7">
      <c r="E2151"/>
      <c r="G2151"/>
    </row>
    <row r="2152" spans="5:7">
      <c r="E2152"/>
      <c r="G2152"/>
    </row>
    <row r="2153" spans="5:7">
      <c r="E2153"/>
      <c r="G2153"/>
    </row>
    <row r="2154" spans="5:7">
      <c r="E2154"/>
      <c r="G2154"/>
    </row>
    <row r="2155" spans="5:7">
      <c r="E2155"/>
      <c r="G2155"/>
    </row>
    <row r="2156" spans="5:7">
      <c r="E2156"/>
      <c r="G2156"/>
    </row>
    <row r="2157" spans="5:7">
      <c r="E2157"/>
      <c r="G2157"/>
    </row>
    <row r="2158" spans="5:7">
      <c r="E2158"/>
      <c r="G2158"/>
    </row>
    <row r="2159" spans="5:7">
      <c r="E2159"/>
      <c r="G2159"/>
    </row>
    <row r="2160" spans="5:7">
      <c r="E2160"/>
      <c r="G2160"/>
    </row>
    <row r="2161" spans="5:7">
      <c r="E2161"/>
      <c r="G2161"/>
    </row>
    <row r="2162" spans="5:7">
      <c r="E2162"/>
      <c r="G2162"/>
    </row>
    <row r="2163" spans="5:7">
      <c r="E2163"/>
      <c r="G2163"/>
    </row>
    <row r="2164" spans="5:7">
      <c r="E2164"/>
      <c r="G2164"/>
    </row>
    <row r="2165" spans="5:7">
      <c r="E2165"/>
      <c r="G2165"/>
    </row>
    <row r="2166" spans="5:7">
      <c r="E2166"/>
      <c r="G2166"/>
    </row>
    <row r="2167" spans="5:7">
      <c r="E2167"/>
      <c r="G2167"/>
    </row>
    <row r="2168" spans="5:7">
      <c r="E2168"/>
      <c r="G2168"/>
    </row>
    <row r="2169" spans="5:7">
      <c r="E2169"/>
      <c r="G2169"/>
    </row>
    <row r="2170" spans="5:7">
      <c r="E2170"/>
      <c r="G2170"/>
    </row>
    <row r="2171" spans="5:7">
      <c r="E2171"/>
      <c r="G2171"/>
    </row>
    <row r="2172" spans="5:7">
      <c r="E2172"/>
      <c r="G2172"/>
    </row>
    <row r="2173" spans="5:7">
      <c r="E2173"/>
      <c r="G2173"/>
    </row>
    <row r="2174" spans="5:7">
      <c r="E2174"/>
      <c r="G2174"/>
    </row>
    <row r="2175" spans="5:7">
      <c r="E2175"/>
      <c r="G2175"/>
    </row>
    <row r="2176" spans="5:7">
      <c r="E2176"/>
      <c r="G2176"/>
    </row>
    <row r="2177" spans="5:7">
      <c r="E2177"/>
      <c r="G2177"/>
    </row>
    <row r="2178" spans="5:7">
      <c r="E2178"/>
      <c r="G2178"/>
    </row>
    <row r="2179" spans="5:7">
      <c r="E2179"/>
      <c r="G2179"/>
    </row>
    <row r="2180" spans="5:7">
      <c r="E2180"/>
      <c r="G2180"/>
    </row>
    <row r="2181" spans="5:7">
      <c r="E2181"/>
      <c r="G2181"/>
    </row>
    <row r="2182" spans="5:7">
      <c r="E2182"/>
      <c r="G2182"/>
    </row>
    <row r="2183" spans="5:7">
      <c r="E2183"/>
      <c r="G2183"/>
    </row>
    <row r="2184" spans="5:7">
      <c r="E2184"/>
      <c r="G2184"/>
    </row>
    <row r="2185" spans="5:7">
      <c r="E2185"/>
      <c r="G2185"/>
    </row>
    <row r="2186" spans="5:7">
      <c r="E2186"/>
      <c r="G2186"/>
    </row>
    <row r="2187" spans="5:7">
      <c r="E2187"/>
      <c r="G2187"/>
    </row>
    <row r="2188" spans="5:7">
      <c r="E2188"/>
      <c r="G2188"/>
    </row>
    <row r="2189" spans="5:7">
      <c r="E2189"/>
      <c r="G2189"/>
    </row>
    <row r="2190" spans="5:7">
      <c r="E2190"/>
      <c r="G2190"/>
    </row>
    <row r="2191" spans="5:7">
      <c r="E2191"/>
      <c r="G2191"/>
    </row>
    <row r="2192" spans="5:7">
      <c r="E2192"/>
      <c r="G2192"/>
    </row>
    <row r="2193" spans="5:7">
      <c r="E2193"/>
      <c r="G2193"/>
    </row>
    <row r="2194" spans="5:7">
      <c r="E2194"/>
      <c r="G2194"/>
    </row>
    <row r="2195" spans="5:7">
      <c r="E2195"/>
      <c r="G2195"/>
    </row>
    <row r="2196" spans="5:7">
      <c r="E2196"/>
      <c r="G2196"/>
    </row>
    <row r="2197" spans="5:7">
      <c r="E2197"/>
      <c r="G2197"/>
    </row>
    <row r="2198" spans="5:7">
      <c r="E2198"/>
      <c r="G2198"/>
    </row>
    <row r="2199" spans="5:7">
      <c r="E2199"/>
      <c r="G2199"/>
    </row>
    <row r="2200" spans="5:7">
      <c r="E2200"/>
      <c r="G2200"/>
    </row>
    <row r="2201" spans="5:7">
      <c r="E2201"/>
      <c r="G2201"/>
    </row>
    <row r="2202" spans="5:7">
      <c r="E2202"/>
      <c r="G2202"/>
    </row>
    <row r="2203" spans="5:7">
      <c r="E2203"/>
      <c r="G2203"/>
    </row>
    <row r="2204" spans="5:7">
      <c r="E2204"/>
      <c r="G2204"/>
    </row>
    <row r="2205" spans="5:7">
      <c r="E2205"/>
      <c r="G2205"/>
    </row>
    <row r="2206" spans="5:7">
      <c r="E2206"/>
      <c r="G2206"/>
    </row>
    <row r="2207" spans="5:7">
      <c r="E2207"/>
      <c r="G2207"/>
    </row>
    <row r="2208" spans="5:7">
      <c r="E2208"/>
      <c r="G2208"/>
    </row>
    <row r="2209" spans="5:7">
      <c r="E2209"/>
      <c r="G2209"/>
    </row>
    <row r="2210" spans="5:7">
      <c r="E2210"/>
      <c r="G2210"/>
    </row>
    <row r="2211" spans="5:7">
      <c r="E2211"/>
      <c r="G2211"/>
    </row>
    <row r="2212" spans="5:7">
      <c r="E2212"/>
      <c r="G2212"/>
    </row>
    <row r="2213" spans="5:7">
      <c r="E2213"/>
      <c r="G2213"/>
    </row>
    <row r="2214" spans="5:7">
      <c r="E2214"/>
      <c r="G2214"/>
    </row>
    <row r="2215" spans="5:7">
      <c r="E2215"/>
      <c r="G2215"/>
    </row>
    <row r="2216" spans="5:7">
      <c r="E2216"/>
      <c r="G2216"/>
    </row>
    <row r="2217" spans="5:7">
      <c r="E2217"/>
      <c r="G2217"/>
    </row>
    <row r="2218" spans="5:7">
      <c r="E2218"/>
      <c r="G2218"/>
    </row>
    <row r="2219" spans="5:7">
      <c r="E2219"/>
      <c r="G2219"/>
    </row>
    <row r="2220" spans="5:7">
      <c r="E2220"/>
      <c r="G2220"/>
    </row>
    <row r="2221" spans="5:7">
      <c r="E2221"/>
      <c r="G2221"/>
    </row>
    <row r="2222" spans="5:7">
      <c r="E2222"/>
      <c r="G2222"/>
    </row>
    <row r="2223" spans="5:7">
      <c r="E2223"/>
      <c r="G2223"/>
    </row>
    <row r="2224" spans="5:7">
      <c r="E2224"/>
      <c r="G2224"/>
    </row>
    <row r="2225" spans="5:7">
      <c r="E2225"/>
      <c r="G2225"/>
    </row>
    <row r="2226" spans="5:7">
      <c r="E2226"/>
      <c r="G2226"/>
    </row>
    <row r="2227" spans="5:7">
      <c r="E2227"/>
      <c r="G2227"/>
    </row>
    <row r="2228" spans="5:7">
      <c r="E2228"/>
      <c r="G2228"/>
    </row>
    <row r="2229" spans="5:7">
      <c r="E2229"/>
      <c r="G2229"/>
    </row>
    <row r="2230" spans="5:7">
      <c r="E2230"/>
      <c r="G2230"/>
    </row>
    <row r="2231" spans="5:7">
      <c r="E2231"/>
      <c r="G2231"/>
    </row>
    <row r="2232" spans="5:7">
      <c r="E2232"/>
      <c r="G2232"/>
    </row>
    <row r="2233" spans="5:7">
      <c r="E2233"/>
      <c r="G2233"/>
    </row>
    <row r="2234" spans="5:7">
      <c r="E2234"/>
      <c r="G2234"/>
    </row>
    <row r="2235" spans="5:7">
      <c r="E2235"/>
      <c r="G2235"/>
    </row>
    <row r="2236" spans="5:7">
      <c r="E2236"/>
      <c r="G2236"/>
    </row>
    <row r="2237" spans="5:7">
      <c r="E2237"/>
      <c r="G2237"/>
    </row>
    <row r="2238" spans="5:7">
      <c r="E2238"/>
      <c r="G2238"/>
    </row>
    <row r="2239" spans="5:7">
      <c r="E2239"/>
      <c r="G2239"/>
    </row>
    <row r="2240" spans="5:7">
      <c r="E2240"/>
      <c r="G2240"/>
    </row>
    <row r="2241" spans="5:7">
      <c r="E2241"/>
      <c r="G2241"/>
    </row>
    <row r="2242" spans="5:7">
      <c r="E2242"/>
      <c r="G2242"/>
    </row>
    <row r="2243" spans="5:7">
      <c r="E2243"/>
      <c r="G2243"/>
    </row>
    <row r="2244" spans="5:7">
      <c r="E2244"/>
      <c r="G2244"/>
    </row>
    <row r="2245" spans="5:7">
      <c r="E2245"/>
      <c r="G2245"/>
    </row>
    <row r="2246" spans="5:7">
      <c r="E2246"/>
      <c r="G2246"/>
    </row>
    <row r="2247" spans="5:7">
      <c r="E2247"/>
      <c r="G2247"/>
    </row>
    <row r="2248" spans="5:7">
      <c r="E2248"/>
      <c r="G2248"/>
    </row>
    <row r="2249" spans="5:7">
      <c r="E2249"/>
      <c r="G2249"/>
    </row>
    <row r="2250" spans="5:7">
      <c r="E2250"/>
      <c r="G2250"/>
    </row>
    <row r="2251" spans="5:7">
      <c r="E2251"/>
      <c r="G2251"/>
    </row>
    <row r="2252" spans="5:7">
      <c r="E2252"/>
      <c r="G2252"/>
    </row>
    <row r="2253" spans="5:7">
      <c r="E2253"/>
      <c r="G2253"/>
    </row>
    <row r="2254" spans="5:7">
      <c r="E2254"/>
      <c r="G2254"/>
    </row>
    <row r="2255" spans="5:7">
      <c r="E2255"/>
      <c r="G2255"/>
    </row>
    <row r="2256" spans="5:7">
      <c r="E2256"/>
      <c r="G2256"/>
    </row>
    <row r="2257" spans="5:7">
      <c r="E2257"/>
      <c r="G2257"/>
    </row>
    <row r="2258" spans="5:7">
      <c r="E2258"/>
      <c r="G2258"/>
    </row>
    <row r="2259" spans="5:7">
      <c r="E2259"/>
      <c r="G2259"/>
    </row>
    <row r="2260" spans="5:7">
      <c r="E2260"/>
      <c r="G2260"/>
    </row>
    <row r="2261" spans="5:7">
      <c r="E2261"/>
      <c r="G2261"/>
    </row>
    <row r="2262" spans="5:7">
      <c r="E2262"/>
      <c r="G2262"/>
    </row>
    <row r="2263" spans="5:7">
      <c r="E2263"/>
      <c r="G2263"/>
    </row>
    <row r="2264" spans="5:7">
      <c r="E2264"/>
      <c r="G2264"/>
    </row>
    <row r="2265" spans="5:7">
      <c r="E2265"/>
      <c r="G2265"/>
    </row>
    <row r="2266" spans="5:7">
      <c r="E2266"/>
      <c r="G2266"/>
    </row>
    <row r="2267" spans="5:7">
      <c r="E2267"/>
      <c r="G2267"/>
    </row>
    <row r="2268" spans="5:7">
      <c r="E2268"/>
      <c r="G2268"/>
    </row>
    <row r="2269" spans="5:7">
      <c r="E2269"/>
      <c r="G2269"/>
    </row>
    <row r="2270" spans="5:7">
      <c r="E2270"/>
      <c r="G2270"/>
    </row>
    <row r="2271" spans="5:7">
      <c r="E2271"/>
      <c r="G2271"/>
    </row>
    <row r="2272" spans="5:7">
      <c r="E2272"/>
      <c r="G2272"/>
    </row>
    <row r="2273" spans="5:7">
      <c r="E2273"/>
      <c r="G2273"/>
    </row>
    <row r="2274" spans="5:7">
      <c r="E2274"/>
      <c r="G2274"/>
    </row>
    <row r="2275" spans="5:7">
      <c r="E2275"/>
      <c r="G2275"/>
    </row>
    <row r="2276" spans="5:7">
      <c r="E2276"/>
      <c r="G2276"/>
    </row>
    <row r="2277" spans="5:7">
      <c r="E2277"/>
      <c r="G2277"/>
    </row>
    <row r="2278" spans="5:7">
      <c r="E2278"/>
      <c r="G2278"/>
    </row>
    <row r="2279" spans="5:7">
      <c r="E2279"/>
      <c r="G2279"/>
    </row>
    <row r="2280" spans="5:7">
      <c r="E2280"/>
      <c r="G2280"/>
    </row>
    <row r="2281" spans="5:7">
      <c r="E2281"/>
      <c r="G2281"/>
    </row>
    <row r="2282" spans="5:7">
      <c r="E2282"/>
      <c r="G2282"/>
    </row>
    <row r="2283" spans="5:7">
      <c r="E2283"/>
      <c r="G2283"/>
    </row>
    <row r="2284" spans="5:7">
      <c r="E2284"/>
      <c r="G2284"/>
    </row>
    <row r="2285" spans="5:7">
      <c r="E2285"/>
      <c r="G2285"/>
    </row>
    <row r="2286" spans="5:7">
      <c r="E2286"/>
      <c r="G2286"/>
    </row>
    <row r="2287" spans="5:7">
      <c r="E2287"/>
      <c r="G2287"/>
    </row>
    <row r="2288" spans="5:7">
      <c r="E2288"/>
      <c r="G2288"/>
    </row>
    <row r="2289" spans="5:7">
      <c r="E2289"/>
      <c r="G2289"/>
    </row>
    <row r="2290" spans="5:7">
      <c r="E2290"/>
      <c r="G2290"/>
    </row>
    <row r="2291" spans="5:7">
      <c r="E2291"/>
      <c r="G2291"/>
    </row>
    <row r="2292" spans="5:7">
      <c r="E2292"/>
      <c r="G2292"/>
    </row>
    <row r="2293" spans="5:7">
      <c r="E2293"/>
      <c r="G2293"/>
    </row>
    <row r="2294" spans="5:7">
      <c r="E2294"/>
      <c r="G2294"/>
    </row>
    <row r="2295" spans="5:7">
      <c r="E2295"/>
      <c r="G2295"/>
    </row>
    <row r="2296" spans="5:7">
      <c r="E2296"/>
      <c r="G2296"/>
    </row>
    <row r="2297" spans="5:7">
      <c r="E2297"/>
      <c r="G2297"/>
    </row>
    <row r="2298" spans="5:7">
      <c r="E2298"/>
      <c r="G2298"/>
    </row>
    <row r="2299" spans="5:7">
      <c r="E2299"/>
      <c r="G2299"/>
    </row>
    <row r="2300" spans="5:7">
      <c r="E2300"/>
      <c r="G2300"/>
    </row>
    <row r="2301" spans="5:7">
      <c r="E2301"/>
      <c r="G2301"/>
    </row>
    <row r="2302" spans="5:7">
      <c r="E2302"/>
      <c r="G2302"/>
    </row>
    <row r="2303" spans="5:7">
      <c r="E2303"/>
      <c r="G2303"/>
    </row>
    <row r="2304" spans="5:7">
      <c r="E2304"/>
      <c r="G2304"/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EE3B-B9F0-4CEF-8ED0-858B696E2832}">
  <dimension ref="A1:E4"/>
  <sheetViews>
    <sheetView workbookViewId="0">
      <selection activeCell="D15" sqref="D15"/>
    </sheetView>
  </sheetViews>
  <sheetFormatPr baseColWidth="10" defaultColWidth="9.140625" defaultRowHeight="12"/>
  <cols>
    <col min="1" max="1" width="16.42578125" bestFit="1" customWidth="1"/>
    <col min="2" max="2" width="19.85546875" style="38" customWidth="1"/>
    <col min="4" max="4" width="9.42578125" bestFit="1" customWidth="1"/>
  </cols>
  <sheetData>
    <row r="1" spans="1:5">
      <c r="A1" t="s">
        <v>584</v>
      </c>
      <c r="B1" s="38">
        <f>'2_Paymant'!Q1</f>
        <v>642681.85694200918</v>
      </c>
      <c r="D1" s="70">
        <v>120</v>
      </c>
      <c r="E1" s="71" t="s">
        <v>585</v>
      </c>
    </row>
    <row r="2" spans="1:5">
      <c r="A2" s="68" t="s">
        <v>586</v>
      </c>
      <c r="B2" s="69">
        <f>'3_Delivered'!K1</f>
        <v>789680.77994212497</v>
      </c>
    </row>
    <row r="3" spans="1:5">
      <c r="B3" s="38">
        <f>B1-B2</f>
        <v>-146998.92300011578</v>
      </c>
    </row>
    <row r="4" spans="1:5">
      <c r="A4" t="s">
        <v>587</v>
      </c>
      <c r="B4" s="76">
        <f>B3*D1</f>
        <v>-17639870.760013893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T a b l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 I D # < / s t r i n g > < / k e y > < v a l u e > < i n t > 6 7 < / i n t > < / v a l u e > < / i t e m > < i t e m > < k e y > < s t r i n g > P O # < / s t r i n g > < / k e y > < v a l u e > < i n t > 7 0 < / i n t > < / v a l u e > < / i t e m > < i t e m > < k e y > < s t r i n g > M o d e l / T y p e < / s t r i n g > < / k e y > < v a l u e > < i n t > 1 2 1 < / i n t > < / v a l u e > < / i t e m > < i t e m > < k e y > < s t r i n g > I t e m   n a m e < / s t r i n g > < / k e y > < v a l u e > < i n t > 1 1 5 < / i n t > < / v a l u e > < / i t e m > < i t e m > < k e y > < s t r i n g > O r d e r   Q t y < / s t r i n g > < / k e y > < v a l u e > < i n t > 1 0 9 < / i n t > < / v a l u e > < / i t e m > < i t e m > < k e y > < s t r i n g > u n i t < / s t r i n g > < / k e y > < v a l u e > < i n t > 6 7 < / i n t > < / v a l u e > < / i t e m > < i t e m > < k e y > < s t r i n g > U n i t   P r i c e < / s t r i n g > < / k e y > < v a l u e > < i n t > 1 0 6 < / i n t > < / v a l u e > < / i t e m > < i t e m > < k e y > < s t r i n g > T o t a l < / s t r i n g > < / k e y > < v a l u e > < i n t > 7 3 < / i n t > < / v a l u e > < / i t e m > < i t e m > < k e y > < s t r i n g > D i s t < / s t r i n g > < / k e y > < v a l u e > < i n t > 6 6 < / i n t > < / v a l u e > < / i t e m > < i t e m > < k e y > < s t r i n g > P R J   c o d e < / s t r i n g > < / k e y > < v a l u e > < i n t > 1 0 1 < / i n t > < / v a l u e > < / i t e m > < i t e m > < k e y > < s t r i n g > P O   b y < / s t r i n g > < / k e y > < v a l u e > < i n t > 8 1 < / i n t > < / v a l u e > < / i t e m > < / C o l u m n W i d t h s > < C o l u m n D i s p l a y I n d e x > < i t e m > < k e y > < s t r i n g > I D # < / s t r i n g > < / k e y > < v a l u e > < i n t > 0 < / i n t > < / v a l u e > < / i t e m > < i t e m > < k e y > < s t r i n g > P O # < / s t r i n g > < / k e y > < v a l u e > < i n t > 1 < / i n t > < / v a l u e > < / i t e m > < i t e m > < k e y > < s t r i n g > M o d e l / T y p e < / s t r i n g > < / k e y > < v a l u e > < i n t > 2 < / i n t > < / v a l u e > < / i t e m > < i t e m > < k e y > < s t r i n g > I t e m   n a m e < / s t r i n g > < / k e y > < v a l u e > < i n t > 3 < / i n t > < / v a l u e > < / i t e m > < i t e m > < k e y > < s t r i n g > O r d e r   Q t y < / s t r i n g > < / k e y > < v a l u e > < i n t > 4 < / i n t > < / v a l u e > < / i t e m > < i t e m > < k e y > < s t r i n g > u n i t 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 T o t a l < / s t r i n g > < / k e y > < v a l u e > < i n t > 7 < / i n t > < / v a l u e > < / i t e m > < i t e m > < k e y > < s t r i n g > D i s t < / s t r i n g > < / k e y > < v a l u e > < i n t > 8 < / i n t > < / v a l u e > < / i t e m > < i t e m > < k e y > < s t r i n g > P R J   c o d e < / s t r i n g > < / k e y > < v a l u e > < i n t > 9 < / i n t > < / v a l u e > < / i t e m > < i t e m > < k e y > < s t r i n g > P O   b y 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O r d e r T a b l e , P a y m e n t , D e l i v e r e d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e l i v e r e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 I D # < / s t r i n g > < / k e y > < v a l u e > < i n t > 1 0 4 < / i n t > < / v a l u e > < / i t e m > < i t e m > < k e y > < s t r i n g > P O # < / s t r i n g > < / k e y > < v a l u e > < i n t > 7 0 < / i n t > < / v a l u e > < / i t e m > < i t e m > < k e y > < s t r i n g > M o d e l / T y p e < / s t r i n g > < / k e y > < v a l u e > < i n t > 1 2 1 < / i n t > < / v a l u e > < / i t e m > < i t e m > < k e y > < s t r i n g > I t e m   n a m e < / s t r i n g > < / k e y > < v a l u e > < i n t > 1 1 5 < / i n t > < / v a l u e > < / i t e m > < i t e m > < k e y > < s t r i n g > O r d e r   Q t y < / s t r i n g > < / k e y > < v a l u e > < i n t > 1 0 9 < / i n t > < / v a l u e > < / i t e m > < i t e m > < k e y > < s t r i n g > u n i t < / s t r i n g > < / k e y > < v a l u e > < i n t > 6 7 < / i n t > < / v a l u e > < / i t e m > < i t e m > < k e y > < s t r i n g > D e l i v e r y   Q t y < / s t r i n g > < / k e y > < v a l u e > < i n t > 1 2 5 < / i n t > < / v a l u e > < / i t e m > < i t e m > < k e y > < s t r i n g > D e l i v e r y   D a t e < / s t r i n g > < / k e y > < v a l u e > < i n t > 1 3 2 < / i n t > < / v a l u e > < / i t e m > < i t e m > < k e y > < s t r i n g > C o n f i r m e d   b y < / s t r i n g > < / k e y > < v a l u e > < i n t > 1 3 2 < / i n t > < / v a l u e > < / i t e m > < i t e m > < k e y > < s t r i n g > U n l o a d e d < / s t r i n g > < / k e y > < v a l u e > < i n t > 1 0 5 < / i n t > < / v a l u e > < / i t e m > < / C o l u m n W i d t h s > < C o l u m n D i s p l a y I n d e x > < i t e m > < k e y > < s t r i n g > I D # < / s t r i n g > < / k e y > < v a l u e > < i n t > 0 < / i n t > < / v a l u e > < / i t e m > < i t e m > < k e y > < s t r i n g > P O # < / s t r i n g > < / k e y > < v a l u e > < i n t > 1 < / i n t > < / v a l u e > < / i t e m > < i t e m > < k e y > < s t r i n g > M o d e l / T y p e < / s t r i n g > < / k e y > < v a l u e > < i n t > 2 < / i n t > < / v a l u e > < / i t e m > < i t e m > < k e y > < s t r i n g > I t e m   n a m e < / s t r i n g > < / k e y > < v a l u e > < i n t > 3 < / i n t > < / v a l u e > < / i t e m > < i t e m > < k e y > < s t r i n g > O r d e r   Q t y < / s t r i n g > < / k e y > < v a l u e > < i n t > 4 < / i n t > < / v a l u e > < / i t e m > < i t e m > < k e y > < s t r i n g > u n i t < / s t r i n g > < / k e y > < v a l u e > < i n t > 5 < / i n t > < / v a l u e > < / i t e m > < i t e m > < k e y > < s t r i n g > D e l i v e r y   Q t y < / s t r i n g > < / k e y > < v a l u e > < i n t > 6 < / i n t > < / v a l u e > < / i t e m > < i t e m > < k e y > < s t r i n g > D e l i v e r y   D a t e < / s t r i n g > < / k e y > < v a l u e > < i n t > 7 < / i n t > < / v a l u e > < / i t e m > < i t e m > < k e y > < s t r i n g > C o n f i r m e d   b y < / s t r i n g > < / k e y > < v a l u e > < i n t > 8 < / i n t > < / v a l u e > < / i t e m > < i t e m > < k e y > < s t r i n g > U n l o a d e d 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a y m e n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 I D # < / s t r i n g > < / k e y > < v a l u e > < i n t > 6 7 < / i n t > < / v a l u e > < / i t e m > < i t e m > < k e y > < s t r i n g > P O # < / s t r i n g > < / k e y > < v a l u e > < i n t > 7 0 < / i n t > < / v a l u e > < / i t e m > < i t e m > < k e y > < s t r i n g > M o d e l / T y p e < / s t r i n g > < / k e y > < v a l u e > < i n t > 1 2 1 < / i n t > < / v a l u e > < / i t e m > < i t e m > < k e y > < s t r i n g > I t e m   n a m e < / s t r i n g > < / k e y > < v a l u e > < i n t > 1 1 5 < / i n t > < / v a l u e > < / i t e m > < i t e m > < k e y > < s t r i n g > O r d e r   Q t y < / s t r i n g > < / k e y > < v a l u e > < i n t > 1 0 9 < / i n t > < / v a l u e > < / i t e m > < i t e m > < k e y > < s t r i n g > u n i t < / s t r i n g > < / k e y > < v a l u e > < i n t > 6 7 < / i n t > < / v a l u e > < / i t e m > < i t e m > < k e y > < s t r i n g > U n i t   P r i c e < / s t r i n g > < / k e y > < v a l u e > < i n t > 1 0 6 < / i n t > < / v a l u e > < / i t e m > < i t e m > < k e y > < s t r i n g > T o t a l < / s t r i n g > < / k e y > < v a l u e > < i n t > 7 3 < / i n t > < / v a l u e > < / i t e m > < i t e m > < k e y > < s t r i n g > I n v o i c e # < / s t r i n g > < / k e y > < v a l u e > < i n t > 1 0 1 < / i n t > < / v a l u e > < / i t e m > < i t e m > < k e y > < s t r i n g > P a y m e n t   % < / s t r i n g > < / k e y > < v a l u e > < i n t > 1 1 8 < / i n t > < / v a l u e > < / i t e m > < i t e m > < k e y > < s t r i n g > D a t e < / s t r i n g > < / k e y > < v a l u e > < i n t > 7 1 < / i n t > < / v a l u e > < / i t e m > < i t e m > < k e y > < s t r i n g > A m o u n t   p a i d < / s t r i n g > < / k e y > < v a l u e > < i n t > 1 2 8 < / i n t > < / v a l u e > < / i t e m > < / C o l u m n W i d t h s > < C o l u m n D i s p l a y I n d e x > < i t e m > < k e y > < s t r i n g > I D # < / s t r i n g > < / k e y > < v a l u e > < i n t > 0 < / i n t > < / v a l u e > < / i t e m > < i t e m > < k e y > < s t r i n g > P O # < / s t r i n g > < / k e y > < v a l u e > < i n t > 1 < / i n t > < / v a l u e > < / i t e m > < i t e m > < k e y > < s t r i n g > M o d e l / T y p e < / s t r i n g > < / k e y > < v a l u e > < i n t > 2 < / i n t > < / v a l u e > < / i t e m > < i t e m > < k e y > < s t r i n g > I t e m   n a m e < / s t r i n g > < / k e y > < v a l u e > < i n t > 3 < / i n t > < / v a l u e > < / i t e m > < i t e m > < k e y > < s t r i n g > O r d e r   Q t y < / s t r i n g > < / k e y > < v a l u e > < i n t > 4 < / i n t > < / v a l u e > < / i t e m > < i t e m > < k e y > < s t r i n g > u n i t 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 T o t a l < / s t r i n g > < / k e y > < v a l u e > < i n t > 7 < / i n t > < / v a l u e > < / i t e m > < i t e m > < k e y > < s t r i n g > I n v o i c e # < / s t r i n g > < / k e y > < v a l u e > < i n t > 8 < / i n t > < / v a l u e > < / i t e m > < i t e m > < k e y > < s t r i n g > P a y m e n t   % < / s t r i n g > < / k e y > < v a l u e > < i n t > 9 < / i n t > < / v a l u e > < / i t e m > < i t e m > < k e y > < s t r i n g > D a t e < / s t r i n g > < / k e y > < v a l u e > < i n t > 1 0 < / i n t > < / v a l u e > < / i t e m > < i t e m > < k e y > < s t r i n g > A m o u n t   p a i d 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D e l i v e r e d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 P a y m e n t 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 C o l u m n s \ I D # < / K e y > < / D i a g r a m O b j e c t K e y > < D i a g r a m O b j e c t K e y > < K e y > C o l u m n s \ P O # < / K e y > < / D i a g r a m O b j e c t K e y > < D i a g r a m O b j e c t K e y > < K e y > C o l u m n s \ M o d e l / T y p e < / K e y > < / D i a g r a m O b j e c t K e y > < D i a g r a m O b j e c t K e y > < K e y > C o l u m n s \ I t e m   n a m e < / K e y > < / D i a g r a m O b j e c t K e y > < D i a g r a m O b j e c t K e y > < K e y > C o l u m n s \ O r d e r   Q t y < / K e y > < / D i a g r a m O b j e c t K e y > < D i a g r a m O b j e c t K e y > < K e y > C o l u m n s \ u n i t < / K e y > < / D i a g r a m O b j e c t K e y > < D i a g r a m O b j e c t K e y > < K e y > C o l u m n s \ U n i t   P r i c e < / K e y > < / D i a g r a m O b j e c t K e y > < D i a g r a m O b j e c t K e y > < K e y > C o l u m n s \ T o t a l < / K e y > < / D i a g r a m O b j e c t K e y > < D i a g r a m O b j e c t K e y > < K e y > C o l u m n s \ I n v o i c e # < / K e y > < / D i a g r a m O b j e c t K e y > < D i a g r a m O b j e c t K e y > < K e y > C o l u m n s \ P a y m e n t   % < / K e y > < / D i a g r a m O b j e c t K e y > < D i a g r a m O b j e c t K e y > < K e y > C o l u m n s \ D a t e < / K e y > < / D i a g r a m O b j e c t K e y > < D i a g r a m O b j e c t K e y > < K e y > C o l u m n s \ A m o u n t   p a i d 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 C o l u m n s \ I D # 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 C o l u m n s \ P O # 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 C o l u m n s \ M o d e l / T y p e 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 C o l u m n s \ I n v o i c e # 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 % 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 p a i d 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 T a g s \ T a b l e s \ & l t ; T a b l e s \ O r d e r T a b l e & g t ; < / K e y > < / D i a g r a m O b j e c t K e y > < D i a g r a m O b j e c t K e y > < K e y > D y n a m i c   T a g s \ T a b l e s \ & l t ; T a b l e s \ P a y m e n t & g t ; < / K e y > < / D i a g r a m O b j e c t K e y > < D i a g r a m O b j e c t K e y > < K e y > D y n a m i c   T a g s \ T a b l e s \ & l t ; T a b l e s \ D e l i v e r e d & g t ; < / K e y > < / D i a g r a m O b j e c t K e y > < D i a g r a m O b j e c t K e y > < K e y > T a b l e s \ O r d e r T a b l e < / K e y > < / D i a g r a m O b j e c t K e y > < D i a g r a m O b j e c t K e y > < K e y > T a b l e s \ O r d e r T a b l e \ C o l u m n s \ I D # < / K e y > < / D i a g r a m O b j e c t K e y > < D i a g r a m O b j e c t K e y > < K e y > T a b l e s \ O r d e r T a b l e \ C o l u m n s \ P O # < / K e y > < / D i a g r a m O b j e c t K e y > < D i a g r a m O b j e c t K e y > < K e y > T a b l e s \ O r d e r T a b l e \ C o l u m n s \ M o d e l / T y p e < / K e y > < / D i a g r a m O b j e c t K e y > < D i a g r a m O b j e c t K e y > < K e y > T a b l e s \ O r d e r T a b l e \ C o l u m n s \ I t e m   n a m e < / K e y > < / D i a g r a m O b j e c t K e y > < D i a g r a m O b j e c t K e y > < K e y > T a b l e s \ O r d e r T a b l e \ C o l u m n s \ O r d e r   Q t y < / K e y > < / D i a g r a m O b j e c t K e y > < D i a g r a m O b j e c t K e y > < K e y > T a b l e s \ O r d e r T a b l e \ C o l u m n s \ u n i t < / K e y > < / D i a g r a m O b j e c t K e y > < D i a g r a m O b j e c t K e y > < K e y > T a b l e s \ O r d e r T a b l e \ C o l u m n s \ U n i t   P r i c e < / K e y > < / D i a g r a m O b j e c t K e y > < D i a g r a m O b j e c t K e y > < K e y > T a b l e s \ O r d e r T a b l e \ C o l u m n s \ T o t a l < / K e y > < / D i a g r a m O b j e c t K e y > < D i a g r a m O b j e c t K e y > < K e y > T a b l e s \ O r d e r T a b l e \ C o l u m n s \ D i s t < / K e y > < / D i a g r a m O b j e c t K e y > < D i a g r a m O b j e c t K e y > < K e y > T a b l e s \ O r d e r T a b l e \ C o l u m n s \ P R J   c o d e < / K e y > < / D i a g r a m O b j e c t K e y > < D i a g r a m O b j e c t K e y > < K e y > T a b l e s \ O r d e r T a b l e \ C o l u m n s \ P O   b y < / K e y > < / D i a g r a m O b j e c t K e y > < D i a g r a m O b j e c t K e y > < K e y > T a b l e s \ O r d e r T a b l e \ M e a s u r e s \ T�  /   O r d e r   Q t y < / K e y > < / D i a g r a m O b j e c t K e y > < D i a g r a m O b j e c t K e y > < K e y > T a b l e s \ O r d e r T a b l e \ T�  /   O r d e r   Q t y \ A d d i t i o n a l   I n f o \ �fٞ�vj0�0�0�0�0< / K e y > < / D i a g r a m O b j e c t K e y > < D i a g r a m O b j e c t K e y > < K e y > T a b l e s \ P a y m e n t < / K e y > < / D i a g r a m O b j e c t K e y > < D i a g r a m O b j e c t K e y > < K e y > T a b l e s \ P a y m e n t \ C o l u m n s \ I D # < / K e y > < / D i a g r a m O b j e c t K e y > < D i a g r a m O b j e c t K e y > < K e y > T a b l e s \ P a y m e n t \ C o l u m n s \ P O # < / K e y > < / D i a g r a m O b j e c t K e y > < D i a g r a m O b j e c t K e y > < K e y > T a b l e s \ P a y m e n t \ C o l u m n s \ M o d e l / T y p e < / K e y > < / D i a g r a m O b j e c t K e y > < D i a g r a m O b j e c t K e y > < K e y > T a b l e s \ P a y m e n t \ C o l u m n s \ I t e m   n a m e < / K e y > < / D i a g r a m O b j e c t K e y > < D i a g r a m O b j e c t K e y > < K e y > T a b l e s \ P a y m e n t \ C o l u m n s \ O r d e r   Q t y < / K e y > < / D i a g r a m O b j e c t K e y > < D i a g r a m O b j e c t K e y > < K e y > T a b l e s \ P a y m e n t \ C o l u m n s \ u n i t < / K e y > < / D i a g r a m O b j e c t K e y > < D i a g r a m O b j e c t K e y > < K e y > T a b l e s \ P a y m e n t \ C o l u m n s \ U n i t   P r i c e < / K e y > < / D i a g r a m O b j e c t K e y > < D i a g r a m O b j e c t K e y > < K e y > T a b l e s \ P a y m e n t \ C o l u m n s \ T o t a l < / K e y > < / D i a g r a m O b j e c t K e y > < D i a g r a m O b j e c t K e y > < K e y > T a b l e s \ P a y m e n t \ C o l u m n s \ I n v o i c e # < / K e y > < / D i a g r a m O b j e c t K e y > < D i a g r a m O b j e c t K e y > < K e y > T a b l e s \ P a y m e n t \ C o l u m n s \ P a y m e n t   % < / K e y > < / D i a g r a m O b j e c t K e y > < D i a g r a m O b j e c t K e y > < K e y > T a b l e s \ P a y m e n t \ C o l u m n s \ D a t e < / K e y > < / D i a g r a m O b j e c t K e y > < D i a g r a m O b j e c t K e y > < K e y > T a b l e s \ P a y m e n t \ C o l u m n s \ A m o u n t   p a i d < / K e y > < / D i a g r a m O b j e c t K e y > < D i a g r a m O b j e c t K e y > < K e y > T a b l e s \ D e l i v e r e d < / K e y > < / D i a g r a m O b j e c t K e y > < D i a g r a m O b j e c t K e y > < K e y > T a b l e s \ D e l i v e r e d \ C o l u m n s \ I D # < / K e y > < / D i a g r a m O b j e c t K e y > < D i a g r a m O b j e c t K e y > < K e y > T a b l e s \ D e l i v e r e d \ C o l u m n s \ P O # < / K e y > < / D i a g r a m O b j e c t K e y > < D i a g r a m O b j e c t K e y > < K e y > T a b l e s \ D e l i v e r e d \ C o l u m n s \ M o d e l / T y p e < / K e y > < / D i a g r a m O b j e c t K e y > < D i a g r a m O b j e c t K e y > < K e y > T a b l e s \ D e l i v e r e d \ C o l u m n s \ I t e m   n a m e < / K e y > < / D i a g r a m O b j e c t K e y > < D i a g r a m O b j e c t K e y > < K e y > T a b l e s \ D e l i v e r e d \ C o l u m n s \ O r d e r   Q t y < / K e y > < / D i a g r a m O b j e c t K e y > < D i a g r a m O b j e c t K e y > < K e y > T a b l e s \ D e l i v e r e d \ C o l u m n s \ u n i t < / K e y > < / D i a g r a m O b j e c t K e y > < D i a g r a m O b j e c t K e y > < K e y > T a b l e s \ D e l i v e r e d \ C o l u m n s \ D e l i v e r y   Q t y < / K e y > < / D i a g r a m O b j e c t K e y > < D i a g r a m O b j e c t K e y > < K e y > T a b l e s \ D e l i v e r e d \ C o l u m n s \ D e l i v e r y   D a t e < / K e y > < / D i a g r a m O b j e c t K e y > < D i a g r a m O b j e c t K e y > < K e y > T a b l e s \ D e l i v e r e d \ C o l u m n s \ C o n f i r m e d   b y < / K e y > < / D i a g r a m O b j e c t K e y > < D i a g r a m O b j e c t K e y > < K e y > T a b l e s \ D e l i v e r e d \ C o l u m n s \ U n l o a d e d < / K e y > < / D i a g r a m O b j e c t K e y > < D i a g r a m O b j e c t K e y > < K e y > T a b l e s \ D e l i v e r e d \ M e a s u r e s \ T�  /   D e l i v e r y   Q t y < / K e y > < / D i a g r a m O b j e c t K e y > < D i a g r a m O b j e c t K e y > < K e y > T a b l e s \ D e l i v e r e d \ T�  /   D e l i v e r y   Q t y \ A d d i t i o n a l   I n f o \ �fٞ�vj0�0�0�0�0< / K e y > < / D i a g r a m O b j e c t K e y > < D i a g r a m O b j e c t K e y > < K e y > T a b l e s \ D e l i v e r e d \ M e a s u r e s \ �0�0�0�0  /   D e l i v e r y   D a t e < / K e y > < / D i a g r a m O b j e c t K e y > < D i a g r a m O b j e c t K e y > < K e y > T a b l e s \ D e l i v e r e d \ �0�0�0�0  /   D e l i v e r y   D a t e \ A d d i t i o n a l   I n f o \ �fٞ�vj0�0�0�0�0< / K e y > < / D i a g r a m O b j e c t K e y > < D i a g r a m O b j e c t K e y > < K e y > R e l a t i o n s h i p s \ & l t ; T a b l e s \ P a y m e n t \ C o l u m n s \ I D # & g t ; - & l t ; T a b l e s \ O r d e r T a b l e \ C o l u m n s \ I D # & g t ; < / K e y > < / D i a g r a m O b j e c t K e y > < D i a g r a m O b j e c t K e y > < K e y > R e l a t i o n s h i p s \ & l t ; T a b l e s \ P a y m e n t \ C o l u m n s \ I D # & g t ; - & l t ; T a b l e s \ O r d e r T a b l e \ C o l u m n s \ I D # & g t ; \ F K < / K e y > < / D i a g r a m O b j e c t K e y > < D i a g r a m O b j e c t K e y > < K e y > R e l a t i o n s h i p s \ & l t ; T a b l e s \ P a y m e n t \ C o l u m n s \ I D # & g t ; - & l t ; T a b l e s \ O r d e r T a b l e \ C o l u m n s \ I D # & g t ; \ P K < / K e y > < / D i a g r a m O b j e c t K e y > < D i a g r a m O b j e c t K e y > < K e y > R e l a t i o n s h i p s \ & l t ; T a b l e s \ P a y m e n t \ C o l u m n s \ I D # & g t ; - & l t ; T a b l e s \ O r d e r T a b l e \ C o l u m n s \ I D # & g t ; \ C r o s s F i l t e r < / K e y > < / D i a g r a m O b j e c t K e y > < D i a g r a m O b j e c t K e y > < K e y > R e l a t i o n s h i p s \ & l t ; T a b l e s \ D e l i v e r e d \ C o l u m n s \ I D # & g t ; - & l t ; T a b l e s \ O r d e r T a b l e \ C o l u m n s \ I D # & g t ; < / K e y > < / D i a g r a m O b j e c t K e y > < D i a g r a m O b j e c t K e y > < K e y > R e l a t i o n s h i p s \ & l t ; T a b l e s \ D e l i v e r e d \ C o l u m n s \ I D # & g t ; - & l t ; T a b l e s \ O r d e r T a b l e \ C o l u m n s \ I D # & g t ; \ F K < / K e y > < / D i a g r a m O b j e c t K e y > < D i a g r a m O b j e c t K e y > < K e y > R e l a t i o n s h i p s \ & l t ; T a b l e s \ D e l i v e r e d \ C o l u m n s \ I D # & g t ; - & l t ; T a b l e s \ O r d e r T a b l e \ C o l u m n s \ I D # & g t ; \ P K < / K e y > < / D i a g r a m O b j e c t K e y > < D i a g r a m O b j e c t K e y > < K e y > R e l a t i o n s h i p s \ & l t ; T a b l e s \ D e l i v e r e d \ C o l u m n s \ I D # & g t ; - & l t ; T a b l e s \ O r d e r T a b l e \ C o l u m n s \ I D # & g t ; \ C r o s s F i l t e r < / K e y > < / D i a g r a m O b j e c t K e y > < / A l l K e y s > < S e l e c t e d K e y s > < D i a g r a m O b j e c t K e y > < K e y > T a b l e s \ P a y m e n t 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 T a g s \ T a b l e s \ & l t ; T a b l e s \ P a y m e n t & g t ; 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 T a g s \ T a b l e s \ & l t ; T a b l e s \ D e l i v e r e d & g t ; 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 T a b l e s \ O r d e r T a b l e < / K e y > < / a : K e y > < a : V a l u e   i : t y p e = " D i a g r a m D i s p l a y N o d e V i e w S t a t e " > < H e i g h t > 4 0 9 < / H e i g h t > < I s E x p a n d e d > t r u e < / I s E x p a n d e d > < L a y e d O u t > t r u e < / L a y e d O u t > < L e f t > 1 5 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 T a b l e s \ O r d e r T a b l e \ C o l u m n s \ I D # 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 T a b l e s \ O r d e r T a b l e \ C o l u m n s \ P O # 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 T a b l e s \ O r d e r T a b l e \ C o l u m n s \ M o d e l / T y p e 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 T a b l e s \ O r d e r T a b l e \ C o l u m n s \ O r d e r 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 T a b l e s \ O r d e r T a b l e \ C o l u m n s \ D i s t 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 T a b l e s \ O r d e r T a b l e \ C o l u m n s \ P R J 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 T a b l e s \ O r d e r T a b l e \ C o l u m n s \ P O 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 T a b l e s \ O r d e r T a b l e \ M e a s u r e s \ T�  /   O r d e r 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 T a b l e s \ O r d e r T a b l e \ T�  /   O r d e r   Q t y \ A d d i t i o n a l 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 T a b l e s \ P a y m e n t < / K e y > < / a : K e y > < a : V a l u e   i : t y p e = " D i a g r a m D i s p l a y N o d e V i e w S t a t e " > < H e i g h t > 4 0 2 < / H e i g h t > < I s E x p a n d e d > t r u e < / I s E x p a n d e d > < L a y e d O u t > t r u e < / L a y e d O u t > < L e f t > 3 4 3 . 9 0 3 8 1 0 5 6 7 6 6 5 8 < / L e f t > < T a b I n d e x > 2 < / T a b I n d e x > < T o p > 2 9 2 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 T a b l e s \ P a y m e n t \ C o l u m n s \ I D # 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 T a b l e s \ P a y m e n t \ C o l u m n s \ P O # 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 T a b l e s \ P a y m e n t \ C o l u m n s \ M o d e l / T y p e 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 T a b l e s \ P a y m e n t \ C o l u m n s \ O r d e r 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 T a b l e s \ P a y m e n t \ C o l u m n s \ I n v o i c e # 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 T a b l e s \ P a y m e n t \ C o l u m n s \ P a y m e n t 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 T a b l e s \ P a y m e n t \ C o l u m n s \ A m o u n t   p a i d 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< / K e y > < / a : K e y > < a : V a l u e   i : t y p e = " D i a g r a m D i s p l a y N o d e V i e w S t a t e " > < H e i g h t > 4 1 4 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 T a b l e s \ D e l i v e r e d \ C o l u m n s \ I D # 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 T a b l e s \ D e l i v e r e d \ C o l u m n s \ P O # 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 T a b l e s \ D e l i v e r e d \ C o l u m n s \ M o d e l / T y p e 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 T a b l e s \ D e l i v e r e d \ C o l u m n s \ O r d e r 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 T a b l e s \ D e l i v e r e d \ C o l u m n s \ D e l i v e r y 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 T a b l e s \ D e l i v e r e d \ C o l u m n s \ C o n f i r m e d 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 T a b l e s \ D e l i v e r e d \ C o l u m n s \ U n l o a d e d 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 T a b l e s \ D e l i v e r e d \ M e a s u r e s \ T�  /   D e l i v e r y 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 T a b l e s \ D e l i v e r e d \ T�  /   D e l i v e r y   Q t y \ A d d i t i o n a l 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 T a b l e s \ D e l i v e r e d \ M e a s u r e s \ �0�0�0�0  /  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 T a b l e s \ D e l i v e r e d \ �0�0�0�0  /   D e l i v e r y   D a t e \ A d d i t i o n a l 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 R e l a t i o n s h i p s \ & l t ; T a b l e s \ P a y m e n t \ C o l u m n s \ I D # & g t ; - & l t ; T a b l e s \ O r d e r T a b l e \ C o l u m n s \ I D # & g t ; < / K e y > < / a : K e y > < a : V a l u e   i : t y p e = " D i a g r a m D i s p l a y L i n k V i e w S t a t e " > < A u t o m a t i o n P r o p e r t y H e l p e r T e x t > �0�0�0  �0�0�0�0  1 :   ( 3 2 7 . 9 0 3 8 1 0 5 6 7 6 6 6 04 9 3 ) 0�0�0�0  �0�0�0�0  2 :   ( 1 1 5 04 2 5 ) 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 3 2 7 . 9 0 3 8 1 0 5 6 7 6 6 5 8 6 < / b : _ x > < b : _ y > 4 9 3 < / b : _ y > < / b : P o i n t > < b : P o i n t > < b : _ x > 1 1 7 < / b : _ x > < b : _ y > 4 9 3 < / b : _ y > < / b : P o i n t > < b : P o i n t > < b : _ x > 1 1 5 < / b : _ x > < b : _ y > 4 9 1 < / b : _ y > < / b : P o i n t > < b : P o i n t > < b : _ x > 1 1 5 < / b : _ x > < b : _ y > 4 2 5 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 R e l a t i o n s h i p s \ & l t ; T a b l e s \ P a y m e n t \ C o l u m n s \ I D # & g t ; - & l t ; T a b l e s \ O r d e r T a b l e \ C o l u m n s \ I D # & g t ; \ F K 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 3 2 7 . 9 0 3 8 1 0 5 6 7 6 6 5 8 6 < / b : _ x > < b : _ y > 4 8 5 < / b : _ y > < / L a b e l L o c a t i o n > < L o c a t i o n   x m l n s : b = " h t t p : / / s c h e m a s . d a t a c o n t r a c t . o r g / 2 0 0 4 / 0 7 / S y s t e m . W i n d o w s " > < b : _ x > 3 4 3 . 9 0 3 8 1 0 5 6 7 6 6 5 8 < / b : _ x > < b : _ y > 4 9 3 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 R e l a t i o n s h i p s \ & l t ; T a b l e s \ P a y m e n t \ C o l u m n s \ I D # & g t ; - & l t ; T a b l e s \ O r d e r T a b l e \ C o l u m n s \ I D # & g t ; \ P K 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< / b : _ x > < b : _ y > 4 0 9 < / b : _ y > < / L a b e l L o c a t i o n > < L o c a t i o n   x m l n s : b = " h t t p : / / s c h e m a s . d a t a c o n t r a c t . o r g / 2 0 0 4 / 0 7 / S y s t e m . W i n d o w s " > < b : _ x > 1 1 5 < / b : _ x > < b : _ y > 4 0 9 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 R e l a t i o n s h i p s \ & l t ; T a b l e s \ P a y m e n t \ C o l u m n s \ I D # & g t ; - & l t ; T a b l e s \ O r d e r T a b l e \ C o l u m n s \ I D # & g t ; \ C r o s s F i l t e r 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 3 2 7 . 9 0 3 8 1 0 5 6 7 6 6 5 8 6 < / b : _ x > < b : _ y > 4 9 3 < / b : _ y > < / b : P o i n t > < b : P o i n t > < b : _ x > 1 1 7 < / b : _ x > < b : _ y > 4 9 3 < / b : _ y > < / b : P o i n t > < b : P o i n t > < b : _ x > 1 1 5 < / b : _ x > < b : _ y > 4 9 1 < / b : _ y > < / b : P o i n t > < b : P o i n t > < b : _ x > 1 1 5 < / b : _ x > < b : _ y > 4 2 5 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 R e l a t i o n s h i p s \ & l t ; T a b l e s \ D e l i v e r e d \ C o l u m n s \ I D # & g t ; - & l t ; T a b l e s \ O r d e r T a b l e \ C o l u m n s \ I D # & g t ; < / K e y > < / a : K e y > < a : V a l u e   i : t y p e = " D i a g r a m D i s p l a y L i n k V i e w S t a t e " > < A u t o m a t i o n P r o p e r t y H e l p e r T e x t > �0�0�0  �0�0�0�0  1 :   ( 6 4 3 . 8 0 7 6 2 1 1 3 5 3 3 2 02 0 7 ) 0�0�0�0  �0�0�0�0  2 :   ( 2 3 1 02 0 4 . 5 ) 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 2 0 7 < / b : _ y > < / b : P o i n t > < b : P o i n t > < b : _ x > 4 3 9 . 4 0 3 8 1 0 5 < / b : _ x > < b : _ y > 2 0 7 < / b : _ y > < / b : P o i n t > < b : P o i n t > < b : _ x > 4 3 5 . 4 0 3 8 1 0 5 < / b : _ x > < b : _ y > 2 0 4 . 5 < / b : _ y > < / b : P o i n t > < b : P o i n t > < b : _ x > 2 3 0 . 9 9 9 9 9 9 9 9 9 9 9 9 9 7 < / b : _ x > < b : _ y > 2 0 4 . 5 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 R e l a t i o n s h i p s \ & l t ; T a b l e s \ D e l i v e r e d \ C o l u m n s \ I D # & g t ; - & l t ; T a b l e s \ O r d e r T a b l e \ C o l u m n s \ I D # & g t ; \ F K 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 1 9 9 < / b : _ y > < / L a b e l L o c a t i o n > < L o c a t i o n   x m l n s : b = " h t t p : / / s c h e m a s . d a t a c o n t r a c t . o r g / 2 0 0 4 / 0 7 / S y s t e m . W i n d o w s " > < b : _ x > 6 5 9 . 8 0 7 6 2 1 1 3 5 3 3 1 6 < / b : _ x > < b : _ y > 2 0 7 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 R e l a t i o n s h i p s \ & l t ; T a b l e s \ D e l i v e r e d \ C o l u m n s \ I D # & g t ; - & l t ; T a b l e s \ O r d e r T a b l e \ C o l u m n s \ I D # & g t ; \ P K 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 2 1 4 . 9 9 9 9 9 9 9 9 9 9 9 9 9 7 < / b : _ x > < b : _ y > 1 9 6 . 5 < / b : _ y > < / L a b e l L o c a t i o n > < L o c a t i o n   x m l n s : b = " h t t p : / / s c h e m a s . d a t a c o n t r a c t . o r g / 2 0 0 4 / 0 7 / S y s t e m . W i n d o w s " > < b : _ x > 2 1 5 < / b : _ x > < b : _ y > 2 0 4 . 5 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 R e l a t i o n s h i p s \ & l t ; T a b l e s \ D e l i v e r e d \ C o l u m n s \ I D # & g t ; - & l t ; T a b l e s \ O r d e r T a b l e \ C o l u m n s \ I D # & g t ; \ C r o s s F i l t e r 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 2 0 7 < / b : _ y > < / b : P o i n t > < b : P o i n t > < b : _ x > 4 3 9 . 4 0 3 8 1 0 5 < / b : _ x > < b : _ y > 2 0 7 < / b : _ y > < / b : P o i n t > < b : P o i n t > < b : _ x > 4 3 5 . 4 0 3 8 1 0 5 < / b : _ x > < b : _ y > 2 0 4 . 5 < / b : _ y > < / b : P o i n t > < b : P o i n t > < b : _ x > 2 3 0 . 9 9 9 9 9 9 9 9 9 9 9 9 9 7 < / b : _ x > < b : _ y > 2 0 4 . 5 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 O r d e r   Q t y < / K e y > < / D i a g r a m O b j e c t K e y > < D i a g r a m O b j e c t K e y > < K e y > M e a s u r e s \ T�  /   O r d e r   Q t y \ T a g I n f o \ _< / K e y > < / D i a g r a m O b j e c t K e y > < D i a g r a m O b j e c t K e y > < K e y > M e a s u r e s \ T�  /   O r d e r   Q t y \ T a g I n f o \ $P< / K e y > < / D i a g r a m O b j e c t K e y > < D i a g r a m O b j e c t K e y > < K e y > C o l u m n s \ I D # < / K e y > < / D i a g r a m O b j e c t K e y > < D i a g r a m O b j e c t K e y > < K e y > C o l u m n s \ P O # < / K e y > < / D i a g r a m O b j e c t K e y > < D i a g r a m O b j e c t K e y > < K e y > C o l u m n s \ M o d e l / T y p e < / K e y > < / D i a g r a m O b j e c t K e y > < D i a g r a m O b j e c t K e y > < K e y > C o l u m n s \ I t e m   n a m e < / K e y > < / D i a g r a m O b j e c t K e y > < D i a g r a m O b j e c t K e y > < K e y > C o l u m n s \ O r d e r   Q t y < / K e y > < / D i a g r a m O b j e c t K e y > < D i a g r a m O b j e c t K e y > < K e y > C o l u m n s \ u n i t < / K e y > < / D i a g r a m O b j e c t K e y > < D i a g r a m O b j e c t K e y > < K e y > C o l u m n s \ U n i t   P r i c e < / K e y > < / D i a g r a m O b j e c t K e y > < D i a g r a m O b j e c t K e y > < K e y > C o l u m n s \ T o t a l < / K e y > < / D i a g r a m O b j e c t K e y > < D i a g r a m O b j e c t K e y > < K e y > C o l u m n s \ D i s t < / K e y > < / D i a g r a m O b j e c t K e y > < D i a g r a m O b j e c t K e y > < K e y > C o l u m n s \ P R J   c o d e < / K e y > < / D i a g r a m O b j e c t K e y > < D i a g r a m O b j e c t K e y > < K e y > C o l u m n s \ P O   b y < / K e y > < / D i a g r a m O b j e c t K e y > < D i a g r a m O b j e c t K e y > < K e y > L i n k s \ & l t ; C o l u m n s \ T�  /   O r d e r   Q t y & g t ; - & l t ; M e a s u r e s \ O r d e r   Q t y & g t ; < / K e y > < / D i a g r a m O b j e c t K e y > < D i a g r a m O b j e c t K e y > < K e y > L i n k s \ & l t ; C o l u m n s \ T�  /   O r d e r   Q t y & g t ; - & l t ; M e a s u r e s \ O r d e r   Q t y & g t ; \ C O L U M N < / K e y > < / D i a g r a m O b j e c t K e y > < D i a g r a m O b j e c t K e y > < K e y > L i n k s \ & l t ; C o l u m n s \ T�  /   O r d e r   Q t y & g t ; - & l t ; M e a s u r e s \ O r d e r   Q t y & g t ; \ M E A S U R E 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 O r d e r   Q t y 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 O r d e r   Q t y \ T a g I n f o \ _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 O r d e r   Q t y \ T a g I n f o \ $P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 C o l u m n s \ I D # 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 C o l u m n s \ P O # 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 C o l u m n s \ M o d e l / T y p e 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 C o l u m n s \ P R J   c o d e 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  b y 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 O r d e r   Q t y & g t ; - & l t ; M e a s u r e s \ O r d e r  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 O r d e r   Q t y & g t ; - & l t ; M e a s u r e s \ O r d e r  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 O r d e r   Q t y & g t ; - & l t ; M e a s u r e s \ O r d e r   Q t y & g t ; \ M E A S U R E 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 D e l i v e r e d 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 D e l i v e r e d 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 D e l i v e r y   Q t y < / K e y > < / D i a g r a m O b j e c t K e y > < D i a g r a m O b j e c t K e y > < K e y > M e a s u r e s \ T�  /   D e l i v e r y   Q t y \ T a g I n f o \ _< / K e y > < / D i a g r a m O b j e c t K e y > < D i a g r a m O b j e c t K e y > < K e y > M e a s u r e s \ T�  /   D e l i v e r y   Q t y \ T a g I n f o \ $P< / K e y > < / D i a g r a m O b j e c t K e y > < D i a g r a m O b j e c t K e y > < K e y > M e a s u r e s \ �0�0�0�0  /   D e l i v e r y   D a t e < / K e y > < / D i a g r a m O b j e c t K e y > < D i a g r a m O b j e c t K e y > < K e y > M e a s u r e s \ �0�0�0�0  /   D e l i v e r y   D a t e \ T a g I n f o \ _< / K e y > < / D i a g r a m O b j e c t K e y > < D i a g r a m O b j e c t K e y > < K e y > M e a s u r e s \ �0�0�0�0  /   D e l i v e r y   D a t e \ T a g I n f o \ $P< / K e y > < / D i a g r a m O b j e c t K e y > < D i a g r a m O b j e c t K e y > < K e y > C o l u m n s \ I D # < / K e y > < / D i a g r a m O b j e c t K e y > < D i a g r a m O b j e c t K e y > < K e y > C o l u m n s \ P O # < / K e y > < / D i a g r a m O b j e c t K e y > < D i a g r a m O b j e c t K e y > < K e y > C o l u m n s \ M o d e l / T y p e < / K e y > < / D i a g r a m O b j e c t K e y > < D i a g r a m O b j e c t K e y > < K e y > C o l u m n s \ I t e m   n a m e < / K e y > < / D i a g r a m O b j e c t K e y > < D i a g r a m O b j e c t K e y > < K e y > C o l u m n s \ O r d e r   Q t y < / K e y > < / D i a g r a m O b j e c t K e y > < D i a g r a m O b j e c t K e y > < K e y > C o l u m n s \ u n i t < / K e y > < / D i a g r a m O b j e c t K e y > < D i a g r a m O b j e c t K e y > < K e y > C o l u m n s \ D e l i v e r y   Q t y < / K e y > < / D i a g r a m O b j e c t K e y > < D i a g r a m O b j e c t K e y > < K e y > C o l u m n s \ D e l i v e r y   D a t e < / K e y > < / D i a g r a m O b j e c t K e y > < D i a g r a m O b j e c t K e y > < K e y > C o l u m n s \ C o n f i r m e d   b y < / K e y > < / D i a g r a m O b j e c t K e y > < D i a g r a m O b j e c t K e y > < K e y > C o l u m n s \ U n l o a d e d < / K e y > < / D i a g r a m O b j e c t K e y > < D i a g r a m O b j e c t K e y > < K e y > L i n k s \ & l t ; C o l u m n s \ T�  /   D e l i v e r y   Q t y & g t ; - & l t ; M e a s u r e s \ D e l i v e r y   Q t y & g t ; < / K e y > < / D i a g r a m O b j e c t K e y > < D i a g r a m O b j e c t K e y > < K e y > L i n k s \ & l t ; C o l u m n s \ T�  /   D e l i v e r y   Q t y & g t ; - & l t ; M e a s u r e s \ D e l i v e r y   Q t y & g t ; \ C O L U M N < / K e y > < / D i a g r a m O b j e c t K e y > < D i a g r a m O b j e c t K e y > < K e y > L i n k s \ & l t ; C o l u m n s \ T�  /   D e l i v e r y   Q t y & g t ; - & l t ; M e a s u r e s \ D e l i v e r y   Q t y & g t ; \ M E A S U R E < / K e y > < / D i a g r a m O b j e c t K e y > < D i a g r a m O b j e c t K e y > < K e y > L i n k s \ & l t ; C o l u m n s \ �0�0�0�0  /   D e l i v e r y   D a t e & g t ; - & l t ; M e a s u r e s \ D e l i v e r y   D a t e & g t ; < / K e y > < / D i a g r a m O b j e c t K e y > < D i a g r a m O b j e c t K e y > < K e y > L i n k s \ & l t ; C o l u m n s \ �0�0�0�0  /   D e l i v e r y   D a t e & g t ; - & l t ; M e a s u r e s \ D e l i v e r y   D a t e & g t ; \ C O L U M N < / K e y > < / D i a g r a m O b j e c t K e y > < D i a g r a m O b j e c t K e y > < K e y > L i n k s \ & l t ; C o l u m n s \ �0�0�0�0  /   D e l i v e r y   D a t e & g t ; - & l t ; M e a s u r e s \ D e l i v e r y  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 D e l i v e r y   Q t y 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 D e l i v e r y   Q t y \ T a g I n f o \ _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 D e l i v e r y   Q t y \ T a g I n f o \ $P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  /   D e l i v e r y   D a t e 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 M e a s u r e s \ �0�0�0�0  /   D e l i v e r y   D a t e \ T a g I n f o \ _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  /   D e l i v e r y   D a t e \ T a g I n f o \ $P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 C o l u m n s \ I D # 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 C o l u m n s \ P O # 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 C o l u m n s \ M o d e l / T y p e 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 C o l u m n s \ C o n f i r m e d   b y 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 C o l u m n s \ U n l o a d e d 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 D e l i v e r y   Q t y & g t ; - & l t ; M e a s u r e s \ D e l i v e r y  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 D e l i v e r y   Q t y & g t ; - & l t ; M e a s u r e s \ D e l i v e r y  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 D e l i v e r y   Q t y & g t ; - & l t ; M e a s u r e s \ D e l i v e r y  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 L i n k s \ & l t ; C o l u m n s \ �0�0�0�0  /   D e l i v e r y   D a t e & g t ; - & l t ; M e a s u r e s \ D e l i v e r y 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 L i n k s \ & l t ; C o l u m n s \ �0�0�0�0  /   D e l i v e r y   D a t e & g t ; - & l t ; M e a s u r e s \ D e l i v e r y 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 L i n k s \ & l t ; C o l u m n s \ �0�0�0�0  /   D e l i v e r y   D a t e & g t ; - & l t ; M e a s u r e s \ D e l i v e r y  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DBAEFCEED87C4EB79EAC1BD15EF0BE" ma:contentTypeVersion="6" ma:contentTypeDescription="Crear nuevo documento." ma:contentTypeScope="" ma:versionID="d12f87bd0c5c0baf3401eb8a2d0140e0">
  <xsd:schema xmlns:xsd="http://www.w3.org/2001/XMLSchema" xmlns:xs="http://www.w3.org/2001/XMLSchema" xmlns:p="http://schemas.microsoft.com/office/2006/metadata/properties" xmlns:ns2="0e29f692-4387-4715-8b92-7f3a33e68c26" targetNamespace="http://schemas.microsoft.com/office/2006/metadata/properties" ma:root="true" ma:fieldsID="9730abe34472ae2b32e23b0e980c378e" ns2:_="">
    <xsd:import namespace="0e29f692-4387-4715-8b92-7f3a33e68c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9f692-4387-4715-8b92-7f3a33e68c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 P a y m e n t 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 D e l i v e r e d 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 3 6 8 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 2 0 2 2 - 0 5 - 0 3 T 1 8 : 1 6 : 0 2 . 9 4 6 0 0 0 7 + 0 9 : 0 0 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 C o l u m n s \ M o d e l / T y p e 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 C o l u m n s \ P R J 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 C o l u m n s \ M o d e l / T y p e 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 p a i d 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 D e l i v e r e d 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 D e l i v e r e d 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 C o l u m n s \ M o d e l / T y p e 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 C o l u m n s \ C o n f i r m e d 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 C o l u m n s \ U n l o a d e d 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BA4FD50-CBE4-459E-9756-3DA608135CED}">
  <ds:schemaRefs>
    <ds:schemaRef ds:uri="http://gemini/pivotcustomization/IsSandboxEmbedded"/>
  </ds:schemaRefs>
</ds:datastoreItem>
</file>

<file path=customXml/itemProps10.xml><?xml version="1.0" encoding="utf-8"?>
<ds:datastoreItem xmlns:ds="http://schemas.openxmlformats.org/officeDocument/2006/customXml" ds:itemID="{0EB8DC50-C8AB-4F6C-B653-80EEB745BAA2}">
  <ds:schemaRefs>
    <ds:schemaRef ds:uri="http://gemini/pivotcustomization/RelationshipAutoDetectionEnabled"/>
  </ds:schemaRefs>
</ds:datastoreItem>
</file>

<file path=customXml/itemProps11.xml><?xml version="1.0" encoding="utf-8"?>
<ds:datastoreItem xmlns:ds="http://schemas.openxmlformats.org/officeDocument/2006/customXml" ds:itemID="{3A0BBBAB-1ADB-4384-A86C-ECDCBDBFF003}">
  <ds:schemaRefs>
    <ds:schemaRef ds:uri="http://gemini/pivotcustomization/TableXML_OrderTable"/>
  </ds:schemaRefs>
</ds:datastoreItem>
</file>

<file path=customXml/itemProps12.xml><?xml version="1.0" encoding="utf-8"?>
<ds:datastoreItem xmlns:ds="http://schemas.openxmlformats.org/officeDocument/2006/customXml" ds:itemID="{60CE2056-612D-4132-AEC5-3211B0C90ACB}">
  <ds:schemaRefs>
    <ds:schemaRef ds:uri="http://gemini/pivotcustomization/TableOrder"/>
  </ds:schemaRefs>
</ds:datastoreItem>
</file>

<file path=customXml/itemProps13.xml><?xml version="1.0" encoding="utf-8"?>
<ds:datastoreItem xmlns:ds="http://schemas.openxmlformats.org/officeDocument/2006/customXml" ds:itemID="{76D75264-5AFD-471E-B405-4566FE2AF27E}">
  <ds:schemaRefs>
    <ds:schemaRef ds:uri="http://gemini/pivotcustomization/TableXML_Delivered"/>
  </ds:schemaRefs>
</ds:datastoreItem>
</file>

<file path=customXml/itemProps14.xml><?xml version="1.0" encoding="utf-8"?>
<ds:datastoreItem xmlns:ds="http://schemas.openxmlformats.org/officeDocument/2006/customXml" ds:itemID="{AC319CC1-45E8-4B10-BD06-F66E05E658C7}">
  <ds:schemaRefs>
    <ds:schemaRef ds:uri="http://gemini/pivotcustomization/LinkedTableUpdateMode"/>
  </ds:schemaRefs>
</ds:datastoreItem>
</file>

<file path=customXml/itemProps15.xml><?xml version="1.0" encoding="utf-8"?>
<ds:datastoreItem xmlns:ds="http://schemas.openxmlformats.org/officeDocument/2006/customXml" ds:itemID="{BA86CAD9-AA16-4494-810A-7A59FC0DC3CB}">
  <ds:schemaRefs>
    <ds:schemaRef ds:uri="http://gemini/pivotcustomization/TableXML_Payment"/>
  </ds:schemaRefs>
</ds:datastoreItem>
</file>

<file path=customXml/itemProps16.xml><?xml version="1.0" encoding="utf-8"?>
<ds:datastoreItem xmlns:ds="http://schemas.openxmlformats.org/officeDocument/2006/customXml" ds:itemID="{BE9F1F3B-09FC-4C70-AC55-43C59C22FCB8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F523D9BE-A3AF-400C-BAC4-481D1AA18091}">
  <ds:schemaRefs>
    <ds:schemaRef ds:uri="http://gemini/pivotcustomization/ClientWindowXML"/>
  </ds:schemaRefs>
</ds:datastoreItem>
</file>

<file path=customXml/itemProps18.xml><?xml version="1.0" encoding="utf-8"?>
<ds:datastoreItem xmlns:ds="http://schemas.openxmlformats.org/officeDocument/2006/customXml" ds:itemID="{365AC3F8-52C4-40F9-B0B7-9080FC13E84A}">
  <ds:schemaRefs>
    <ds:schemaRef ds:uri="http://gemini/pivotcustomization/Diagrams"/>
  </ds:schemaRefs>
</ds:datastoreItem>
</file>

<file path=customXml/itemProps19.xml><?xml version="1.0" encoding="utf-8"?>
<ds:datastoreItem xmlns:ds="http://schemas.openxmlformats.org/officeDocument/2006/customXml" ds:itemID="{016ACA10-DCB8-4DE2-B185-5947A45ED313}">
  <ds:schemaRefs>
    <ds:schemaRef ds:uri="http://gemini/pivotcustomization/ShowHidden"/>
  </ds:schemaRefs>
</ds:datastoreItem>
</file>

<file path=customXml/itemProps2.xml><?xml version="1.0" encoding="utf-8"?>
<ds:datastoreItem xmlns:ds="http://schemas.openxmlformats.org/officeDocument/2006/customXml" ds:itemID="{6909F5A1-9BEB-432D-8A15-07C31456C1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9f692-4387-4715-8b92-7f3a33e68c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772FC663-586A-4EEF-891A-0745BDEB6B24}">
  <ds:schemaRefs>
    <ds:schemaRef ds:uri="http://gemini/pivotcustomization/ManualCalcMode"/>
  </ds:schemaRefs>
</ds:datastoreItem>
</file>

<file path=customXml/itemProps21.xml><?xml version="1.0" encoding="utf-8"?>
<ds:datastoreItem xmlns:ds="http://schemas.openxmlformats.org/officeDocument/2006/customXml" ds:itemID="{6F5C7591-5AFA-4521-B405-81C45D18A6D5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F7FBD36C-EBB1-4A36-B480-F8FD18465A09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9CCE3ED6-BFC3-4877-9756-2C70F25A83F4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7A491749-11A7-4536-AC7A-823DD4CA1C0C}">
  <ds:schemaRefs>
    <ds:schemaRef ds:uri="http://gemini/pivotcustomization/PowerPivotVersion"/>
  </ds:schemaRefs>
</ds:datastoreItem>
</file>

<file path=customXml/itemProps6.xml><?xml version="1.0" encoding="utf-8"?>
<ds:datastoreItem xmlns:ds="http://schemas.openxmlformats.org/officeDocument/2006/customXml" ds:itemID="{4F383742-7D6F-428E-85E5-978BD7FAE095}">
  <ds:schemaRefs>
    <ds:schemaRef ds:uri="http://gemini/pivotcustomization/ShowImplicitMeasures"/>
  </ds:schemaRefs>
</ds:datastoreItem>
</file>

<file path=customXml/itemProps7.xml><?xml version="1.0" encoding="utf-8"?>
<ds:datastoreItem xmlns:ds="http://schemas.openxmlformats.org/officeDocument/2006/customXml" ds:itemID="{EE63DC8D-0270-4707-AE36-E803A64FF0FD}">
  <ds:schemaRefs>
    <ds:schemaRef ds:uri="http://gemini/pivotcustomization/TableWidget"/>
  </ds:schemaRefs>
</ds:datastoreItem>
</file>

<file path=customXml/itemProps8.xml><?xml version="1.0" encoding="utf-8"?>
<ds:datastoreItem xmlns:ds="http://schemas.openxmlformats.org/officeDocument/2006/customXml" ds:itemID="{86F8EDCC-80FF-4F48-A555-8F4B86353AF4}">
  <ds:schemaRefs>
    <ds:schemaRef ds:uri="http://purl.org/dc/elements/1.1/"/>
    <ds:schemaRef ds:uri="http://purl.org/dc/terms/"/>
    <ds:schemaRef ds:uri="http://purl.org/dc/dcmitype/"/>
    <ds:schemaRef ds:uri="0e29f692-4387-4715-8b92-7f3a33e68c26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64FFFB62-DBBA-4ECD-8038-7106CCADC43F}">
  <ds:schemaRefs>
    <ds:schemaRef ds:uri="http://gemini/pivotcustomization/FormulaBar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1_Order Table</vt:lpstr>
      <vt:lpstr>pruebaBD</vt:lpstr>
      <vt:lpstr>2_Paymant</vt:lpstr>
      <vt:lpstr>3_Delivered</vt:lpstr>
      <vt:lpstr>2_Aggregate</vt:lpstr>
      <vt:lpstr>4_Advd Paym't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okuda-e</dc:creator>
  <cp:keywords/>
  <dc:description/>
  <cp:lastModifiedBy>User</cp:lastModifiedBy>
  <cp:revision/>
  <dcterms:created xsi:type="dcterms:W3CDTF">2022-04-23T03:45:55Z</dcterms:created>
  <dcterms:modified xsi:type="dcterms:W3CDTF">2022-07-18T22:32:24Z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0x010100F6DBAEFCEED87C4EB79EAC1BD15EF0BE</vt:lpwstr>
  </property>
</Properties>
</file>