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1280"/>
  </bookViews>
  <sheets>
    <sheet name="Модель 2" sheetId="4" r:id="rId1"/>
    <sheet name="Модель 2.1" sheetId="1" r:id="rId2"/>
    <sheet name="Модель 2.2" sheetId="5" r:id="rId3"/>
    <sheet name="Модель 1" sheetId="6" r:id="rId4"/>
  </sheets>
  <definedNames>
    <definedName name="solver_adj" localSheetId="3" hidden="1">'Модель 1'!$D$2:$J$2</definedName>
    <definedName name="solver_adj" localSheetId="0" hidden="1">'Модель 2'!$D$2:$K$2</definedName>
    <definedName name="solver_adj" localSheetId="1" hidden="1">'Модель 2.1'!$D$2:$I$2</definedName>
    <definedName name="solver_adj" localSheetId="2" hidden="1">'Модель 2.2'!$D$2:$K$2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3" hidden="1">2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'Модель 1'!$C$2:$J$2</definedName>
    <definedName name="solver_lhs1" localSheetId="0" hidden="1">'Модель 2'!$C$2:$K$2</definedName>
    <definedName name="solver_lhs1" localSheetId="1" hidden="1">'Модель 2.1'!$C$2:$I$2</definedName>
    <definedName name="solver_lhs1" localSheetId="2" hidden="1">'Модель 2.2'!$C$2:$K$2</definedName>
    <definedName name="solver_lhs2" localSheetId="3" hidden="1">'Модель 1'!$C$2:$J$2</definedName>
    <definedName name="solver_lhs2" localSheetId="0" hidden="1">'Модель 2'!$C$2:$K$2</definedName>
    <definedName name="solver_lhs2" localSheetId="1" hidden="1">'Модель 2.1'!$C$2:$I$2</definedName>
    <definedName name="solver_lhs2" localSheetId="2" hidden="1">'Модель 2.2'!$C$2:$K$2</definedName>
    <definedName name="solver_lhs3" localSheetId="3" hidden="1">'Модель 1'!$R$2</definedName>
    <definedName name="solver_lhs3" localSheetId="0" hidden="1">'Модель 2'!$S$2</definedName>
    <definedName name="solver_lhs3" localSheetId="1" hidden="1">'Модель 2.1'!$Q$2</definedName>
    <definedName name="solver_lhs3" localSheetId="2" hidden="1">'Модель 2.2'!$S$2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'Модель 1'!$X$39</definedName>
    <definedName name="solver_opt" localSheetId="0" hidden="1">'Модель 2'!$X$39</definedName>
    <definedName name="solver_opt" localSheetId="1" hidden="1">'Модель 2.1'!$X$39</definedName>
    <definedName name="solver_opt" localSheetId="2" hidden="1">'Модель 2.2'!$X$39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3" hidden="1">2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hs1" localSheetId="3" hidden="1">'Модель 1'!$C$4:$J$4</definedName>
    <definedName name="solver_rhs1" localSheetId="0" hidden="1">'Модель 2'!$C$4:$K$4</definedName>
    <definedName name="solver_rhs1" localSheetId="1" hidden="1">'Модель 2.1'!$C$4:$I$4</definedName>
    <definedName name="solver_rhs1" localSheetId="2" hidden="1">'Модель 2.2'!$C$4:$K$4</definedName>
    <definedName name="solver_rhs2" localSheetId="3" hidden="1">'Модель 1'!$C$3:$J$3</definedName>
    <definedName name="solver_rhs2" localSheetId="0" hidden="1">'Модель 2'!$C$3:$K$3</definedName>
    <definedName name="solver_rhs2" localSheetId="1" hidden="1">'Модель 2.1'!$C$3:$I$3</definedName>
    <definedName name="solver_rhs2" localSheetId="2" hidden="1">'Модель 2.2'!$C$3:$K$3</definedName>
    <definedName name="solver_rhs3" localSheetId="3" hidden="1">'Модель 1'!$S$2</definedName>
    <definedName name="solver_rhs3" localSheetId="0" hidden="1">'Модель 2'!$T$2</definedName>
    <definedName name="solver_rhs3" localSheetId="1" hidden="1">'Модель 2.1'!$R$2</definedName>
    <definedName name="solver_rhs3" localSheetId="2" hidden="1">'Модель 2.2'!$T$2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M53" i="6" l="1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O11" i="6"/>
  <c r="O43" i="6" s="1"/>
  <c r="L11" i="6"/>
  <c r="K11" i="6"/>
  <c r="J11" i="6"/>
  <c r="I11" i="6"/>
  <c r="R2" i="6"/>
  <c r="M2" i="6"/>
  <c r="L2" i="6"/>
  <c r="C2" i="6"/>
  <c r="Z1" i="6"/>
  <c r="Z2" i="6" s="1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Y19" i="5" s="1"/>
  <c r="K19" i="5"/>
  <c r="J19" i="5"/>
  <c r="I19" i="5"/>
  <c r="L18" i="5"/>
  <c r="Y18" i="5" s="1"/>
  <c r="K18" i="5"/>
  <c r="J18" i="5"/>
  <c r="I18" i="5"/>
  <c r="L17" i="5"/>
  <c r="K17" i="5"/>
  <c r="J17" i="5"/>
  <c r="I17" i="5"/>
  <c r="L16" i="5"/>
  <c r="Y16" i="5" s="1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O11" i="5"/>
  <c r="O43" i="5" s="1"/>
  <c r="L11" i="5"/>
  <c r="K11" i="5"/>
  <c r="J11" i="5"/>
  <c r="I11" i="5"/>
  <c r="S2" i="5"/>
  <c r="N2" i="5"/>
  <c r="M2" i="5"/>
  <c r="C2" i="5"/>
  <c r="AA1" i="5"/>
  <c r="AA2" i="5" s="1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Y30" i="4" s="1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O11" i="4"/>
  <c r="O43" i="4" s="1"/>
  <c r="L11" i="4"/>
  <c r="L2" i="4" s="1"/>
  <c r="Z12" i="4" s="1"/>
  <c r="K11" i="4"/>
  <c r="J11" i="4"/>
  <c r="I11" i="4"/>
  <c r="S2" i="4"/>
  <c r="N2" i="4"/>
  <c r="M2" i="4"/>
  <c r="C2" i="4"/>
  <c r="AA1" i="4"/>
  <c r="AA2" i="4" s="1"/>
  <c r="O12" i="6" l="1"/>
  <c r="O13" i="6" s="1"/>
  <c r="O14" i="6" s="1"/>
  <c r="O15" i="6" s="1"/>
  <c r="O16" i="6" s="1"/>
  <c r="O17" i="6" s="1"/>
  <c r="O18" i="6" s="1"/>
  <c r="O19" i="6" s="1"/>
  <c r="O20" i="6" s="1"/>
  <c r="O21" i="6" s="1"/>
  <c r="Y15" i="6"/>
  <c r="Y20" i="6"/>
  <c r="T11" i="6"/>
  <c r="S11" i="6" s="1"/>
  <c r="Y16" i="6"/>
  <c r="Y14" i="6"/>
  <c r="Y13" i="6"/>
  <c r="K2" i="6"/>
  <c r="Z15" i="6" s="1"/>
  <c r="Y12" i="6"/>
  <c r="Y21" i="6"/>
  <c r="Y11" i="6"/>
  <c r="AA11" i="6" s="1"/>
  <c r="Y19" i="6"/>
  <c r="Y18" i="6"/>
  <c r="Y17" i="6"/>
  <c r="T11" i="5"/>
  <c r="S11" i="5" s="1"/>
  <c r="X11" i="5" s="1"/>
  <c r="O12" i="5"/>
  <c r="O13" i="5" s="1"/>
  <c r="T13" i="5" s="1"/>
  <c r="Y17" i="5"/>
  <c r="Y25" i="5"/>
  <c r="Y27" i="5"/>
  <c r="Y24" i="5"/>
  <c r="Y26" i="5"/>
  <c r="Y14" i="5"/>
  <c r="Y13" i="5"/>
  <c r="Y15" i="5"/>
  <c r="Y11" i="5"/>
  <c r="AA11" i="5" s="1"/>
  <c r="Y12" i="5"/>
  <c r="L2" i="5"/>
  <c r="Z22" i="5" s="1"/>
  <c r="Y23" i="5"/>
  <c r="Y22" i="5"/>
  <c r="Y21" i="5"/>
  <c r="Y20" i="5"/>
  <c r="O12" i="4"/>
  <c r="T12" i="4" s="1"/>
  <c r="Y26" i="4"/>
  <c r="Y12" i="4"/>
  <c r="Y27" i="4"/>
  <c r="Y31" i="4"/>
  <c r="Y13" i="4"/>
  <c r="Y28" i="4"/>
  <c r="Y33" i="4"/>
  <c r="Y32" i="4"/>
  <c r="Y22" i="4"/>
  <c r="Y29" i="4"/>
  <c r="T11" i="4"/>
  <c r="S11" i="4" s="1"/>
  <c r="X11" i="4" s="1"/>
  <c r="Y11" i="4"/>
  <c r="AA11" i="4" s="1"/>
  <c r="Z13" i="4"/>
  <c r="Z29" i="4"/>
  <c r="Z11" i="4"/>
  <c r="Z16" i="4"/>
  <c r="Y16" i="4"/>
  <c r="Z24" i="4"/>
  <c r="Z34" i="4"/>
  <c r="Z17" i="4"/>
  <c r="Y17" i="4"/>
  <c r="Z32" i="4"/>
  <c r="Z14" i="4"/>
  <c r="Y18" i="4"/>
  <c r="Z18" i="4"/>
  <c r="Z23" i="4"/>
  <c r="Z25" i="4"/>
  <c r="Z21" i="4"/>
  <c r="Y21" i="4"/>
  <c r="Z22" i="4"/>
  <c r="N11" i="4"/>
  <c r="Z26" i="4"/>
  <c r="Z28" i="4"/>
  <c r="Z27" i="4"/>
  <c r="Z1" i="4"/>
  <c r="Z15" i="4"/>
  <c r="Y15" i="4"/>
  <c r="Z33" i="4"/>
  <c r="Z30" i="4"/>
  <c r="Z20" i="4"/>
  <c r="Y20" i="4"/>
  <c r="Z19" i="4"/>
  <c r="Y19" i="4"/>
  <c r="Z31" i="4"/>
  <c r="Y35" i="4"/>
  <c r="Y14" i="4"/>
  <c r="Y34" i="4"/>
  <c r="Z35" i="4"/>
  <c r="Y25" i="4"/>
  <c r="Y24" i="4"/>
  <c r="Y23" i="4"/>
  <c r="C2" i="1"/>
  <c r="L2" i="1"/>
  <c r="N68" i="1"/>
  <c r="O68" i="1"/>
  <c r="Z11" i="6" l="1"/>
  <c r="T12" i="6"/>
  <c r="AA12" i="6"/>
  <c r="T13" i="6"/>
  <c r="O44" i="6"/>
  <c r="AA13" i="6"/>
  <c r="O45" i="6"/>
  <c r="T14" i="6"/>
  <c r="S12" i="6"/>
  <c r="X11" i="6"/>
  <c r="Z16" i="6"/>
  <c r="Z12" i="6"/>
  <c r="Z20" i="6"/>
  <c r="Z19" i="6"/>
  <c r="Z21" i="6"/>
  <c r="Z17" i="6"/>
  <c r="Y1" i="6"/>
  <c r="Z18" i="6"/>
  <c r="N11" i="6"/>
  <c r="AA14" i="6"/>
  <c r="Z14" i="6"/>
  <c r="Z13" i="6"/>
  <c r="S12" i="5"/>
  <c r="S13" i="5" s="1"/>
  <c r="T12" i="5"/>
  <c r="O44" i="5"/>
  <c r="AA12" i="5"/>
  <c r="O14" i="5"/>
  <c r="T14" i="5" s="1"/>
  <c r="AA13" i="5"/>
  <c r="O45" i="5"/>
  <c r="Z16" i="5"/>
  <c r="Z15" i="5"/>
  <c r="Z12" i="5"/>
  <c r="Z13" i="5"/>
  <c r="Z14" i="5"/>
  <c r="N11" i="5"/>
  <c r="Z19" i="5"/>
  <c r="Z20" i="5"/>
  <c r="Z17" i="5"/>
  <c r="Z1" i="5"/>
  <c r="Z18" i="5"/>
  <c r="Z27" i="5"/>
  <c r="Z21" i="5"/>
  <c r="Z23" i="5"/>
  <c r="Z11" i="5"/>
  <c r="Z26" i="5"/>
  <c r="Z24" i="5"/>
  <c r="Z25" i="5"/>
  <c r="V11" i="4"/>
  <c r="N12" i="4"/>
  <c r="N43" i="4"/>
  <c r="O44" i="4"/>
  <c r="O13" i="4"/>
  <c r="T13" i="4" s="1"/>
  <c r="S12" i="4"/>
  <c r="S13" i="4" s="1"/>
  <c r="AA12" i="4"/>
  <c r="R11" i="4"/>
  <c r="Q11" i="4" s="1"/>
  <c r="P11" i="4"/>
  <c r="P12" i="4" s="1"/>
  <c r="AB11" i="4"/>
  <c r="AB1" i="4"/>
  <c r="Z2" i="4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3" i="1"/>
  <c r="I36" i="1"/>
  <c r="L3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3" i="1"/>
  <c r="O46" i="6" l="1"/>
  <c r="T15" i="6"/>
  <c r="AB11" i="6"/>
  <c r="N12" i="6"/>
  <c r="R11" i="6"/>
  <c r="Q11" i="6" s="1"/>
  <c r="N43" i="6"/>
  <c r="V11" i="6"/>
  <c r="P11" i="6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Y2" i="6"/>
  <c r="AA1" i="6"/>
  <c r="S13" i="6"/>
  <c r="X12" i="6"/>
  <c r="X12" i="5"/>
  <c r="O46" i="5"/>
  <c r="O15" i="5"/>
  <c r="O47" i="5" s="1"/>
  <c r="AA14" i="5"/>
  <c r="AB1" i="5"/>
  <c r="Z2" i="5"/>
  <c r="X13" i="5"/>
  <c r="S14" i="5"/>
  <c r="AB11" i="5"/>
  <c r="V11" i="5"/>
  <c r="N43" i="5"/>
  <c r="N12" i="5"/>
  <c r="R11" i="5"/>
  <c r="Q11" i="5" s="1"/>
  <c r="P11" i="5"/>
  <c r="AA13" i="4"/>
  <c r="U12" i="4"/>
  <c r="P13" i="4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O14" i="4"/>
  <c r="T14" i="4" s="1"/>
  <c r="O45" i="4"/>
  <c r="N13" i="4"/>
  <c r="N44" i="4"/>
  <c r="X12" i="4"/>
  <c r="U11" i="4"/>
  <c r="S14" i="4"/>
  <c r="X13" i="4"/>
  <c r="R12" i="4"/>
  <c r="AB12" i="4"/>
  <c r="V12" i="4"/>
  <c r="Q12" i="4"/>
  <c r="W11" i="4"/>
  <c r="Y1" i="1"/>
  <c r="Y2" i="1" s="1"/>
  <c r="AA15" i="6" l="1"/>
  <c r="T16" i="6"/>
  <c r="O47" i="6"/>
  <c r="S14" i="6"/>
  <c r="X13" i="6"/>
  <c r="N44" i="6"/>
  <c r="AB12" i="6"/>
  <c r="R12" i="6"/>
  <c r="N13" i="6"/>
  <c r="V12" i="6"/>
  <c r="U11" i="6"/>
  <c r="W11" i="6"/>
  <c r="Q12" i="6"/>
  <c r="AA15" i="5"/>
  <c r="T15" i="5"/>
  <c r="O16" i="5"/>
  <c r="N13" i="5"/>
  <c r="V12" i="5"/>
  <c r="AB12" i="5"/>
  <c r="R12" i="5"/>
  <c r="N44" i="5"/>
  <c r="X14" i="5"/>
  <c r="S15" i="5"/>
  <c r="W11" i="5"/>
  <c r="Q12" i="5"/>
  <c r="O17" i="5"/>
  <c r="O48" i="5"/>
  <c r="T16" i="5"/>
  <c r="AA16" i="5"/>
  <c r="P12" i="5"/>
  <c r="U11" i="5"/>
  <c r="O15" i="4"/>
  <c r="O46" i="4"/>
  <c r="AA14" i="4"/>
  <c r="N14" i="4"/>
  <c r="N45" i="4"/>
  <c r="S15" i="4"/>
  <c r="X14" i="4"/>
  <c r="Q13" i="4"/>
  <c r="W12" i="4"/>
  <c r="R13" i="4"/>
  <c r="AB13" i="4"/>
  <c r="V13" i="4"/>
  <c r="T15" i="4"/>
  <c r="AA15" i="4"/>
  <c r="Q2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K2" i="1"/>
  <c r="J11" i="1"/>
  <c r="K11" i="1"/>
  <c r="L11" i="1"/>
  <c r="J12" i="1"/>
  <c r="K12" i="1"/>
  <c r="L12" i="1"/>
  <c r="Y12" i="1" s="1"/>
  <c r="J13" i="1"/>
  <c r="K13" i="1"/>
  <c r="L13" i="1"/>
  <c r="Y13" i="1" s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Y18" i="1" s="1"/>
  <c r="J19" i="1"/>
  <c r="K19" i="1"/>
  <c r="L19" i="1"/>
  <c r="Y19" i="1" s="1"/>
  <c r="J20" i="1"/>
  <c r="K20" i="1"/>
  <c r="L20" i="1"/>
  <c r="Y20" i="1" s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Y25" i="1" s="1"/>
  <c r="J26" i="1"/>
  <c r="K26" i="1"/>
  <c r="L26" i="1"/>
  <c r="Y26" i="1" s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Y32" i="1" s="1"/>
  <c r="J33" i="1"/>
  <c r="K33" i="1"/>
  <c r="L33" i="1"/>
  <c r="Y33" i="1" s="1"/>
  <c r="J34" i="1"/>
  <c r="K34" i="1"/>
  <c r="L34" i="1"/>
  <c r="J35" i="1"/>
  <c r="K35" i="1"/>
  <c r="L35" i="1"/>
  <c r="Y35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1" i="1"/>
  <c r="AA16" i="6" l="1"/>
  <c r="O49" i="6"/>
  <c r="O48" i="6"/>
  <c r="Q13" i="6"/>
  <c r="W12" i="6"/>
  <c r="T17" i="6"/>
  <c r="AA17" i="6"/>
  <c r="U12" i="6"/>
  <c r="AB13" i="6"/>
  <c r="R13" i="6"/>
  <c r="N45" i="6"/>
  <c r="N14" i="6"/>
  <c r="V13" i="6"/>
  <c r="X14" i="6"/>
  <c r="S15" i="6"/>
  <c r="O18" i="5"/>
  <c r="T17" i="5"/>
  <c r="O49" i="5"/>
  <c r="AA17" i="5"/>
  <c r="S16" i="5"/>
  <c r="X15" i="5"/>
  <c r="W12" i="5"/>
  <c r="Q13" i="5"/>
  <c r="P13" i="5"/>
  <c r="U12" i="5"/>
  <c r="N14" i="5"/>
  <c r="N45" i="5"/>
  <c r="AB13" i="5"/>
  <c r="R13" i="5"/>
  <c r="V13" i="5"/>
  <c r="N15" i="4"/>
  <c r="N46" i="4"/>
  <c r="O16" i="4"/>
  <c r="AA16" i="4" s="1"/>
  <c r="O47" i="4"/>
  <c r="U13" i="4"/>
  <c r="Q14" i="4"/>
  <c r="W13" i="4"/>
  <c r="S16" i="4"/>
  <c r="X15" i="4"/>
  <c r="R14" i="4"/>
  <c r="AB14" i="4"/>
  <c r="V14" i="4"/>
  <c r="Y15" i="1"/>
  <c r="Y28" i="1"/>
  <c r="Y21" i="1"/>
  <c r="Y34" i="1"/>
  <c r="Y14" i="1"/>
  <c r="Y27" i="1"/>
  <c r="Y31" i="1"/>
  <c r="J2" i="1"/>
  <c r="Z12" i="1" s="1"/>
  <c r="Y11" i="1"/>
  <c r="AA11" i="1" s="1"/>
  <c r="Y24" i="1"/>
  <c r="Y17" i="1"/>
  <c r="Y16" i="1"/>
  <c r="Y30" i="1"/>
  <c r="Y23" i="1"/>
  <c r="Y29" i="1"/>
  <c r="Y22" i="1"/>
  <c r="T11" i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O43" i="1"/>
  <c r="X15" i="6" l="1"/>
  <c r="S16" i="6"/>
  <c r="N46" i="6"/>
  <c r="AB14" i="6"/>
  <c r="R14" i="6"/>
  <c r="N15" i="6"/>
  <c r="V14" i="6"/>
  <c r="U13" i="6"/>
  <c r="T18" i="6"/>
  <c r="O50" i="6"/>
  <c r="AA18" i="6"/>
  <c r="W13" i="6"/>
  <c r="Q14" i="6"/>
  <c r="N15" i="5"/>
  <c r="N46" i="5"/>
  <c r="AB14" i="5"/>
  <c r="R14" i="5"/>
  <c r="V14" i="5"/>
  <c r="P14" i="5"/>
  <c r="U13" i="5"/>
  <c r="W13" i="5"/>
  <c r="Q14" i="5"/>
  <c r="S17" i="5"/>
  <c r="X16" i="5"/>
  <c r="O19" i="5"/>
  <c r="O50" i="5"/>
  <c r="T18" i="5"/>
  <c r="AA18" i="5"/>
  <c r="O17" i="4"/>
  <c r="O48" i="4"/>
  <c r="T16" i="4"/>
  <c r="N16" i="4"/>
  <c r="N47" i="4"/>
  <c r="S17" i="4"/>
  <c r="X16" i="4"/>
  <c r="Q15" i="4"/>
  <c r="W14" i="4"/>
  <c r="U14" i="4"/>
  <c r="R15" i="4"/>
  <c r="AB15" i="4"/>
  <c r="V15" i="4"/>
  <c r="T17" i="4"/>
  <c r="AA17" i="4"/>
  <c r="AA12" i="1"/>
  <c r="Z31" i="1"/>
  <c r="Z30" i="1"/>
  <c r="Z29" i="1"/>
  <c r="Z28" i="1"/>
  <c r="Z25" i="1"/>
  <c r="Z18" i="1"/>
  <c r="Z23" i="1"/>
  <c r="Z17" i="1"/>
  <c r="Z22" i="1"/>
  <c r="Z11" i="1"/>
  <c r="Z21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Z34" i="1"/>
  <c r="Z24" i="1"/>
  <c r="Z35" i="1"/>
  <c r="Z20" i="1"/>
  <c r="Z15" i="1"/>
  <c r="Z16" i="1"/>
  <c r="X1" i="1"/>
  <c r="Z14" i="1"/>
  <c r="Z33" i="1"/>
  <c r="Z13" i="1"/>
  <c r="Z27" i="1"/>
  <c r="Z26" i="1"/>
  <c r="Z19" i="1"/>
  <c r="Z32" i="1"/>
  <c r="X11" i="1"/>
  <c r="O44" i="1"/>
  <c r="AA13" i="1"/>
  <c r="T12" i="1"/>
  <c r="X12" i="1" s="1"/>
  <c r="O51" i="6" l="1"/>
  <c r="T19" i="6"/>
  <c r="AA19" i="6"/>
  <c r="R15" i="6"/>
  <c r="AB15" i="6"/>
  <c r="N47" i="6"/>
  <c r="N16" i="6"/>
  <c r="V15" i="6"/>
  <c r="X16" i="6"/>
  <c r="S17" i="6"/>
  <c r="W14" i="6"/>
  <c r="Q15" i="6"/>
  <c r="U14" i="6"/>
  <c r="P15" i="5"/>
  <c r="U14" i="5"/>
  <c r="T19" i="5"/>
  <c r="O51" i="5"/>
  <c r="O20" i="5"/>
  <c r="AA19" i="5"/>
  <c r="Q15" i="5"/>
  <c r="W14" i="5"/>
  <c r="N47" i="5"/>
  <c r="N16" i="5"/>
  <c r="AB15" i="5"/>
  <c r="R15" i="5"/>
  <c r="V15" i="5"/>
  <c r="S18" i="5"/>
  <c r="X17" i="5"/>
  <c r="N17" i="4"/>
  <c r="N48" i="4"/>
  <c r="O18" i="4"/>
  <c r="AA18" i="4" s="1"/>
  <c r="O49" i="4"/>
  <c r="R16" i="4"/>
  <c r="AB16" i="4"/>
  <c r="V16" i="4"/>
  <c r="Q16" i="4"/>
  <c r="W15" i="4"/>
  <c r="X17" i="4"/>
  <c r="S18" i="4"/>
  <c r="U15" i="4"/>
  <c r="X2" i="1"/>
  <c r="Z1" i="1"/>
  <c r="AB11" i="1"/>
  <c r="V11" i="1"/>
  <c r="P11" i="1"/>
  <c r="R11" i="1"/>
  <c r="Q11" i="1" s="1"/>
  <c r="N43" i="1"/>
  <c r="AB12" i="1"/>
  <c r="O45" i="1"/>
  <c r="AA14" i="1"/>
  <c r="T13" i="1"/>
  <c r="X13" i="1" s="1"/>
  <c r="U15" i="6" l="1"/>
  <c r="X17" i="6"/>
  <c r="S18" i="6"/>
  <c r="W15" i="6"/>
  <c r="Q16" i="6"/>
  <c r="O52" i="6"/>
  <c r="T20" i="6"/>
  <c r="AA20" i="6"/>
  <c r="N17" i="6"/>
  <c r="N48" i="6"/>
  <c r="AB16" i="6"/>
  <c r="R16" i="6"/>
  <c r="V16" i="6"/>
  <c r="Q16" i="5"/>
  <c r="W15" i="5"/>
  <c r="P16" i="5"/>
  <c r="U15" i="5"/>
  <c r="AB16" i="5"/>
  <c r="N17" i="5"/>
  <c r="N48" i="5"/>
  <c r="R16" i="5"/>
  <c r="V16" i="5"/>
  <c r="S19" i="5"/>
  <c r="X18" i="5"/>
  <c r="O52" i="5"/>
  <c r="T20" i="5"/>
  <c r="O21" i="5"/>
  <c r="AA20" i="5"/>
  <c r="T18" i="4"/>
  <c r="O19" i="4"/>
  <c r="T19" i="4" s="1"/>
  <c r="O50" i="4"/>
  <c r="N18" i="4"/>
  <c r="N49" i="4"/>
  <c r="W16" i="4"/>
  <c r="Q17" i="4"/>
  <c r="X18" i="4"/>
  <c r="S19" i="4"/>
  <c r="U16" i="4"/>
  <c r="R17" i="4"/>
  <c r="AB17" i="4"/>
  <c r="V17" i="4"/>
  <c r="U11" i="1"/>
  <c r="P12" i="1"/>
  <c r="W11" i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V12" i="1"/>
  <c r="AB13" i="1"/>
  <c r="R12" i="1"/>
  <c r="N44" i="1"/>
  <c r="O46" i="1"/>
  <c r="AA15" i="1"/>
  <c r="T14" i="1"/>
  <c r="X14" i="1" s="1"/>
  <c r="N49" i="6" l="1"/>
  <c r="N18" i="6"/>
  <c r="AB17" i="6"/>
  <c r="R17" i="6"/>
  <c r="V17" i="6"/>
  <c r="X18" i="6"/>
  <c r="S19" i="6"/>
  <c r="W16" i="6"/>
  <c r="Q17" i="6"/>
  <c r="U16" i="6"/>
  <c r="O53" i="6"/>
  <c r="T21" i="6"/>
  <c r="AA21" i="6"/>
  <c r="R17" i="5"/>
  <c r="AB17" i="5"/>
  <c r="N18" i="5"/>
  <c r="N49" i="5"/>
  <c r="V17" i="5"/>
  <c r="S20" i="5"/>
  <c r="X19" i="5"/>
  <c r="P17" i="5"/>
  <c r="U16" i="5"/>
  <c r="Q17" i="5"/>
  <c r="W16" i="5"/>
  <c r="T21" i="5"/>
  <c r="O22" i="5"/>
  <c r="O53" i="5"/>
  <c r="AA21" i="5"/>
  <c r="O20" i="4"/>
  <c r="T20" i="4" s="1"/>
  <c r="O51" i="4"/>
  <c r="AA19" i="4"/>
  <c r="N19" i="4"/>
  <c r="N50" i="4"/>
  <c r="R18" i="4"/>
  <c r="AB18" i="4"/>
  <c r="V18" i="4"/>
  <c r="X19" i="4"/>
  <c r="S20" i="4"/>
  <c r="W17" i="4"/>
  <c r="Q18" i="4"/>
  <c r="U17" i="4"/>
  <c r="U12" i="1"/>
  <c r="P13" i="1"/>
  <c r="W12" i="1"/>
  <c r="R13" i="1"/>
  <c r="W13" i="1" s="1"/>
  <c r="AB14" i="1"/>
  <c r="V13" i="1"/>
  <c r="N45" i="1"/>
  <c r="O47" i="1"/>
  <c r="AA16" i="1"/>
  <c r="T15" i="1"/>
  <c r="X15" i="1" s="1"/>
  <c r="U17" i="6" l="1"/>
  <c r="X19" i="6"/>
  <c r="S20" i="6"/>
  <c r="N19" i="6"/>
  <c r="AB18" i="6"/>
  <c r="N50" i="6"/>
  <c r="R18" i="6"/>
  <c r="V18" i="6"/>
  <c r="W17" i="6"/>
  <c r="Q18" i="6"/>
  <c r="O23" i="5"/>
  <c r="T22" i="5"/>
  <c r="O54" i="5"/>
  <c r="AA22" i="5"/>
  <c r="Q18" i="5"/>
  <c r="W17" i="5"/>
  <c r="R18" i="5"/>
  <c r="N50" i="5"/>
  <c r="N19" i="5"/>
  <c r="AB18" i="5"/>
  <c r="V18" i="5"/>
  <c r="P18" i="5"/>
  <c r="U17" i="5"/>
  <c r="S21" i="5"/>
  <c r="X20" i="5"/>
  <c r="AA20" i="4"/>
  <c r="N20" i="4"/>
  <c r="N51" i="4"/>
  <c r="O21" i="4"/>
  <c r="T21" i="4" s="1"/>
  <c r="O52" i="4"/>
  <c r="U18" i="4"/>
  <c r="X20" i="4"/>
  <c r="S21" i="4"/>
  <c r="W18" i="4"/>
  <c r="Q19" i="4"/>
  <c r="R19" i="4"/>
  <c r="AB19" i="4"/>
  <c r="V19" i="4"/>
  <c r="P14" i="1"/>
  <c r="U13" i="1"/>
  <c r="R14" i="1"/>
  <c r="W14" i="1" s="1"/>
  <c r="AB15" i="1"/>
  <c r="V14" i="1"/>
  <c r="N46" i="1"/>
  <c r="O48" i="1"/>
  <c r="AA17" i="1"/>
  <c r="T16" i="1"/>
  <c r="X16" i="1" s="1"/>
  <c r="N20" i="6" l="1"/>
  <c r="AB19" i="6"/>
  <c r="N51" i="6"/>
  <c r="R19" i="6"/>
  <c r="V19" i="6"/>
  <c r="Q19" i="6"/>
  <c r="W18" i="6"/>
  <c r="U18" i="6"/>
  <c r="X20" i="6"/>
  <c r="S21" i="6"/>
  <c r="R19" i="5"/>
  <c r="N51" i="5"/>
  <c r="N20" i="5"/>
  <c r="AB19" i="5"/>
  <c r="V19" i="5"/>
  <c r="P19" i="5"/>
  <c r="U18" i="5"/>
  <c r="S22" i="5"/>
  <c r="X21" i="5"/>
  <c r="Q19" i="5"/>
  <c r="W18" i="5"/>
  <c r="T23" i="5"/>
  <c r="O24" i="5"/>
  <c r="O55" i="5"/>
  <c r="AA23" i="5"/>
  <c r="AA21" i="4"/>
  <c r="N21" i="4"/>
  <c r="N52" i="4"/>
  <c r="O22" i="4"/>
  <c r="AA22" i="4" s="1"/>
  <c r="O53" i="4"/>
  <c r="R20" i="4"/>
  <c r="AB20" i="4"/>
  <c r="V20" i="4"/>
  <c r="W19" i="4"/>
  <c r="Q20" i="4"/>
  <c r="X21" i="4"/>
  <c r="S22" i="4"/>
  <c r="U19" i="4"/>
  <c r="P15" i="1"/>
  <c r="U14" i="1"/>
  <c r="V15" i="1"/>
  <c r="AB16" i="1"/>
  <c r="N47" i="1"/>
  <c r="R15" i="1"/>
  <c r="W15" i="1" s="1"/>
  <c r="O49" i="1"/>
  <c r="AA18" i="1"/>
  <c r="T17" i="1"/>
  <c r="X17" i="1" s="1"/>
  <c r="Q20" i="6" l="1"/>
  <c r="W19" i="6"/>
  <c r="U19" i="6"/>
  <c r="X21" i="6"/>
  <c r="N21" i="6"/>
  <c r="N52" i="6"/>
  <c r="AB20" i="6"/>
  <c r="R20" i="6"/>
  <c r="V20" i="6"/>
  <c r="Q20" i="5"/>
  <c r="W19" i="5"/>
  <c r="O56" i="5"/>
  <c r="O25" i="5"/>
  <c r="T24" i="5"/>
  <c r="AA24" i="5"/>
  <c r="N52" i="5"/>
  <c r="R20" i="5"/>
  <c r="N21" i="5"/>
  <c r="AB20" i="5"/>
  <c r="V20" i="5"/>
  <c r="S23" i="5"/>
  <c r="X22" i="5"/>
  <c r="P20" i="5"/>
  <c r="U19" i="5"/>
  <c r="T22" i="4"/>
  <c r="O23" i="4"/>
  <c r="AA23" i="4" s="1"/>
  <c r="O54" i="4"/>
  <c r="N22" i="4"/>
  <c r="N53" i="4"/>
  <c r="AB21" i="4"/>
  <c r="R21" i="4"/>
  <c r="V21" i="4"/>
  <c r="W20" i="4"/>
  <c r="Q21" i="4"/>
  <c r="X22" i="4"/>
  <c r="S23" i="4"/>
  <c r="U20" i="4"/>
  <c r="P16" i="1"/>
  <c r="U15" i="1"/>
  <c r="R16" i="1"/>
  <c r="W16" i="1" s="1"/>
  <c r="AB17" i="1"/>
  <c r="V16" i="1"/>
  <c r="N48" i="1"/>
  <c r="O50" i="1"/>
  <c r="AA19" i="1"/>
  <c r="T18" i="1"/>
  <c r="X18" i="1" s="1"/>
  <c r="R21" i="6" l="1"/>
  <c r="AB21" i="6"/>
  <c r="N53" i="6"/>
  <c r="V21" i="6"/>
  <c r="U20" i="6"/>
  <c r="Q21" i="6"/>
  <c r="W20" i="6"/>
  <c r="P21" i="5"/>
  <c r="U20" i="5"/>
  <c r="N22" i="5"/>
  <c r="R21" i="5"/>
  <c r="N53" i="5"/>
  <c r="AB21" i="5"/>
  <c r="V21" i="5"/>
  <c r="X23" i="5"/>
  <c r="S24" i="5"/>
  <c r="O57" i="5"/>
  <c r="T25" i="5"/>
  <c r="O26" i="5"/>
  <c r="AA25" i="5"/>
  <c r="Q21" i="5"/>
  <c r="W20" i="5"/>
  <c r="O24" i="4"/>
  <c r="T24" i="4" s="1"/>
  <c r="O55" i="4"/>
  <c r="T23" i="4"/>
  <c r="N23" i="4"/>
  <c r="N54" i="4"/>
  <c r="W21" i="4"/>
  <c r="Q22" i="4"/>
  <c r="U21" i="4"/>
  <c r="X23" i="4"/>
  <c r="S24" i="4"/>
  <c r="AB22" i="4"/>
  <c r="R22" i="4"/>
  <c r="V22" i="4"/>
  <c r="P17" i="1"/>
  <c r="U16" i="1"/>
  <c r="R17" i="1"/>
  <c r="W17" i="1" s="1"/>
  <c r="AB18" i="1"/>
  <c r="N49" i="1"/>
  <c r="V17" i="1"/>
  <c r="O51" i="1"/>
  <c r="AA20" i="1"/>
  <c r="T19" i="1"/>
  <c r="X19" i="1" s="1"/>
  <c r="W21" i="6" l="1"/>
  <c r="U21" i="6"/>
  <c r="X24" i="5"/>
  <c r="S25" i="5"/>
  <c r="T26" i="5"/>
  <c r="O58" i="5"/>
  <c r="O27" i="5"/>
  <c r="AA26" i="5"/>
  <c r="N23" i="5"/>
  <c r="R22" i="5"/>
  <c r="AB22" i="5"/>
  <c r="N54" i="5"/>
  <c r="V22" i="5"/>
  <c r="Q22" i="5"/>
  <c r="W21" i="5"/>
  <c r="P22" i="5"/>
  <c r="U21" i="5"/>
  <c r="AA24" i="4"/>
  <c r="N24" i="4"/>
  <c r="N55" i="4"/>
  <c r="O25" i="4"/>
  <c r="T25" i="4" s="1"/>
  <c r="O56" i="4"/>
  <c r="U22" i="4"/>
  <c r="X24" i="4"/>
  <c r="S25" i="4"/>
  <c r="AB23" i="4"/>
  <c r="R23" i="4"/>
  <c r="V23" i="4"/>
  <c r="W22" i="4"/>
  <c r="Q23" i="4"/>
  <c r="P18" i="1"/>
  <c r="U17" i="1"/>
  <c r="AB19" i="1"/>
  <c r="R18" i="1"/>
  <c r="W18" i="1" s="1"/>
  <c r="V18" i="1"/>
  <c r="N50" i="1"/>
  <c r="O52" i="1"/>
  <c r="AA21" i="1"/>
  <c r="T20" i="1"/>
  <c r="X20" i="1" s="1"/>
  <c r="AA36" i="6" l="1"/>
  <c r="P23" i="5"/>
  <c r="U22" i="5"/>
  <c r="N55" i="5"/>
  <c r="N24" i="5"/>
  <c r="R23" i="5"/>
  <c r="AB23" i="5"/>
  <c r="V23" i="5"/>
  <c r="X25" i="5"/>
  <c r="S26" i="5"/>
  <c r="W22" i="5"/>
  <c r="Q23" i="5"/>
  <c r="T27" i="5"/>
  <c r="O59" i="5"/>
  <c r="AA27" i="5"/>
  <c r="N25" i="4"/>
  <c r="N56" i="4"/>
  <c r="O26" i="4"/>
  <c r="AA26" i="4" s="1"/>
  <c r="O57" i="4"/>
  <c r="AA25" i="4"/>
  <c r="W23" i="4"/>
  <c r="Q24" i="4"/>
  <c r="U23" i="4"/>
  <c r="AB24" i="4"/>
  <c r="R24" i="4"/>
  <c r="V24" i="4"/>
  <c r="X25" i="4"/>
  <c r="S26" i="4"/>
  <c r="P19" i="1"/>
  <c r="U18" i="1"/>
  <c r="AB20" i="1"/>
  <c r="R19" i="1"/>
  <c r="W19" i="1" s="1"/>
  <c r="V19" i="1"/>
  <c r="N51" i="1"/>
  <c r="O53" i="1"/>
  <c r="AA22" i="1"/>
  <c r="T21" i="1"/>
  <c r="X21" i="1" s="1"/>
  <c r="W23" i="5" l="1"/>
  <c r="Q24" i="5"/>
  <c r="N56" i="5"/>
  <c r="R24" i="5"/>
  <c r="AB24" i="5"/>
  <c r="N25" i="5"/>
  <c r="V24" i="5"/>
  <c r="X26" i="5"/>
  <c r="S27" i="5"/>
  <c r="P24" i="5"/>
  <c r="U23" i="5"/>
  <c r="O27" i="4"/>
  <c r="O58" i="4"/>
  <c r="T26" i="4"/>
  <c r="X26" i="4" s="1"/>
  <c r="N26" i="4"/>
  <c r="N57" i="4"/>
  <c r="AB25" i="4"/>
  <c r="R25" i="4"/>
  <c r="V25" i="4"/>
  <c r="S27" i="4"/>
  <c r="W24" i="4"/>
  <c r="Q25" i="4"/>
  <c r="U24" i="4"/>
  <c r="P20" i="1"/>
  <c r="U19" i="1"/>
  <c r="AB21" i="1"/>
  <c r="N52" i="1"/>
  <c r="R20" i="1"/>
  <c r="W20" i="1" s="1"/>
  <c r="V20" i="1"/>
  <c r="O54" i="1"/>
  <c r="AA23" i="1"/>
  <c r="T22" i="1"/>
  <c r="X22" i="1" s="1"/>
  <c r="X36" i="6" l="1"/>
  <c r="P25" i="5"/>
  <c r="U24" i="5"/>
  <c r="N57" i="5"/>
  <c r="R25" i="5"/>
  <c r="AB25" i="5"/>
  <c r="N26" i="5"/>
  <c r="V25" i="5"/>
  <c r="W24" i="5"/>
  <c r="Q25" i="5"/>
  <c r="X27" i="5"/>
  <c r="O28" i="4"/>
  <c r="T28" i="4" s="1"/>
  <c r="O59" i="4"/>
  <c r="T27" i="4"/>
  <c r="N27" i="4"/>
  <c r="N58" i="4"/>
  <c r="AA27" i="4"/>
  <c r="W25" i="4"/>
  <c r="Q26" i="4"/>
  <c r="S28" i="4"/>
  <c r="X27" i="4"/>
  <c r="U25" i="4"/>
  <c r="AB26" i="4"/>
  <c r="R26" i="4"/>
  <c r="V26" i="4"/>
  <c r="P21" i="1"/>
  <c r="U20" i="1"/>
  <c r="V21" i="1"/>
  <c r="AB22" i="1"/>
  <c r="R21" i="1"/>
  <c r="W21" i="1" s="1"/>
  <c r="N53" i="1"/>
  <c r="O55" i="1"/>
  <c r="AA24" i="1"/>
  <c r="T23" i="1"/>
  <c r="X23" i="1" s="1"/>
  <c r="R26" i="5" l="1"/>
  <c r="N58" i="5"/>
  <c r="AB26" i="5"/>
  <c r="N27" i="5"/>
  <c r="V26" i="5"/>
  <c r="P26" i="5"/>
  <c r="U25" i="5"/>
  <c r="Q26" i="5"/>
  <c r="W25" i="5"/>
  <c r="AA28" i="4"/>
  <c r="N28" i="4"/>
  <c r="N59" i="4"/>
  <c r="O29" i="4"/>
  <c r="T29" i="4" s="1"/>
  <c r="O60" i="4"/>
  <c r="Q27" i="4"/>
  <c r="W26" i="4"/>
  <c r="AB27" i="4"/>
  <c r="R27" i="4"/>
  <c r="V27" i="4"/>
  <c r="U26" i="4"/>
  <c r="S29" i="4"/>
  <c r="X28" i="4"/>
  <c r="P22" i="1"/>
  <c r="U21" i="1"/>
  <c r="R22" i="1"/>
  <c r="W22" i="1" s="1"/>
  <c r="N54" i="1"/>
  <c r="AB23" i="1"/>
  <c r="V22" i="1"/>
  <c r="O56" i="1"/>
  <c r="AA25" i="1"/>
  <c r="T24" i="1"/>
  <c r="X24" i="1" s="1"/>
  <c r="AB36" i="6" l="1"/>
  <c r="V36" i="6"/>
  <c r="W36" i="6"/>
  <c r="U36" i="6"/>
  <c r="P27" i="5"/>
  <c r="U26" i="5"/>
  <c r="W26" i="5"/>
  <c r="Q27" i="5"/>
  <c r="AB27" i="5"/>
  <c r="R27" i="5"/>
  <c r="N59" i="5"/>
  <c r="V27" i="5"/>
  <c r="AA29" i="4"/>
  <c r="N29" i="4"/>
  <c r="N60" i="4"/>
  <c r="O30" i="4"/>
  <c r="AA30" i="4" s="1"/>
  <c r="O61" i="4"/>
  <c r="U27" i="4"/>
  <c r="Q28" i="4"/>
  <c r="W27" i="4"/>
  <c r="S30" i="4"/>
  <c r="X29" i="4"/>
  <c r="AB28" i="4"/>
  <c r="R28" i="4"/>
  <c r="V28" i="4"/>
  <c r="P23" i="1"/>
  <c r="U22" i="1"/>
  <c r="R23" i="1"/>
  <c r="W23" i="1" s="1"/>
  <c r="V23" i="1"/>
  <c r="AB24" i="1"/>
  <c r="N55" i="1"/>
  <c r="O57" i="1"/>
  <c r="AA26" i="1"/>
  <c r="T25" i="1"/>
  <c r="X25" i="1" s="1"/>
  <c r="X39" i="6" l="1"/>
  <c r="X38" i="6"/>
  <c r="W27" i="5"/>
  <c r="U27" i="5"/>
  <c r="T30" i="4"/>
  <c r="O31" i="4"/>
  <c r="T31" i="4" s="1"/>
  <c r="O62" i="4"/>
  <c r="N30" i="4"/>
  <c r="N61" i="4"/>
  <c r="AB29" i="4"/>
  <c r="R29" i="4"/>
  <c r="V29" i="4"/>
  <c r="S31" i="4"/>
  <c r="X30" i="4"/>
  <c r="Q29" i="4"/>
  <c r="W28" i="4"/>
  <c r="U28" i="4"/>
  <c r="P24" i="1"/>
  <c r="U23" i="1"/>
  <c r="AB25" i="1"/>
  <c r="R24" i="1"/>
  <c r="W24" i="1" s="1"/>
  <c r="V24" i="1"/>
  <c r="N56" i="1"/>
  <c r="O58" i="1"/>
  <c r="AA27" i="1"/>
  <c r="T26" i="1"/>
  <c r="X26" i="1" s="1"/>
  <c r="AA31" i="4" l="1"/>
  <c r="N31" i="4"/>
  <c r="N62" i="4"/>
  <c r="O32" i="4"/>
  <c r="T32" i="4" s="1"/>
  <c r="O63" i="4"/>
  <c r="Q30" i="4"/>
  <c r="W29" i="4"/>
  <c r="S32" i="4"/>
  <c r="X31" i="4"/>
  <c r="U29" i="4"/>
  <c r="AB30" i="4"/>
  <c r="R30" i="4"/>
  <c r="V30" i="4"/>
  <c r="P25" i="1"/>
  <c r="U24" i="1"/>
  <c r="AB26" i="1"/>
  <c r="R25" i="1"/>
  <c r="W25" i="1" s="1"/>
  <c r="V25" i="1"/>
  <c r="N57" i="1"/>
  <c r="O59" i="1"/>
  <c r="AA28" i="1"/>
  <c r="T27" i="1"/>
  <c r="X27" i="1" s="1"/>
  <c r="AA32" i="4" l="1"/>
  <c r="N32" i="4"/>
  <c r="N63" i="4"/>
  <c r="O33" i="4"/>
  <c r="AA33" i="4" s="1"/>
  <c r="O64" i="4"/>
  <c r="R31" i="4"/>
  <c r="AB31" i="4"/>
  <c r="V31" i="4"/>
  <c r="U30" i="4"/>
  <c r="S33" i="4"/>
  <c r="X32" i="4"/>
  <c r="Q31" i="4"/>
  <c r="W30" i="4"/>
  <c r="P26" i="1"/>
  <c r="U25" i="1"/>
  <c r="R26" i="1"/>
  <c r="W26" i="1" s="1"/>
  <c r="AB27" i="1"/>
  <c r="V26" i="1"/>
  <c r="N58" i="1"/>
  <c r="O60" i="1"/>
  <c r="AA29" i="1"/>
  <c r="T28" i="1"/>
  <c r="X28" i="1" s="1"/>
  <c r="AA36" i="5" l="1"/>
  <c r="T33" i="4"/>
  <c r="O34" i="4"/>
  <c r="T34" i="4" s="1"/>
  <c r="O65" i="4"/>
  <c r="N33" i="4"/>
  <c r="N64" i="4"/>
  <c r="S34" i="4"/>
  <c r="X33" i="4"/>
  <c r="R32" i="4"/>
  <c r="AB32" i="4"/>
  <c r="V32" i="4"/>
  <c r="U31" i="4"/>
  <c r="AA34" i="4"/>
  <c r="Q32" i="4"/>
  <c r="W31" i="4"/>
  <c r="P27" i="1"/>
  <c r="U26" i="1"/>
  <c r="V27" i="1"/>
  <c r="R27" i="1"/>
  <c r="W27" i="1" s="1"/>
  <c r="AB28" i="1"/>
  <c r="N59" i="1"/>
  <c r="O61" i="1"/>
  <c r="AA30" i="1"/>
  <c r="T29" i="1"/>
  <c r="X29" i="1" s="1"/>
  <c r="X36" i="5" l="1"/>
  <c r="N34" i="4"/>
  <c r="N65" i="4"/>
  <c r="O35" i="4"/>
  <c r="O67" i="4" s="1"/>
  <c r="O66" i="4"/>
  <c r="Q33" i="4"/>
  <c r="W32" i="4"/>
  <c r="U32" i="4"/>
  <c r="R33" i="4"/>
  <c r="AB33" i="4"/>
  <c r="V33" i="4"/>
  <c r="S35" i="4"/>
  <c r="X34" i="4"/>
  <c r="P28" i="1"/>
  <c r="U27" i="1"/>
  <c r="AB29" i="1"/>
  <c r="R28" i="1"/>
  <c r="W28" i="1" s="1"/>
  <c r="V28" i="1"/>
  <c r="N60" i="1"/>
  <c r="O62" i="1"/>
  <c r="AA31" i="1"/>
  <c r="T30" i="1"/>
  <c r="X30" i="1" s="1"/>
  <c r="AA35" i="4" l="1"/>
  <c r="AA36" i="4" s="1"/>
  <c r="T35" i="4"/>
  <c r="N35" i="4"/>
  <c r="N67" i="4" s="1"/>
  <c r="N66" i="4"/>
  <c r="X35" i="4"/>
  <c r="X36" i="4" s="1"/>
  <c r="R34" i="4"/>
  <c r="AB34" i="4"/>
  <c r="V34" i="4"/>
  <c r="U33" i="4"/>
  <c r="Q34" i="4"/>
  <c r="W33" i="4"/>
  <c r="P29" i="1"/>
  <c r="U28" i="1"/>
  <c r="V29" i="1"/>
  <c r="AB30" i="1"/>
  <c r="R29" i="1"/>
  <c r="W29" i="1" s="1"/>
  <c r="N61" i="1"/>
  <c r="O63" i="1"/>
  <c r="AA32" i="1"/>
  <c r="T31" i="1"/>
  <c r="X31" i="1" s="1"/>
  <c r="Q35" i="4" l="1"/>
  <c r="W34" i="4"/>
  <c r="U35" i="4"/>
  <c r="U34" i="4"/>
  <c r="R35" i="4"/>
  <c r="AB35" i="4"/>
  <c r="AB36" i="4" s="1"/>
  <c r="V35" i="4"/>
  <c r="V36" i="4" s="1"/>
  <c r="P30" i="1"/>
  <c r="U29" i="1"/>
  <c r="AB31" i="1"/>
  <c r="V30" i="1"/>
  <c r="N62" i="1"/>
  <c r="R30" i="1"/>
  <c r="W30" i="1" s="1"/>
  <c r="O64" i="1"/>
  <c r="AA33" i="1"/>
  <c r="T32" i="1"/>
  <c r="X32" i="1" s="1"/>
  <c r="AB36" i="5" l="1"/>
  <c r="V36" i="5"/>
  <c r="U36" i="5"/>
  <c r="U36" i="4"/>
  <c r="W35" i="4"/>
  <c r="W36" i="4" s="1"/>
  <c r="P31" i="1"/>
  <c r="U30" i="1"/>
  <c r="V31" i="1"/>
  <c r="AB32" i="1"/>
  <c r="R31" i="1"/>
  <c r="W31" i="1" s="1"/>
  <c r="N63" i="1"/>
  <c r="O65" i="1"/>
  <c r="AA34" i="1"/>
  <c r="T33" i="1"/>
  <c r="X33" i="1" s="1"/>
  <c r="W36" i="5" l="1"/>
  <c r="X39" i="4"/>
  <c r="X38" i="4"/>
  <c r="P32" i="1"/>
  <c r="U31" i="1"/>
  <c r="AB33" i="1"/>
  <c r="R32" i="1"/>
  <c r="W32" i="1" s="1"/>
  <c r="V32" i="1"/>
  <c r="N64" i="1"/>
  <c r="O66" i="1"/>
  <c r="AA35" i="1"/>
  <c r="AA36" i="1" s="1"/>
  <c r="T34" i="1"/>
  <c r="X34" i="1" s="1"/>
  <c r="X39" i="5" l="1"/>
  <c r="X38" i="5"/>
  <c r="P33" i="1"/>
  <c r="U32" i="1"/>
  <c r="V33" i="1"/>
  <c r="AB34" i="1"/>
  <c r="N65" i="1"/>
  <c r="R33" i="1"/>
  <c r="W33" i="1" s="1"/>
  <c r="O67" i="1"/>
  <c r="T35" i="1"/>
  <c r="X35" i="1" s="1"/>
  <c r="X36" i="1" s="1"/>
  <c r="P34" i="1" l="1"/>
  <c r="U33" i="1"/>
  <c r="AB35" i="1"/>
  <c r="AB36" i="1" s="1"/>
  <c r="R34" i="1"/>
  <c r="W34" i="1" s="1"/>
  <c r="V34" i="1"/>
  <c r="N66" i="1"/>
  <c r="P35" i="1" l="1"/>
  <c r="U35" i="1" s="1"/>
  <c r="U34" i="1"/>
  <c r="V35" i="1"/>
  <c r="V36" i="1" s="1"/>
  <c r="N67" i="1"/>
  <c r="R35" i="1"/>
  <c r="W35" i="1" s="1"/>
  <c r="U36" i="1" l="1"/>
  <c r="W36" i="1"/>
  <c r="X39" i="1" l="1"/>
  <c r="X38" i="1"/>
</calcChain>
</file>

<file path=xl/sharedStrings.xml><?xml version="1.0" encoding="utf-8"?>
<sst xmlns="http://schemas.openxmlformats.org/spreadsheetml/2006/main" count="243" uniqueCount="39">
  <si>
    <t>I2</t>
  </si>
  <si>
    <t>I3</t>
  </si>
  <si>
    <t>I4</t>
  </si>
  <si>
    <t>P1</t>
  </si>
  <si>
    <t>s1</t>
  </si>
  <si>
    <t>s3</t>
  </si>
  <si>
    <t>IR2</t>
  </si>
  <si>
    <t>IR3</t>
  </si>
  <si>
    <t>IR4</t>
  </si>
  <si>
    <t>LPR1</t>
  </si>
  <si>
    <t>f2_s1</t>
  </si>
  <si>
    <t>f2_s3</t>
  </si>
  <si>
    <t>q0_s1</t>
  </si>
  <si>
    <t>J_s1</t>
  </si>
  <si>
    <t>q0_s3</t>
  </si>
  <si>
    <t>J_s3</t>
  </si>
  <si>
    <t>KH_s3</t>
  </si>
  <si>
    <t>KH_s1</t>
  </si>
  <si>
    <t>tau_s3</t>
  </si>
  <si>
    <t>tau_s1</t>
  </si>
  <si>
    <t>mins</t>
  </si>
  <si>
    <t>maxs</t>
  </si>
  <si>
    <t>CRM</t>
  </si>
  <si>
    <t>LPR_s1</t>
  </si>
  <si>
    <t>LPR_s3</t>
  </si>
  <si>
    <t>LPR_TOTAL</t>
  </si>
  <si>
    <t>C</t>
  </si>
  <si>
    <t>D</t>
  </si>
  <si>
    <t>Pwf</t>
  </si>
  <si>
    <t>P_s1</t>
  </si>
  <si>
    <t>P_s3</t>
  </si>
  <si>
    <t>Diffs</t>
  </si>
  <si>
    <t>LPR</t>
  </si>
  <si>
    <t>Ps3</t>
  </si>
  <si>
    <t>JL_s3</t>
  </si>
  <si>
    <t>JL_s1</t>
  </si>
  <si>
    <t>start point example</t>
  </si>
  <si>
    <t>f3_s3</t>
  </si>
  <si>
    <t>f4_s1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</si>
</sst>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2" xfId="1" applyBorder="1"/>
    <xf numFmtId="0" fontId="0" fillId="0" borderId="2" xfId="0" applyBorder="1"/>
    <xf numFmtId="0" fontId="3" fillId="4" borderId="1" xfId="3"/>
    <xf numFmtId="0" fontId="3" fillId="4" borderId="4" xfId="3" applyBorder="1"/>
    <xf numFmtId="0" fontId="2" fillId="3" borderId="9" xfId="2" applyBorder="1"/>
    <xf numFmtId="0" fontId="2" fillId="3" borderId="3" xfId="2" applyBorder="1"/>
    <xf numFmtId="0" fontId="1" fillId="2" borderId="11" xfId="1" applyBorder="1"/>
    <xf numFmtId="0" fontId="1" fillId="2" borderId="12" xfId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3" fillId="4" borderId="6" xfId="3" applyBorder="1" applyAlignment="1">
      <alignment horizontal="center"/>
    </xf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23485006852023E-2"/>
          <c:y val="7.4548702245552642E-2"/>
          <c:w val="0.7055082804914872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факт_сумм</c:v>
          </c:tx>
          <c:val>
            <c:numRef>
              <c:f>'Модель 2'!$L$11:$L$35</c:f>
              <c:numCache>
                <c:formatCode>General</c:formatCode>
                <c:ptCount val="25"/>
                <c:pt idx="0">
                  <c:v>450.31251548386774</c:v>
                </c:pt>
                <c:pt idx="1">
                  <c:v>442.6303406666633</c:v>
                </c:pt>
                <c:pt idx="2">
                  <c:v>441.90623483870962</c:v>
                </c:pt>
                <c:pt idx="3">
                  <c:v>440.76058966666665</c:v>
                </c:pt>
                <c:pt idx="4">
                  <c:v>462.95967096774194</c:v>
                </c:pt>
                <c:pt idx="5">
                  <c:v>478.4303129032258</c:v>
                </c:pt>
                <c:pt idx="6">
                  <c:v>496.59547428571074</c:v>
                </c:pt>
                <c:pt idx="7">
                  <c:v>509.57286064515807</c:v>
                </c:pt>
                <c:pt idx="8">
                  <c:v>499.27783199999999</c:v>
                </c:pt>
                <c:pt idx="9">
                  <c:v>496.5019835483871</c:v>
                </c:pt>
                <c:pt idx="10">
                  <c:v>495.59684766666334</c:v>
                </c:pt>
                <c:pt idx="11">
                  <c:v>477.7928161290323</c:v>
                </c:pt>
                <c:pt idx="12">
                  <c:v>469.67924483870968</c:v>
                </c:pt>
                <c:pt idx="13">
                  <c:v>489.6557463333333</c:v>
                </c:pt>
                <c:pt idx="14">
                  <c:v>497.86228935483871</c:v>
                </c:pt>
                <c:pt idx="15">
                  <c:v>502.1858216666667</c:v>
                </c:pt>
                <c:pt idx="16">
                  <c:v>513.94087193548387</c:v>
                </c:pt>
                <c:pt idx="17">
                  <c:v>517.38885483870968</c:v>
                </c:pt>
                <c:pt idx="18">
                  <c:v>518.63388034482421</c:v>
                </c:pt>
                <c:pt idx="19">
                  <c:v>514.52691645161292</c:v>
                </c:pt>
                <c:pt idx="20">
                  <c:v>512.31600933333334</c:v>
                </c:pt>
                <c:pt idx="21">
                  <c:v>510.94152838709675</c:v>
                </c:pt>
                <c:pt idx="22">
                  <c:v>510.10752866666667</c:v>
                </c:pt>
                <c:pt idx="23">
                  <c:v>509.57145677419356</c:v>
                </c:pt>
                <c:pt idx="24">
                  <c:v>508.78500354838712</c:v>
                </c:pt>
              </c:numCache>
            </c:numRef>
          </c:val>
          <c:smooth val="0"/>
        </c:ser>
        <c:ser>
          <c:idx val="1"/>
          <c:order val="1"/>
          <c:tx>
            <c:v>CRM_сумм</c:v>
          </c:tx>
          <c:val>
            <c:numRef>
              <c:f>'Модель 2'!$P$11:$P$35</c:f>
              <c:numCache>
                <c:formatCode>General</c:formatCode>
                <c:ptCount val="25"/>
                <c:pt idx="0">
                  <c:v>450.31251548386774</c:v>
                </c:pt>
                <c:pt idx="1">
                  <c:v>445.90003968935105</c:v>
                </c:pt>
                <c:pt idx="2">
                  <c:v>444.61837898735939</c:v>
                </c:pt>
                <c:pt idx="3">
                  <c:v>443.61513105450791</c:v>
                </c:pt>
                <c:pt idx="4">
                  <c:v>460.20817505630635</c:v>
                </c:pt>
                <c:pt idx="5">
                  <c:v>473.19672058521286</c:v>
                </c:pt>
                <c:pt idx="6">
                  <c:v>487.70835945735587</c:v>
                </c:pt>
                <c:pt idx="7">
                  <c:v>499.06764362448962</c:v>
                </c:pt>
                <c:pt idx="8">
                  <c:v>499.27017990200079</c:v>
                </c:pt>
                <c:pt idx="9">
                  <c:v>499.42871867173301</c:v>
                </c:pt>
                <c:pt idx="10">
                  <c:v>499.55281961139792</c:v>
                </c:pt>
                <c:pt idx="11">
                  <c:v>490.96078406570507</c:v>
                </c:pt>
                <c:pt idx="12">
                  <c:v>484.23518888332165</c:v>
                </c:pt>
                <c:pt idx="13">
                  <c:v>490.2665242889301</c:v>
                </c:pt>
                <c:pt idx="14">
                  <c:v>494.98767641146929</c:v>
                </c:pt>
                <c:pt idx="15">
                  <c:v>498.68325275243313</c:v>
                </c:pt>
                <c:pt idx="16">
                  <c:v>503.74833569942751</c:v>
                </c:pt>
                <c:pt idx="17">
                  <c:v>507.71313471890295</c:v>
                </c:pt>
                <c:pt idx="18">
                  <c:v>510.81666389667868</c:v>
                </c:pt>
                <c:pt idx="19">
                  <c:v>511.07371808765447</c:v>
                </c:pt>
                <c:pt idx="20">
                  <c:v>511.27493466804634</c:v>
                </c:pt>
                <c:pt idx="21">
                  <c:v>511.43244105307804</c:v>
                </c:pt>
                <c:pt idx="22">
                  <c:v>511.55573236814877</c:v>
                </c:pt>
                <c:pt idx="23">
                  <c:v>511.65223919074288</c:v>
                </c:pt>
                <c:pt idx="24">
                  <c:v>511.51055278839925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02880"/>
        <c:axId val="218397440"/>
      </c:lineChart>
      <c:catAx>
        <c:axId val="2190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97440"/>
        <c:crosses val="autoZero"/>
        <c:auto val="1"/>
        <c:lblAlgn val="ctr"/>
        <c:lblOffset val="100"/>
        <c:noMultiLvlLbl val="0"/>
      </c:catAx>
      <c:valAx>
        <c:axId val="2183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P_s1_C</c:v>
          </c:tx>
          <c:val>
            <c:numRef>
              <c:f>'Модель 2.2'!$Q$11:$Q$35</c:f>
              <c:numCache>
                <c:formatCode>General</c:formatCode>
                <c:ptCount val="25"/>
                <c:pt idx="0">
                  <c:v>136.61170434844291</c:v>
                </c:pt>
                <c:pt idx="1">
                  <c:v>134.25795722373434</c:v>
                </c:pt>
                <c:pt idx="2">
                  <c:v>132.05793517829116</c:v>
                </c:pt>
                <c:pt idx="3">
                  <c:v>129.95217559538278</c:v>
                </c:pt>
                <c:pt idx="4">
                  <c:v>127.90421667769823</c:v>
                </c:pt>
                <c:pt idx="5">
                  <c:v>125.89170052290821</c:v>
                </c:pt>
                <c:pt idx="6">
                  <c:v>123.59822496515734</c:v>
                </c:pt>
                <c:pt idx="7">
                  <c:v>121.1324681517993</c:v>
                </c:pt>
                <c:pt idx="8">
                  <c:v>118.52238898823946</c:v>
                </c:pt>
                <c:pt idx="9">
                  <c:v>116.43740618733977</c:v>
                </c:pt>
                <c:pt idx="10">
                  <c:v>114.09949509016579</c:v>
                </c:pt>
                <c:pt idx="11">
                  <c:v>111.45514475832201</c:v>
                </c:pt>
                <c:pt idx="12">
                  <c:v>108.62288949845787</c:v>
                </c:pt>
                <c:pt idx="13">
                  <c:v>105.69475376236745</c:v>
                </c:pt>
                <c:pt idx="14">
                  <c:v>102.6923523916048</c:v>
                </c:pt>
                <c:pt idx="15">
                  <c:v>99.652148893314518</c:v>
                </c:pt>
                <c:pt idx="16">
                  <c:v>96.423484627121383</c:v>
                </c:pt>
              </c:numCache>
            </c:numRef>
          </c:val>
          <c:smooth val="0"/>
        </c:ser>
        <c:ser>
          <c:idx val="1"/>
          <c:order val="1"/>
          <c:tx>
            <c:v>P_s1_D</c:v>
          </c:tx>
          <c:val>
            <c:numRef>
              <c:f>'Модель 2.2'!$R$11:$R$35</c:f>
              <c:numCache>
                <c:formatCode>General</c:formatCode>
                <c:ptCount val="25"/>
                <c:pt idx="0">
                  <c:v>136.61170434844291</c:v>
                </c:pt>
                <c:pt idx="1">
                  <c:v>136.29739132946418</c:v>
                </c:pt>
                <c:pt idx="2">
                  <c:v>136.10465817676541</c:v>
                </c:pt>
                <c:pt idx="3">
                  <c:v>135.986476409208</c:v>
                </c:pt>
                <c:pt idx="4">
                  <c:v>135.91400869938528</c:v>
                </c:pt>
                <c:pt idx="5">
                  <c:v>136.48847064877936</c:v>
                </c:pt>
                <c:pt idx="6">
                  <c:v>136.84072418035822</c:v>
                </c:pt>
                <c:pt idx="7">
                  <c:v>127.13571267991703</c:v>
                </c:pt>
                <c:pt idx="8">
                  <c:v>128.229658179322</c:v>
                </c:pt>
                <c:pt idx="9">
                  <c:v>128.74681443967381</c:v>
                </c:pt>
                <c:pt idx="10">
                  <c:v>129.373373417344</c:v>
                </c:pt>
                <c:pt idx="11">
                  <c:v>129.757572193594</c:v>
                </c:pt>
                <c:pt idx="12">
                  <c:v>134.95366695584769</c:v>
                </c:pt>
                <c:pt idx="13">
                  <c:v>136.10551333823975</c:v>
                </c:pt>
                <c:pt idx="14">
                  <c:v>139.18284367194553</c:v>
                </c:pt>
                <c:pt idx="15">
                  <c:v>138.78979181550281</c:v>
                </c:pt>
                <c:pt idx="16">
                  <c:v>138.24768793013843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0624"/>
        <c:axId val="122145600"/>
      </c:lineChart>
      <c:catAx>
        <c:axId val="1924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45600"/>
        <c:crosses val="autoZero"/>
        <c:auto val="1"/>
        <c:lblAlgn val="ctr"/>
        <c:lblOffset val="100"/>
        <c:noMultiLvlLbl val="0"/>
      </c:catAx>
      <c:valAx>
        <c:axId val="1221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P_s3_C</c:v>
          </c:tx>
          <c:val>
            <c:numRef>
              <c:f>'Модель 2.2'!$S$11:$S$35</c:f>
              <c:numCache>
                <c:formatCode>General</c:formatCode>
                <c:ptCount val="25"/>
                <c:pt idx="0">
                  <c:v>135.98161938836469</c:v>
                </c:pt>
                <c:pt idx="1">
                  <c:v>131.27901597586401</c:v>
                </c:pt>
                <c:pt idx="2">
                  <c:v>125.97141080501376</c:v>
                </c:pt>
                <c:pt idx="3">
                  <c:v>120.29282546715078</c:v>
                </c:pt>
                <c:pt idx="4">
                  <c:v>114.38675932874888</c:v>
                </c:pt>
                <c:pt idx="5">
                  <c:v>108.9005943685832</c:v>
                </c:pt>
                <c:pt idx="6">
                  <c:v>103.67190801268593</c:v>
                </c:pt>
                <c:pt idx="7">
                  <c:v>98.60110458457855</c:v>
                </c:pt>
                <c:pt idx="8">
                  <c:v>93.588431643346226</c:v>
                </c:pt>
                <c:pt idx="9">
                  <c:v>88.693592807574134</c:v>
                </c:pt>
                <c:pt idx="10">
                  <c:v>83.361342747243057</c:v>
                </c:pt>
                <c:pt idx="11">
                  <c:v>77.760877075703974</c:v>
                </c:pt>
                <c:pt idx="12">
                  <c:v>71.995944662961435</c:v>
                </c:pt>
                <c:pt idx="13">
                  <c:v>66.149503894195476</c:v>
                </c:pt>
                <c:pt idx="14">
                  <c:v>60.237610458108207</c:v>
                </c:pt>
                <c:pt idx="15">
                  <c:v>54.293318593412849</c:v>
                </c:pt>
                <c:pt idx="16">
                  <c:v>48.291129541262393</c:v>
                </c:pt>
              </c:numCache>
            </c:numRef>
          </c:val>
          <c:smooth val="0"/>
        </c:ser>
        <c:ser>
          <c:idx val="1"/>
          <c:order val="1"/>
          <c:tx>
            <c:v>P_s3_D</c:v>
          </c:tx>
          <c:val>
            <c:numRef>
              <c:f>'Модель 2.2'!$T$11:$T$35</c:f>
              <c:numCache>
                <c:formatCode>General</c:formatCode>
                <c:ptCount val="25"/>
                <c:pt idx="0">
                  <c:v>135.98161938836469</c:v>
                </c:pt>
                <c:pt idx="1">
                  <c:v>137.2186324383045</c:v>
                </c:pt>
                <c:pt idx="2">
                  <c:v>137.97715470957115</c:v>
                </c:pt>
                <c:pt idx="3">
                  <c:v>138.44227190137079</c:v>
                </c:pt>
                <c:pt idx="4">
                  <c:v>137.58372359923854</c:v>
                </c:pt>
                <c:pt idx="5">
                  <c:v>137.05727159098839</c:v>
                </c:pt>
                <c:pt idx="6">
                  <c:v>136.73445723527033</c:v>
                </c:pt>
                <c:pt idx="7">
                  <c:v>126.61550191043514</c:v>
                </c:pt>
                <c:pt idx="8">
                  <c:v>127.45562182365053</c:v>
                </c:pt>
                <c:pt idx="9">
                  <c:v>128.34997959553553</c:v>
                </c:pt>
                <c:pt idx="10">
                  <c:v>128.89838495680038</c:v>
                </c:pt>
                <c:pt idx="11">
                  <c:v>129.23466085746776</c:v>
                </c:pt>
                <c:pt idx="12">
                  <c:v>134.40136980804968</c:v>
                </c:pt>
                <c:pt idx="13">
                  <c:v>135.53519716720012</c:v>
                </c:pt>
                <c:pt idx="14">
                  <c:v>138.6014785790764</c:v>
                </c:pt>
                <c:pt idx="15">
                  <c:v>138.6658252487604</c:v>
                </c:pt>
                <c:pt idx="16">
                  <c:v>137.73125414634185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2160"/>
        <c:axId val="122149056"/>
      </c:lineChart>
      <c:catAx>
        <c:axId val="192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49056"/>
        <c:crosses val="autoZero"/>
        <c:auto val="1"/>
        <c:lblAlgn val="ctr"/>
        <c:lblOffset val="100"/>
        <c:noMultiLvlLbl val="0"/>
      </c:catAx>
      <c:valAx>
        <c:axId val="1221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s1_fact</c:v>
          </c:tx>
          <c:val>
            <c:numRef>
              <c:f>'Модель 2.2'!$L$43:$L$67</c:f>
              <c:numCache>
                <c:formatCode>General</c:formatCode>
                <c:ptCount val="25"/>
                <c:pt idx="0">
                  <c:v>238.87321466666666</c:v>
                </c:pt>
                <c:pt idx="1">
                  <c:v>244.02505483870968</c:v>
                </c:pt>
                <c:pt idx="2">
                  <c:v>246.39038100000002</c:v>
                </c:pt>
                <c:pt idx="3">
                  <c:v>247.15791322580645</c:v>
                </c:pt>
                <c:pt idx="4">
                  <c:v>268.5462341935484</c:v>
                </c:pt>
                <c:pt idx="5">
                  <c:v>273.37875366666668</c:v>
                </c:pt>
                <c:pt idx="6">
                  <c:v>274.87991322580643</c:v>
                </c:pt>
                <c:pt idx="7">
                  <c:v>293.09991466666662</c:v>
                </c:pt>
                <c:pt idx="8">
                  <c:v>292.06643677419356</c:v>
                </c:pt>
                <c:pt idx="9">
                  <c:v>305.21179193548386</c:v>
                </c:pt>
                <c:pt idx="10">
                  <c:v>311.36782821428568</c:v>
                </c:pt>
                <c:pt idx="11">
                  <c:v>315.32708741935483</c:v>
                </c:pt>
                <c:pt idx="12">
                  <c:v>308.526184</c:v>
                </c:pt>
                <c:pt idx="13">
                  <c:v>312.21414193548384</c:v>
                </c:pt>
                <c:pt idx="14">
                  <c:v>294.22781366666663</c:v>
                </c:pt>
                <c:pt idx="15">
                  <c:v>286.92160032258067</c:v>
                </c:pt>
                <c:pt idx="16">
                  <c:v>282.20077516129032</c:v>
                </c:pt>
              </c:numCache>
            </c:numRef>
          </c:val>
          <c:smooth val="0"/>
        </c:ser>
        <c:ser>
          <c:idx val="1"/>
          <c:order val="1"/>
          <c:tx>
            <c:v>s3_fact</c:v>
          </c:tx>
          <c:val>
            <c:numRef>
              <c:f>'Модель 2.2'!$M$43:$M$67</c:f>
              <c:numCache>
                <c:formatCode>General</c:formatCode>
                <c:ptCount val="25"/>
                <c:pt idx="0">
                  <c:v>127.59262833333334</c:v>
                </c:pt>
                <c:pt idx="1">
                  <c:v>127.76229870967742</c:v>
                </c:pt>
                <c:pt idx="2">
                  <c:v>127.90144333333333</c:v>
                </c:pt>
                <c:pt idx="3">
                  <c:v>122.58483870967743</c:v>
                </c:pt>
                <c:pt idx="4">
                  <c:v>119.35139451612903</c:v>
                </c:pt>
                <c:pt idx="5">
                  <c:v>117.61622633333333</c:v>
                </c:pt>
                <c:pt idx="6">
                  <c:v>116.42793258064516</c:v>
                </c:pt>
                <c:pt idx="7">
                  <c:v>121.38492599999999</c:v>
                </c:pt>
                <c:pt idx="8">
                  <c:v>125.45711516129033</c:v>
                </c:pt>
                <c:pt idx="9">
                  <c:v>129.01060483870967</c:v>
                </c:pt>
                <c:pt idx="10">
                  <c:v>131.433075</c:v>
                </c:pt>
                <c:pt idx="11">
                  <c:v>133.39169322580645</c:v>
                </c:pt>
                <c:pt idx="12">
                  <c:v>131.93759166666666</c:v>
                </c:pt>
                <c:pt idx="13">
                  <c:v>133.1168977419355</c:v>
                </c:pt>
                <c:pt idx="14">
                  <c:v>132.54495233333333</c:v>
                </c:pt>
                <c:pt idx="15">
                  <c:v>127.82697290322581</c:v>
                </c:pt>
                <c:pt idx="16">
                  <c:v>124.53589645161291</c:v>
                </c:pt>
              </c:numCache>
            </c:numRef>
          </c:val>
          <c:smooth val="0"/>
        </c:ser>
        <c:ser>
          <c:idx val="2"/>
          <c:order val="2"/>
          <c:tx>
            <c:v>s1_crmml</c:v>
          </c:tx>
          <c:val>
            <c:numRef>
              <c:f>'Модель 2.2'!$N$43:$N$67</c:f>
              <c:numCache>
                <c:formatCode>General</c:formatCode>
                <c:ptCount val="25"/>
                <c:pt idx="0">
                  <c:v>266.26192328627303</c:v>
                </c:pt>
                <c:pt idx="1">
                  <c:v>258.40409781180438</c:v>
                </c:pt>
                <c:pt idx="2">
                  <c:v>253.5857689943349</c:v>
                </c:pt>
                <c:pt idx="3">
                  <c:v>250.63122480539988</c:v>
                </c:pt>
                <c:pt idx="4">
                  <c:v>248.81953205983211</c:v>
                </c:pt>
                <c:pt idx="5">
                  <c:v>263.18108079468396</c:v>
                </c:pt>
                <c:pt idx="6">
                  <c:v>271.98741908415514</c:v>
                </c:pt>
                <c:pt idx="7">
                  <c:v>279.36461112635084</c:v>
                </c:pt>
                <c:pt idx="8">
                  <c:v>281.71324861147519</c:v>
                </c:pt>
                <c:pt idx="9">
                  <c:v>294.64196438542018</c:v>
                </c:pt>
                <c:pt idx="10">
                  <c:v>310.30593882717483</c:v>
                </c:pt>
                <c:pt idx="11">
                  <c:v>319.91090823342478</c:v>
                </c:pt>
                <c:pt idx="12">
                  <c:v>324.81194214571696</c:v>
                </c:pt>
                <c:pt idx="13">
                  <c:v>328.60810170551849</c:v>
                </c:pt>
                <c:pt idx="14">
                  <c:v>330.54040637383844</c:v>
                </c:pt>
                <c:pt idx="15">
                  <c:v>320.71410996277029</c:v>
                </c:pt>
                <c:pt idx="16">
                  <c:v>307.16151282866053</c:v>
                </c:pt>
              </c:numCache>
            </c:numRef>
          </c:val>
          <c:smooth val="0"/>
        </c:ser>
        <c:ser>
          <c:idx val="3"/>
          <c:order val="3"/>
          <c:tx>
            <c:v>s2_crmml</c:v>
          </c:tx>
          <c:val>
            <c:numRef>
              <c:f>'Модель 2.2'!$O$43:$O$67</c:f>
              <c:numCache>
                <c:formatCode>General</c:formatCode>
                <c:ptCount val="25"/>
                <c:pt idx="0">
                  <c:v>100.20391971372695</c:v>
                </c:pt>
                <c:pt idx="1">
                  <c:v>112.57405021312508</c:v>
                </c:pt>
                <c:pt idx="2">
                  <c:v>120.15927292579147</c:v>
                </c:pt>
                <c:pt idx="3">
                  <c:v>124.81044484378776</c:v>
                </c:pt>
                <c:pt idx="4">
                  <c:v>116.22496182246545</c:v>
                </c:pt>
                <c:pt idx="5">
                  <c:v>110.96044173996398</c:v>
                </c:pt>
                <c:pt idx="6">
                  <c:v>107.73229818278315</c:v>
                </c:pt>
                <c:pt idx="7">
                  <c:v>106.54373675572147</c:v>
                </c:pt>
                <c:pt idx="8">
                  <c:v>104.9449358878753</c:v>
                </c:pt>
                <c:pt idx="9">
                  <c:v>113.88843731278523</c:v>
                </c:pt>
                <c:pt idx="10">
                  <c:v>119.37249092543374</c:v>
                </c:pt>
                <c:pt idx="11">
                  <c:v>122.73524993210748</c:v>
                </c:pt>
                <c:pt idx="12">
                  <c:v>124.40180538030667</c:v>
                </c:pt>
                <c:pt idx="13">
                  <c:v>125.7400789718113</c:v>
                </c:pt>
                <c:pt idx="14">
                  <c:v>126.40251162084391</c:v>
                </c:pt>
                <c:pt idx="15">
                  <c:v>127.04597831768396</c:v>
                </c:pt>
                <c:pt idx="16">
                  <c:v>117.7002672934984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2672"/>
        <c:axId val="218395712"/>
      </c:lineChart>
      <c:catAx>
        <c:axId val="1924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95712"/>
        <c:crosses val="autoZero"/>
        <c:auto val="1"/>
        <c:lblAlgn val="ctr"/>
        <c:lblOffset val="100"/>
        <c:noMultiLvlLbl val="0"/>
      </c:catAx>
      <c:valAx>
        <c:axId val="2183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23485006852023E-2"/>
          <c:y val="7.4548702245552642E-2"/>
          <c:w val="0.7055082804914872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факт_сумм</c:v>
          </c:tx>
          <c:val>
            <c:numRef>
              <c:f>'Модель 1'!$L$11:$L$35</c:f>
              <c:numCache>
                <c:formatCode>General</c:formatCode>
                <c:ptCount val="25"/>
                <c:pt idx="0">
                  <c:v>317.91349000000002</c:v>
                </c:pt>
                <c:pt idx="1">
                  <c:v>325.17791750000004</c:v>
                </c:pt>
                <c:pt idx="2">
                  <c:v>329.72106193548387</c:v>
                </c:pt>
                <c:pt idx="3">
                  <c:v>312.78488166666665</c:v>
                </c:pt>
                <c:pt idx="4">
                  <c:v>306.53318774193548</c:v>
                </c:pt>
                <c:pt idx="5">
                  <c:v>303.15721866666667</c:v>
                </c:pt>
                <c:pt idx="6">
                  <c:v>284.20082838709675</c:v>
                </c:pt>
                <c:pt idx="7">
                  <c:v>274.84054935483869</c:v>
                </c:pt>
                <c:pt idx="8">
                  <c:v>294.44447700000001</c:v>
                </c:pt>
                <c:pt idx="9">
                  <c:v>301.26945483870969</c:v>
                </c:pt>
                <c:pt idx="10">
                  <c:v>304.81496033333332</c:v>
                </c:pt>
              </c:numCache>
            </c:numRef>
          </c:val>
          <c:smooth val="0"/>
        </c:ser>
        <c:ser>
          <c:idx val="1"/>
          <c:order val="1"/>
          <c:tx>
            <c:v>CRM_сумм</c:v>
          </c:tx>
          <c:val>
            <c:numRef>
              <c:f>'Модель 1'!$P$11:$P$35</c:f>
              <c:numCache>
                <c:formatCode>General</c:formatCode>
                <c:ptCount val="25"/>
                <c:pt idx="0">
                  <c:v>317.91349000000002</c:v>
                </c:pt>
                <c:pt idx="1">
                  <c:v>324.78856307160737</c:v>
                </c:pt>
                <c:pt idx="2">
                  <c:v>329.18394459406568</c:v>
                </c:pt>
                <c:pt idx="3">
                  <c:v>317.83962769570786</c:v>
                </c:pt>
                <c:pt idx="4">
                  <c:v>310.58696283518793</c:v>
                </c:pt>
                <c:pt idx="5">
                  <c:v>305.95017879166079</c:v>
                </c:pt>
                <c:pt idx="6">
                  <c:v>288.55864045757357</c:v>
                </c:pt>
                <c:pt idx="7">
                  <c:v>277.43985875943304</c:v>
                </c:pt>
                <c:pt idx="8">
                  <c:v>288.73207269363769</c:v>
                </c:pt>
                <c:pt idx="9">
                  <c:v>295.95142693911072</c:v>
                </c:pt>
                <c:pt idx="10">
                  <c:v>300.56691618888829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2160"/>
        <c:axId val="120406592"/>
      </c:lineChart>
      <c:catAx>
        <c:axId val="647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06592"/>
        <c:crosses val="autoZero"/>
        <c:auto val="1"/>
        <c:lblAlgn val="ctr"/>
        <c:lblOffset val="100"/>
        <c:noMultiLvlLbl val="0"/>
      </c:catAx>
      <c:valAx>
        <c:axId val="1204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P_s1_C</c:v>
          </c:tx>
          <c:val>
            <c:numRef>
              <c:f>'Модель 1'!$Q$11:$Q$35</c:f>
              <c:numCache>
                <c:formatCode>General</c:formatCode>
                <c:ptCount val="25"/>
                <c:pt idx="0">
                  <c:v>160.42520986499329</c:v>
                </c:pt>
                <c:pt idx="1">
                  <c:v>157.70552266248794</c:v>
                </c:pt>
                <c:pt idx="2">
                  <c:v>155.14289435810238</c:v>
                </c:pt>
                <c:pt idx="3">
                  <c:v>152.49144265720543</c:v>
                </c:pt>
                <c:pt idx="4">
                  <c:v>149.7832042557568</c:v>
                </c:pt>
                <c:pt idx="5">
                  <c:v>147.2919375773449</c:v>
                </c:pt>
                <c:pt idx="6">
                  <c:v>144.93938617317906</c:v>
                </c:pt>
                <c:pt idx="7">
                  <c:v>142.29704938544265</c:v>
                </c:pt>
                <c:pt idx="8">
                  <c:v>139.84791566012936</c:v>
                </c:pt>
                <c:pt idx="9">
                  <c:v>137.52230068431618</c:v>
                </c:pt>
                <c:pt idx="10">
                  <c:v>134.94639349670712</c:v>
                </c:pt>
              </c:numCache>
            </c:numRef>
          </c:val>
          <c:smooth val="0"/>
        </c:ser>
        <c:ser>
          <c:idx val="1"/>
          <c:order val="1"/>
          <c:tx>
            <c:v>P_s1_D</c:v>
          </c:tx>
          <c:val>
            <c:numRef>
              <c:f>'Модель 1'!$R$11:$R$35</c:f>
              <c:numCache>
                <c:formatCode>General</c:formatCode>
                <c:ptCount val="25"/>
                <c:pt idx="0">
                  <c:v>160.42520986499329</c:v>
                </c:pt>
                <c:pt idx="1">
                  <c:v>160.49715038494858</c:v>
                </c:pt>
                <c:pt idx="2">
                  <c:v>160.69572115115875</c:v>
                </c:pt>
                <c:pt idx="3">
                  <c:v>160.82267720016355</c:v>
                </c:pt>
                <c:pt idx="4">
                  <c:v>160.33765937540528</c:v>
                </c:pt>
                <c:pt idx="5">
                  <c:v>160.02759099917529</c:v>
                </c:pt>
                <c:pt idx="6">
                  <c:v>159.82936314613352</c:v>
                </c:pt>
                <c:pt idx="7">
                  <c:v>159.39749304217892</c:v>
                </c:pt>
                <c:pt idx="8">
                  <c:v>159.12139476436545</c:v>
                </c:pt>
                <c:pt idx="9">
                  <c:v>159.68091234669487</c:v>
                </c:pt>
                <c:pt idx="10">
                  <c:v>160.03862942746207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5632"/>
        <c:axId val="120408320"/>
      </c:lineChart>
      <c:catAx>
        <c:axId val="649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08320"/>
        <c:crosses val="autoZero"/>
        <c:auto val="1"/>
        <c:lblAlgn val="ctr"/>
        <c:lblOffset val="100"/>
        <c:noMultiLvlLbl val="0"/>
      </c:catAx>
      <c:valAx>
        <c:axId val="1204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P_s3_C</c:v>
          </c:tx>
          <c:val>
            <c:numRef>
              <c:f>'Модель 1'!$S$11:$S$35</c:f>
              <c:numCache>
                <c:formatCode>General</c:formatCode>
                <c:ptCount val="25"/>
                <c:pt idx="0">
                  <c:v>159.09363500646083</c:v>
                </c:pt>
                <c:pt idx="1">
                  <c:v>158.78974554174442</c:v>
                </c:pt>
                <c:pt idx="2">
                  <c:v>159.01221267285902</c:v>
                </c:pt>
                <c:pt idx="3">
                  <c:v>159.15444127923584</c:v>
                </c:pt>
                <c:pt idx="4">
                  <c:v>159.2453716775284</c:v>
                </c:pt>
                <c:pt idx="5">
                  <c:v>159.30350542946414</c:v>
                </c:pt>
                <c:pt idx="6">
                  <c:v>159.34067218546602</c:v>
                </c:pt>
                <c:pt idx="7">
                  <c:v>158.53093514300573</c:v>
                </c:pt>
                <c:pt idx="8">
                  <c:v>158.01325358550076</c:v>
                </c:pt>
                <c:pt idx="9">
                  <c:v>157.68228911948671</c:v>
                </c:pt>
                <c:pt idx="10">
                  <c:v>157.47069704353831</c:v>
                </c:pt>
              </c:numCache>
            </c:numRef>
          </c:val>
          <c:smooth val="0"/>
        </c:ser>
        <c:ser>
          <c:idx val="1"/>
          <c:order val="1"/>
          <c:tx>
            <c:v>P_s3_D</c:v>
          </c:tx>
          <c:val>
            <c:numRef>
              <c:f>'Модель 1'!$T$11:$T$35</c:f>
              <c:numCache>
                <c:formatCode>General</c:formatCode>
                <c:ptCount val="25"/>
                <c:pt idx="0">
                  <c:v>159.09363500646083</c:v>
                </c:pt>
                <c:pt idx="1">
                  <c:v>158.84863511585982</c:v>
                </c:pt>
                <c:pt idx="2">
                  <c:v>159.02801528997256</c:v>
                </c:pt>
                <c:pt idx="3">
                  <c:v>159.14270238226501</c:v>
                </c:pt>
                <c:pt idx="4">
                  <c:v>159.21601588990887</c:v>
                </c:pt>
                <c:pt idx="5">
                  <c:v>159.26290069749078</c:v>
                </c:pt>
                <c:pt idx="6">
                  <c:v>159.29288066306685</c:v>
                </c:pt>
                <c:pt idx="7">
                  <c:v>158.64003630071693</c:v>
                </c:pt>
                <c:pt idx="8">
                  <c:v>158.22266448034142</c:v>
                </c:pt>
                <c:pt idx="9">
                  <c:v>157.95583510970002</c:v>
                </c:pt>
                <c:pt idx="10">
                  <c:v>157.78525087595315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1600"/>
        <c:axId val="120410048"/>
      </c:lineChart>
      <c:catAx>
        <c:axId val="1238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10048"/>
        <c:crosses val="autoZero"/>
        <c:auto val="1"/>
        <c:lblAlgn val="ctr"/>
        <c:lblOffset val="100"/>
        <c:noMultiLvlLbl val="0"/>
      </c:catAx>
      <c:valAx>
        <c:axId val="1204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s1_fact</c:v>
          </c:tx>
          <c:val>
            <c:numRef>
              <c:f>'Модель 1'!$L$43:$L$67</c:f>
              <c:numCache>
                <c:formatCode>General</c:formatCode>
                <c:ptCount val="25"/>
                <c:pt idx="0">
                  <c:v>250.67010483870968</c:v>
                </c:pt>
                <c:pt idx="1">
                  <c:v>256.51400749999999</c:v>
                </c:pt>
                <c:pt idx="2">
                  <c:v>259.91113290322579</c:v>
                </c:pt>
                <c:pt idx="3">
                  <c:v>243.01593033333333</c:v>
                </c:pt>
                <c:pt idx="4">
                  <c:v>237.26519774193548</c:v>
                </c:pt>
                <c:pt idx="5">
                  <c:v>234.36958300000001</c:v>
                </c:pt>
                <c:pt idx="6">
                  <c:v>219.25209032258064</c:v>
                </c:pt>
                <c:pt idx="7">
                  <c:v>212.50378419354837</c:v>
                </c:pt>
                <c:pt idx="8">
                  <c:v>232.89202866666668</c:v>
                </c:pt>
                <c:pt idx="9">
                  <c:v>239.63566580645161</c:v>
                </c:pt>
                <c:pt idx="10">
                  <c:v>242.943985</c:v>
                </c:pt>
              </c:numCache>
            </c:numRef>
          </c:val>
          <c:smooth val="0"/>
        </c:ser>
        <c:ser>
          <c:idx val="1"/>
          <c:order val="1"/>
          <c:tx>
            <c:v>s3_fact</c:v>
          </c:tx>
          <c:val>
            <c:numRef>
              <c:f>'Модель 1'!$M$43:$M$67</c:f>
              <c:numCache>
                <c:formatCode>General</c:formatCode>
                <c:ptCount val="25"/>
                <c:pt idx="0">
                  <c:v>67.243385161290334</c:v>
                </c:pt>
                <c:pt idx="1">
                  <c:v>68.663910000000001</c:v>
                </c:pt>
                <c:pt idx="2">
                  <c:v>69.809929032258069</c:v>
                </c:pt>
                <c:pt idx="3">
                  <c:v>69.768951333333334</c:v>
                </c:pt>
                <c:pt idx="4">
                  <c:v>69.267989999999998</c:v>
                </c:pt>
                <c:pt idx="5">
                  <c:v>68.78763566666666</c:v>
                </c:pt>
                <c:pt idx="6">
                  <c:v>64.948738064516121</c:v>
                </c:pt>
                <c:pt idx="7">
                  <c:v>62.336765161290323</c:v>
                </c:pt>
                <c:pt idx="8">
                  <c:v>61.552448333333338</c:v>
                </c:pt>
                <c:pt idx="9">
                  <c:v>61.633789032258065</c:v>
                </c:pt>
                <c:pt idx="10">
                  <c:v>61.870975333333334</c:v>
                </c:pt>
              </c:numCache>
            </c:numRef>
          </c:val>
          <c:smooth val="0"/>
        </c:ser>
        <c:ser>
          <c:idx val="2"/>
          <c:order val="2"/>
          <c:tx>
            <c:v>s1_crmml</c:v>
          </c:tx>
          <c:val>
            <c:numRef>
              <c:f>'Модель 1'!$N$43:$N$67</c:f>
              <c:numCache>
                <c:formatCode>General</c:formatCode>
                <c:ptCount val="25"/>
                <c:pt idx="0">
                  <c:v>236.59231327523179</c:v>
                </c:pt>
                <c:pt idx="1">
                  <c:v>238.39044480438952</c:v>
                </c:pt>
                <c:pt idx="2">
                  <c:v>243.3543324899187</c:v>
                </c:pt>
                <c:pt idx="3">
                  <c:v>246.52785224531414</c:v>
                </c:pt>
                <c:pt idx="4">
                  <c:v>234.40240662635713</c:v>
                </c:pt>
                <c:pt idx="5">
                  <c:v>226.65031575088193</c:v>
                </c:pt>
                <c:pt idx="6">
                  <c:v>221.69423795511307</c:v>
                </c:pt>
                <c:pt idx="7">
                  <c:v>210.89710388652298</c:v>
                </c:pt>
                <c:pt idx="8">
                  <c:v>203.99426547146135</c:v>
                </c:pt>
                <c:pt idx="9">
                  <c:v>217.98182355997196</c:v>
                </c:pt>
                <c:pt idx="10">
                  <c:v>226.92436910942638</c:v>
                </c:pt>
              </c:numCache>
            </c:numRef>
          </c:val>
          <c:smooth val="0"/>
        </c:ser>
        <c:ser>
          <c:idx val="3"/>
          <c:order val="3"/>
          <c:tx>
            <c:v>s2_crmml</c:v>
          </c:tx>
          <c:val>
            <c:numRef>
              <c:f>'Модель 1'!$O$43:$O$67</c:f>
              <c:numCache>
                <c:formatCode>General</c:formatCode>
                <c:ptCount val="25"/>
                <c:pt idx="0">
                  <c:v>81.32117672476825</c:v>
                </c:pt>
                <c:pt idx="1">
                  <c:v>78.871025230867986</c:v>
                </c:pt>
                <c:pt idx="2">
                  <c:v>80.664674384105709</c:v>
                </c:pt>
                <c:pt idx="3">
                  <c:v>81.811392719140187</c:v>
                </c:pt>
                <c:pt idx="4">
                  <c:v>82.544527795578688</c:v>
                </c:pt>
                <c:pt idx="5">
                  <c:v>83.013223283507813</c:v>
                </c:pt>
                <c:pt idx="6">
                  <c:v>83.312870351378407</c:v>
                </c:pt>
                <c:pt idx="7">
                  <c:v>76.784274139989122</c:v>
                </c:pt>
                <c:pt idx="8">
                  <c:v>72.610403348344377</c:v>
                </c:pt>
                <c:pt idx="9">
                  <c:v>69.941957054040273</c:v>
                </c:pt>
                <c:pt idx="10">
                  <c:v>68.235962128681535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2624"/>
        <c:axId val="120413504"/>
      </c:lineChart>
      <c:catAx>
        <c:axId val="1238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13504"/>
        <c:crosses val="autoZero"/>
        <c:auto val="1"/>
        <c:lblAlgn val="ctr"/>
        <c:lblOffset val="100"/>
        <c:noMultiLvlLbl val="0"/>
      </c:catAx>
      <c:valAx>
        <c:axId val="1204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P_s1_C</c:v>
          </c:tx>
          <c:val>
            <c:numRef>
              <c:f>'Модель 2'!$Q$11:$Q$35</c:f>
              <c:numCache>
                <c:formatCode>General</c:formatCode>
                <c:ptCount val="25"/>
                <c:pt idx="0">
                  <c:v>162.55224715607881</c:v>
                </c:pt>
                <c:pt idx="1">
                  <c:v>161.27375194046581</c:v>
                </c:pt>
                <c:pt idx="2">
                  <c:v>159.95376625560894</c:v>
                </c:pt>
                <c:pt idx="3">
                  <c:v>158.60130347524782</c:v>
                </c:pt>
                <c:pt idx="4">
                  <c:v>157.20213683288597</c:v>
                </c:pt>
                <c:pt idx="5">
                  <c:v>155.76641189607992</c:v>
                </c:pt>
                <c:pt idx="6">
                  <c:v>154.3020701370088</c:v>
                </c:pt>
                <c:pt idx="7">
                  <c:v>153.0103618496502</c:v>
                </c:pt>
                <c:pt idx="8">
                  <c:v>151.65875213948792</c:v>
                </c:pt>
                <c:pt idx="9">
                  <c:v>150.2602538603094</c:v>
                </c:pt>
                <c:pt idx="10">
                  <c:v>148.91017666450352</c:v>
                </c:pt>
                <c:pt idx="11">
                  <c:v>147.59800216201754</c:v>
                </c:pt>
                <c:pt idx="12">
                  <c:v>145.92543033333175</c:v>
                </c:pt>
                <c:pt idx="13">
                  <c:v>144.36081633871743</c:v>
                </c:pt>
                <c:pt idx="14">
                  <c:v>142.88070923715961</c:v>
                </c:pt>
                <c:pt idx="15">
                  <c:v>141.35608955722594</c:v>
                </c:pt>
                <c:pt idx="16">
                  <c:v>139.79662661197105</c:v>
                </c:pt>
                <c:pt idx="17">
                  <c:v>138.59995634663628</c:v>
                </c:pt>
                <c:pt idx="18">
                  <c:v>137.29720271334043</c:v>
                </c:pt>
                <c:pt idx="19">
                  <c:v>135.91141014442934</c:v>
                </c:pt>
                <c:pt idx="20">
                  <c:v>134.4606169713623</c:v>
                </c:pt>
                <c:pt idx="21">
                  <c:v>132.98022460750258</c:v>
                </c:pt>
                <c:pt idx="22">
                  <c:v>131.47666324644834</c:v>
                </c:pt>
                <c:pt idx="23">
                  <c:v>129.95496540149705</c:v>
                </c:pt>
                <c:pt idx="24">
                  <c:v>128.41907076385161</c:v>
                </c:pt>
              </c:numCache>
            </c:numRef>
          </c:val>
          <c:smooth val="0"/>
        </c:ser>
        <c:ser>
          <c:idx val="1"/>
          <c:order val="1"/>
          <c:tx>
            <c:v>P_s1_D</c:v>
          </c:tx>
          <c:val>
            <c:numRef>
              <c:f>'Модель 2'!$R$11:$R$35</c:f>
              <c:numCache>
                <c:formatCode>General</c:formatCode>
                <c:ptCount val="25"/>
                <c:pt idx="0">
                  <c:v>162.55224715607881</c:v>
                </c:pt>
                <c:pt idx="1">
                  <c:v>162.72165469999356</c:v>
                </c:pt>
                <c:pt idx="2">
                  <c:v>162.85427533938147</c:v>
                </c:pt>
                <c:pt idx="3">
                  <c:v>163.04496867911283</c:v>
                </c:pt>
                <c:pt idx="4">
                  <c:v>163.19423774234474</c:v>
                </c:pt>
                <c:pt idx="5">
                  <c:v>163.31108120237104</c:v>
                </c:pt>
                <c:pt idx="6">
                  <c:v>163.40255611791954</c:v>
                </c:pt>
                <c:pt idx="7">
                  <c:v>163.64713602738854</c:v>
                </c:pt>
                <c:pt idx="8">
                  <c:v>163.83859932428925</c:v>
                </c:pt>
                <c:pt idx="9">
                  <c:v>163.64089407442302</c:v>
                </c:pt>
                <c:pt idx="10">
                  <c:v>163.48613620107139</c:v>
                </c:pt>
                <c:pt idx="11">
                  <c:v>163.36500967507439</c:v>
                </c:pt>
                <c:pt idx="12">
                  <c:v>162.92421321155658</c:v>
                </c:pt>
                <c:pt idx="13">
                  <c:v>162.57918393162581</c:v>
                </c:pt>
                <c:pt idx="14">
                  <c:v>162.76094581665592</c:v>
                </c:pt>
                <c:pt idx="15">
                  <c:v>162.90322699762103</c:v>
                </c:pt>
                <c:pt idx="16">
                  <c:v>163.01460373096708</c:v>
                </c:pt>
                <c:pt idx="17">
                  <c:v>163.44776165415888</c:v>
                </c:pt>
                <c:pt idx="18">
                  <c:v>163.78682828429348</c:v>
                </c:pt>
                <c:pt idx="19">
                  <c:v>164.05224302180537</c:v>
                </c:pt>
                <c:pt idx="20">
                  <c:v>164.17311329480182</c:v>
                </c:pt>
                <c:pt idx="21">
                  <c:v>164.26774370553801</c:v>
                </c:pt>
                <c:pt idx="22">
                  <c:v>164.34181091095252</c:v>
                </c:pt>
                <c:pt idx="23">
                  <c:v>164.39979185087432</c:v>
                </c:pt>
                <c:pt idx="24">
                  <c:v>164.44519417988027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16000"/>
        <c:axId val="241697920"/>
      </c:lineChart>
      <c:catAx>
        <c:axId val="2204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97920"/>
        <c:crosses val="autoZero"/>
        <c:auto val="1"/>
        <c:lblAlgn val="ctr"/>
        <c:lblOffset val="100"/>
        <c:noMultiLvlLbl val="0"/>
      </c:catAx>
      <c:valAx>
        <c:axId val="2416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P_s3_C</c:v>
          </c:tx>
          <c:val>
            <c:numRef>
              <c:f>'Модель 2'!$S$11:$S$35</c:f>
              <c:numCache>
                <c:formatCode>General</c:formatCode>
                <c:ptCount val="25"/>
                <c:pt idx="0">
                  <c:v>167.01578410984925</c:v>
                </c:pt>
                <c:pt idx="1">
                  <c:v>163.10181366815826</c:v>
                </c:pt>
                <c:pt idx="2">
                  <c:v>159.39963812724756</c:v>
                </c:pt>
                <c:pt idx="3">
                  <c:v>155.8632498709612</c:v>
                </c:pt>
                <c:pt idx="4">
                  <c:v>152.4566345426025</c:v>
                </c:pt>
                <c:pt idx="5">
                  <c:v>149.15160164156248</c:v>
                </c:pt>
                <c:pt idx="6">
                  <c:v>145.50046130458145</c:v>
                </c:pt>
                <c:pt idx="7">
                  <c:v>141.58064651267156</c:v>
                </c:pt>
                <c:pt idx="8">
                  <c:v>137.44827301824029</c:v>
                </c:pt>
                <c:pt idx="9">
                  <c:v>133.14951530639817</c:v>
                </c:pt>
                <c:pt idx="10">
                  <c:v>128.72051645389118</c:v>
                </c:pt>
                <c:pt idx="11">
                  <c:v>124.18956867332793</c:v>
                </c:pt>
                <c:pt idx="12">
                  <c:v>119.57432319141469</c:v>
                </c:pt>
                <c:pt idx="13">
                  <c:v>114.89758703233323</c:v>
                </c:pt>
                <c:pt idx="14">
                  <c:v>110.17271825902114</c:v>
                </c:pt>
                <c:pt idx="15">
                  <c:v>105.4101726921395</c:v>
                </c:pt>
                <c:pt idx="16">
                  <c:v>100.61813483938103</c:v>
                </c:pt>
                <c:pt idx="17">
                  <c:v>95.807506851886473</c:v>
                </c:pt>
                <c:pt idx="18">
                  <c:v>91.137440186136757</c:v>
                </c:pt>
                <c:pt idx="19">
                  <c:v>86.577400783355742</c:v>
                </c:pt>
                <c:pt idx="20">
                  <c:v>82.103487479621592</c:v>
                </c:pt>
                <c:pt idx="21">
                  <c:v>77.696991152118031</c:v>
                </c:pt>
                <c:pt idx="22">
                  <c:v>73.343267321494295</c:v>
                </c:pt>
                <c:pt idx="23">
                  <c:v>69.030851772692415</c:v>
                </c:pt>
                <c:pt idx="24">
                  <c:v>64.750771129316817</c:v>
                </c:pt>
              </c:numCache>
            </c:numRef>
          </c:val>
          <c:smooth val="0"/>
        </c:ser>
        <c:ser>
          <c:idx val="1"/>
          <c:order val="1"/>
          <c:tx>
            <c:v>P_s3_D</c:v>
          </c:tx>
          <c:val>
            <c:numRef>
              <c:f>'Модель 2'!$T$11:$T$35</c:f>
              <c:numCache>
                <c:formatCode>General</c:formatCode>
                <c:ptCount val="25"/>
                <c:pt idx="0">
                  <c:v>167.01578410984925</c:v>
                </c:pt>
                <c:pt idx="1">
                  <c:v>166.15101746482659</c:v>
                </c:pt>
                <c:pt idx="2">
                  <c:v>165.47411692579215</c:v>
                </c:pt>
                <c:pt idx="3">
                  <c:v>164.9442491131021</c:v>
                </c:pt>
                <c:pt idx="4">
                  <c:v>164.52948419379882</c:v>
                </c:pt>
                <c:pt idx="5">
                  <c:v>165.94265404026731</c:v>
                </c:pt>
                <c:pt idx="6">
                  <c:v>167.04885509757833</c:v>
                </c:pt>
                <c:pt idx="7">
                  <c:v>167.916740379917</c:v>
                </c:pt>
                <c:pt idx="8">
                  <c:v>168.59610874029573</c:v>
                </c:pt>
                <c:pt idx="9">
                  <c:v>169.12788827847695</c:v>
                </c:pt>
                <c:pt idx="10">
                  <c:v>169.54414963911597</c:v>
                </c:pt>
                <c:pt idx="11">
                  <c:v>169.87000009482884</c:v>
                </c:pt>
                <c:pt idx="12">
                  <c:v>170.12106886660885</c:v>
                </c:pt>
                <c:pt idx="13">
                  <c:v>170.31761142692645</c:v>
                </c:pt>
                <c:pt idx="14">
                  <c:v>170.47146247020208</c:v>
                </c:pt>
                <c:pt idx="15">
                  <c:v>170.59189585062117</c:v>
                </c:pt>
                <c:pt idx="16">
                  <c:v>170.68617086741835</c:v>
                </c:pt>
                <c:pt idx="17">
                  <c:v>170.11226889673623</c:v>
                </c:pt>
                <c:pt idx="18">
                  <c:v>169.66303865142433</c:v>
                </c:pt>
                <c:pt idx="19">
                  <c:v>169.31139776100613</c:v>
                </c:pt>
                <c:pt idx="20">
                  <c:v>169.03614694172768</c:v>
                </c:pt>
                <c:pt idx="21">
                  <c:v>168.82070534383055</c:v>
                </c:pt>
                <c:pt idx="22">
                  <c:v>168.65205731398248</c:v>
                </c:pt>
                <c:pt idx="23">
                  <c:v>168.52004791774198</c:v>
                </c:pt>
                <c:pt idx="24">
                  <c:v>168.41673148527684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16512"/>
        <c:axId val="241701376"/>
      </c:lineChart>
      <c:catAx>
        <c:axId val="220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01376"/>
        <c:crosses val="autoZero"/>
        <c:auto val="1"/>
        <c:lblAlgn val="ctr"/>
        <c:lblOffset val="100"/>
        <c:noMultiLvlLbl val="0"/>
      </c:catAx>
      <c:valAx>
        <c:axId val="241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s1_fact</c:v>
          </c:tx>
          <c:val>
            <c:numRef>
              <c:f>'Модель 2'!$L$43:$L$67</c:f>
              <c:numCache>
                <c:formatCode>General</c:formatCode>
                <c:ptCount val="25"/>
                <c:pt idx="0">
                  <c:v>291.94100967741934</c:v>
                </c:pt>
                <c:pt idx="1">
                  <c:v>287.6810303333333</c:v>
                </c:pt>
                <c:pt idx="2">
                  <c:v>289.13427741935482</c:v>
                </c:pt>
                <c:pt idx="3">
                  <c:v>289.355774</c:v>
                </c:pt>
                <c:pt idx="4">
                  <c:v>292.59390258064519</c:v>
                </c:pt>
                <c:pt idx="5">
                  <c:v>297.48028548387094</c:v>
                </c:pt>
                <c:pt idx="6">
                  <c:v>307.44259642857145</c:v>
                </c:pt>
                <c:pt idx="7">
                  <c:v>314.26211548387096</c:v>
                </c:pt>
                <c:pt idx="8">
                  <c:v>300.5552366666667</c:v>
                </c:pt>
                <c:pt idx="9">
                  <c:v>296.10470580645165</c:v>
                </c:pt>
                <c:pt idx="10">
                  <c:v>294.22656266666667</c:v>
                </c:pt>
                <c:pt idx="11">
                  <c:v>279.355224516129</c:v>
                </c:pt>
                <c:pt idx="12">
                  <c:v>273.18231193548382</c:v>
                </c:pt>
                <c:pt idx="13">
                  <c:v>293.32421866666664</c:v>
                </c:pt>
                <c:pt idx="14">
                  <c:v>301.06097419354836</c:v>
                </c:pt>
                <c:pt idx="15">
                  <c:v>304.90243533333336</c:v>
                </c:pt>
                <c:pt idx="16">
                  <c:v>319.8932493548387</c:v>
                </c:pt>
                <c:pt idx="17">
                  <c:v>324.96386709677421</c:v>
                </c:pt>
                <c:pt idx="18">
                  <c:v>327.13720689655167</c:v>
                </c:pt>
                <c:pt idx="19">
                  <c:v>323.89074709677419</c:v>
                </c:pt>
                <c:pt idx="20">
                  <c:v>322.31140133333332</c:v>
                </c:pt>
                <c:pt idx="21">
                  <c:v>321.40829483870965</c:v>
                </c:pt>
                <c:pt idx="22">
                  <c:v>320.89999400000005</c:v>
                </c:pt>
                <c:pt idx="23">
                  <c:v>320.59667967741933</c:v>
                </c:pt>
                <c:pt idx="24">
                  <c:v>319.99630741935482</c:v>
                </c:pt>
              </c:numCache>
            </c:numRef>
          </c:val>
          <c:smooth val="0"/>
        </c:ser>
        <c:ser>
          <c:idx val="1"/>
          <c:order val="1"/>
          <c:tx>
            <c:v>s3_fact</c:v>
          </c:tx>
          <c:val>
            <c:numRef>
              <c:f>'Модель 2'!$M$43:$M$67</c:f>
              <c:numCache>
                <c:formatCode>General</c:formatCode>
                <c:ptCount val="25"/>
                <c:pt idx="0">
                  <c:v>158.37150580645161</c:v>
                </c:pt>
                <c:pt idx="1">
                  <c:v>154.94931033333333</c:v>
                </c:pt>
                <c:pt idx="2">
                  <c:v>152.77195741935486</c:v>
                </c:pt>
                <c:pt idx="3">
                  <c:v>151.40481566666668</c:v>
                </c:pt>
                <c:pt idx="4">
                  <c:v>170.36576838709678</c:v>
                </c:pt>
                <c:pt idx="5">
                  <c:v>180.95002741935485</c:v>
                </c:pt>
                <c:pt idx="6">
                  <c:v>189.15287785714284</c:v>
                </c:pt>
                <c:pt idx="7">
                  <c:v>195.31074516129033</c:v>
                </c:pt>
                <c:pt idx="8">
                  <c:v>198.72259533333332</c:v>
                </c:pt>
                <c:pt idx="9">
                  <c:v>200.39727774193548</c:v>
                </c:pt>
                <c:pt idx="10">
                  <c:v>201.370285</c:v>
                </c:pt>
                <c:pt idx="11">
                  <c:v>198.43759161290322</c:v>
                </c:pt>
                <c:pt idx="12">
                  <c:v>196.4969329032258</c:v>
                </c:pt>
                <c:pt idx="13">
                  <c:v>196.33152766666666</c:v>
                </c:pt>
                <c:pt idx="14">
                  <c:v>196.80131516129032</c:v>
                </c:pt>
                <c:pt idx="15">
                  <c:v>197.28338633333334</c:v>
                </c:pt>
                <c:pt idx="16">
                  <c:v>194.04762258064517</c:v>
                </c:pt>
                <c:pt idx="17">
                  <c:v>192.42498774193547</c:v>
                </c:pt>
                <c:pt idx="18">
                  <c:v>191.49667344827586</c:v>
                </c:pt>
                <c:pt idx="19">
                  <c:v>190.6361693548387</c:v>
                </c:pt>
                <c:pt idx="20">
                  <c:v>190.00460800000002</c:v>
                </c:pt>
                <c:pt idx="21">
                  <c:v>189.5332335483871</c:v>
                </c:pt>
                <c:pt idx="22">
                  <c:v>189.20753466666665</c:v>
                </c:pt>
                <c:pt idx="23">
                  <c:v>188.9747770967742</c:v>
                </c:pt>
                <c:pt idx="24">
                  <c:v>188.78869612903227</c:v>
                </c:pt>
              </c:numCache>
            </c:numRef>
          </c:val>
          <c:smooth val="0"/>
        </c:ser>
        <c:ser>
          <c:idx val="2"/>
          <c:order val="2"/>
          <c:tx>
            <c:v>s1_crmml</c:v>
          </c:tx>
          <c:val>
            <c:numRef>
              <c:f>'Модель 2'!$N$43:$N$67</c:f>
              <c:numCache>
                <c:formatCode>General</c:formatCode>
                <c:ptCount val="25"/>
                <c:pt idx="0">
                  <c:v>289.76938996154513</c:v>
                </c:pt>
                <c:pt idx="1">
                  <c:v>294.00457855941471</c:v>
                </c:pt>
                <c:pt idx="2">
                  <c:v>297.3197130743867</c:v>
                </c:pt>
                <c:pt idx="3">
                  <c:v>302.08704656767077</c:v>
                </c:pt>
                <c:pt idx="4">
                  <c:v>305.81877314846895</c:v>
                </c:pt>
                <c:pt idx="5">
                  <c:v>308.73985964912634</c:v>
                </c:pt>
                <c:pt idx="6">
                  <c:v>311.0263510681134</c:v>
                </c:pt>
                <c:pt idx="7">
                  <c:v>317.14084880483875</c:v>
                </c:pt>
                <c:pt idx="8">
                  <c:v>321.92704975763115</c:v>
                </c:pt>
                <c:pt idx="9">
                  <c:v>316.98441851097544</c:v>
                </c:pt>
                <c:pt idx="10">
                  <c:v>313.11547167718481</c:v>
                </c:pt>
                <c:pt idx="11">
                  <c:v>310.08692705753475</c:v>
                </c:pt>
                <c:pt idx="12">
                  <c:v>299.06701546958885</c:v>
                </c:pt>
                <c:pt idx="13">
                  <c:v>290.4409020015953</c:v>
                </c:pt>
                <c:pt idx="14">
                  <c:v>294.9845676576233</c:v>
                </c:pt>
                <c:pt idx="15">
                  <c:v>298.54121571202614</c:v>
                </c:pt>
                <c:pt idx="16">
                  <c:v>301.32525257595177</c:v>
                </c:pt>
                <c:pt idx="17">
                  <c:v>312.15381918602179</c:v>
                </c:pt>
                <c:pt idx="18">
                  <c:v>320.63010346966252</c:v>
                </c:pt>
                <c:pt idx="19">
                  <c:v>327.2650904377345</c:v>
                </c:pt>
                <c:pt idx="20">
                  <c:v>330.28646579292086</c:v>
                </c:pt>
                <c:pt idx="21">
                  <c:v>332.65146312184976</c:v>
                </c:pt>
                <c:pt idx="22">
                  <c:v>334.502761787488</c:v>
                </c:pt>
                <c:pt idx="23">
                  <c:v>335.95190381580841</c:v>
                </c:pt>
                <c:pt idx="24">
                  <c:v>337.08619910150651</c:v>
                </c:pt>
              </c:numCache>
            </c:numRef>
          </c:val>
          <c:smooth val="0"/>
        </c:ser>
        <c:ser>
          <c:idx val="3"/>
          <c:order val="3"/>
          <c:tx>
            <c:v>s2_crmml</c:v>
          </c:tx>
          <c:val>
            <c:numRef>
              <c:f>'Модель 2'!$O$43:$O$67</c:f>
              <c:numCache>
                <c:formatCode>General</c:formatCode>
                <c:ptCount val="25"/>
                <c:pt idx="0">
                  <c:v>160.54312552232258</c:v>
                </c:pt>
                <c:pt idx="1">
                  <c:v>151.895459072096</c:v>
                </c:pt>
                <c:pt idx="2">
                  <c:v>145.12630109386166</c:v>
                </c:pt>
                <c:pt idx="3">
                  <c:v>139.8276229669612</c:v>
                </c:pt>
                <c:pt idx="4">
                  <c:v>135.67997377392817</c:v>
                </c:pt>
                <c:pt idx="5">
                  <c:v>149.81167223861323</c:v>
                </c:pt>
                <c:pt idx="6">
                  <c:v>160.87353022383317</c:v>
                </c:pt>
                <c:pt idx="7">
                  <c:v>169.55238304721991</c:v>
                </c:pt>
                <c:pt idx="8">
                  <c:v>176.34591406311725</c:v>
                </c:pt>
                <c:pt idx="9">
                  <c:v>181.66370944492945</c:v>
                </c:pt>
                <c:pt idx="10">
                  <c:v>185.82632305131978</c:v>
                </c:pt>
                <c:pt idx="11">
                  <c:v>189.08467502055839</c:v>
                </c:pt>
                <c:pt idx="12">
                  <c:v>191.59536273835852</c:v>
                </c:pt>
                <c:pt idx="13">
                  <c:v>193.56063575364462</c:v>
                </c:pt>
                <c:pt idx="14">
                  <c:v>195.09899359851079</c:v>
                </c:pt>
                <c:pt idx="15">
                  <c:v>196.30317481481174</c:v>
                </c:pt>
                <c:pt idx="16">
                  <c:v>197.24577239489361</c:v>
                </c:pt>
                <c:pt idx="17">
                  <c:v>191.50660010018217</c:v>
                </c:pt>
                <c:pt idx="18">
                  <c:v>187.01414505917353</c:v>
                </c:pt>
                <c:pt idx="19">
                  <c:v>183.49758356710134</c:v>
                </c:pt>
                <c:pt idx="20">
                  <c:v>180.74492278642666</c:v>
                </c:pt>
                <c:pt idx="21">
                  <c:v>178.59020163166554</c:v>
                </c:pt>
                <c:pt idx="22">
                  <c:v>176.90356874529459</c:v>
                </c:pt>
                <c:pt idx="23">
                  <c:v>175.58332219499999</c:v>
                </c:pt>
                <c:pt idx="24">
                  <c:v>174.54985269456847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17024"/>
        <c:axId val="246153216"/>
      </c:lineChart>
      <c:catAx>
        <c:axId val="220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53216"/>
        <c:crosses val="autoZero"/>
        <c:auto val="1"/>
        <c:lblAlgn val="ctr"/>
        <c:lblOffset val="100"/>
        <c:noMultiLvlLbl val="0"/>
      </c:catAx>
      <c:valAx>
        <c:axId val="2461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факт_сумм</c:v>
          </c:tx>
          <c:val>
            <c:numRef>
              <c:f>'Модель 2.1'!$L$11:$L$35</c:f>
              <c:numCache>
                <c:formatCode>General</c:formatCode>
                <c:ptCount val="25"/>
                <c:pt idx="0">
                  <c:v>166.65337387096773</c:v>
                </c:pt>
                <c:pt idx="1">
                  <c:v>165.17741900000001</c:v>
                </c:pt>
                <c:pt idx="2">
                  <c:v>173.63791645161291</c:v>
                </c:pt>
                <c:pt idx="3">
                  <c:v>175.34074033333334</c:v>
                </c:pt>
                <c:pt idx="4">
                  <c:v>176.47023419354838</c:v>
                </c:pt>
                <c:pt idx="5">
                  <c:v>171.48020580645161</c:v>
                </c:pt>
                <c:pt idx="6">
                  <c:v>196.72730464285715</c:v>
                </c:pt>
                <c:pt idx="7">
                  <c:v>178.01658225806452</c:v>
                </c:pt>
                <c:pt idx="8">
                  <c:v>190.671593</c:v>
                </c:pt>
                <c:pt idx="9">
                  <c:v>186.17851645161292</c:v>
                </c:pt>
                <c:pt idx="10">
                  <c:v>175.56361033333332</c:v>
                </c:pt>
                <c:pt idx="11">
                  <c:v>168.80547322580645</c:v>
                </c:pt>
                <c:pt idx="12">
                  <c:v>159.82248322580645</c:v>
                </c:pt>
                <c:pt idx="13">
                  <c:v>168.14885966666668</c:v>
                </c:pt>
                <c:pt idx="14">
                  <c:v>154.36918258064517</c:v>
                </c:pt>
                <c:pt idx="15">
                  <c:v>166.84666433333331</c:v>
                </c:pt>
                <c:pt idx="16">
                  <c:v>136.1796341935484</c:v>
                </c:pt>
                <c:pt idx="17">
                  <c:v>130.96061193548385</c:v>
                </c:pt>
                <c:pt idx="18">
                  <c:v>138.35637827586206</c:v>
                </c:pt>
                <c:pt idx="19">
                  <c:v>125.8086929032258</c:v>
                </c:pt>
                <c:pt idx="20">
                  <c:v>127.54305633333334</c:v>
                </c:pt>
                <c:pt idx="21">
                  <c:v>128.30907032258065</c:v>
                </c:pt>
                <c:pt idx="22">
                  <c:v>128.67275633333301</c:v>
                </c:pt>
                <c:pt idx="23">
                  <c:v>128.86039741935485</c:v>
                </c:pt>
                <c:pt idx="24">
                  <c:v>137.05123129032259</c:v>
                </c:pt>
              </c:numCache>
            </c:numRef>
          </c:val>
          <c:smooth val="0"/>
        </c:ser>
        <c:ser>
          <c:idx val="1"/>
          <c:order val="1"/>
          <c:tx>
            <c:v>CRM_сумм</c:v>
          </c:tx>
          <c:val>
            <c:numRef>
              <c:f>'Модель 2.1'!$P$11:$P$35</c:f>
              <c:numCache>
                <c:formatCode>General</c:formatCode>
                <c:ptCount val="25"/>
                <c:pt idx="0">
                  <c:v>166.65337387096773</c:v>
                </c:pt>
                <c:pt idx="1">
                  <c:v>169.89975830738661</c:v>
                </c:pt>
                <c:pt idx="2">
                  <c:v>174.3629334272994</c:v>
                </c:pt>
                <c:pt idx="3">
                  <c:v>176.85388096951979</c:v>
                </c:pt>
                <c:pt idx="4">
                  <c:v>178.24411428790793</c:v>
                </c:pt>
                <c:pt idx="5">
                  <c:v>176.45421707692202</c:v>
                </c:pt>
                <c:pt idx="6">
                  <c:v>186.54317708345607</c:v>
                </c:pt>
                <c:pt idx="7">
                  <c:v>183.65182526535122</c:v>
                </c:pt>
                <c:pt idx="8">
                  <c:v>182.03812986363494</c:v>
                </c:pt>
                <c:pt idx="9">
                  <c:v>181.13750357996079</c:v>
                </c:pt>
                <c:pt idx="10">
                  <c:v>180.63485300854109</c:v>
                </c:pt>
                <c:pt idx="11">
                  <c:v>171.51656326871142</c:v>
                </c:pt>
                <c:pt idx="12">
                  <c:v>166.42753449551276</c:v>
                </c:pt>
                <c:pt idx="13">
                  <c:v>158.87381560043909</c:v>
                </c:pt>
                <c:pt idx="14">
                  <c:v>159.37146445444483</c:v>
                </c:pt>
                <c:pt idx="15">
                  <c:v>159.64920664208154</c:v>
                </c:pt>
                <c:pt idx="16">
                  <c:v>142.12870435094143</c:v>
                </c:pt>
                <c:pt idx="17">
                  <c:v>130.63976652398978</c:v>
                </c:pt>
                <c:pt idx="18">
                  <c:v>129.59518782025913</c:v>
                </c:pt>
                <c:pt idx="19">
                  <c:v>125.35519297940557</c:v>
                </c:pt>
                <c:pt idx="20">
                  <c:v>127.40767828933259</c:v>
                </c:pt>
                <c:pt idx="21">
                  <c:v>128.55319533001784</c:v>
                </c:pt>
                <c:pt idx="22">
                  <c:v>129.19252065849852</c:v>
                </c:pt>
                <c:pt idx="23">
                  <c:v>129.54933592593414</c:v>
                </c:pt>
                <c:pt idx="24">
                  <c:v>138.58623653378814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09376"/>
        <c:axId val="246154944"/>
      </c:lineChart>
      <c:catAx>
        <c:axId val="243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54944"/>
        <c:crosses val="autoZero"/>
        <c:auto val="1"/>
        <c:lblAlgn val="ctr"/>
        <c:lblOffset val="100"/>
        <c:noMultiLvlLbl val="0"/>
      </c:catAx>
      <c:valAx>
        <c:axId val="246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P_s1_C</c:v>
          </c:tx>
          <c:val>
            <c:numRef>
              <c:f>'Модель 2.1'!$Q$11:$Q$35</c:f>
              <c:numCache>
                <c:formatCode>General</c:formatCode>
                <c:ptCount val="25"/>
                <c:pt idx="0">
                  <c:v>178.37180801855195</c:v>
                </c:pt>
                <c:pt idx="1">
                  <c:v>179.18980764622981</c:v>
                </c:pt>
                <c:pt idx="2">
                  <c:v>179.14529215945208</c:v>
                </c:pt>
                <c:pt idx="3">
                  <c:v>179.62149855706249</c:v>
                </c:pt>
                <c:pt idx="4">
                  <c:v>179.88727422210678</c:v>
                </c:pt>
                <c:pt idx="5">
                  <c:v>180.0356078274867</c:v>
                </c:pt>
                <c:pt idx="6">
                  <c:v>179.63350619251159</c:v>
                </c:pt>
                <c:pt idx="7">
                  <c:v>181.50449669846051</c:v>
                </c:pt>
                <c:pt idx="8">
                  <c:v>180.93819877979521</c:v>
                </c:pt>
                <c:pt idx="9">
                  <c:v>179.06276235425716</c:v>
                </c:pt>
                <c:pt idx="10">
                  <c:v>178.01605779691985</c:v>
                </c:pt>
                <c:pt idx="11">
                  <c:v>178.36750676645477</c:v>
                </c:pt>
                <c:pt idx="12">
                  <c:v>176.89348590564668</c:v>
                </c:pt>
                <c:pt idx="13">
                  <c:v>176.69456858637787</c:v>
                </c:pt>
                <c:pt idx="14">
                  <c:v>173.19778669435263</c:v>
                </c:pt>
                <c:pt idx="15">
                  <c:v>174.32007822641322</c:v>
                </c:pt>
                <c:pt idx="16">
                  <c:v>173.69893908149004</c:v>
                </c:pt>
                <c:pt idx="17">
                  <c:v>171.25943859147429</c:v>
                </c:pt>
                <c:pt idx="18">
                  <c:v>168.9509136714363</c:v>
                </c:pt>
                <c:pt idx="19">
                  <c:v>168.6768610946616</c:v>
                </c:pt>
                <c:pt idx="20">
                  <c:v>167.83280449233834</c:v>
                </c:pt>
                <c:pt idx="21">
                  <c:v>168.19681080316988</c:v>
                </c:pt>
                <c:pt idx="22">
                  <c:v>168.39996715639515</c:v>
                </c:pt>
                <c:pt idx="23">
                  <c:v>168.51335087296434</c:v>
                </c:pt>
                <c:pt idx="24">
                  <c:v>168.57663170878956</c:v>
                </c:pt>
              </c:numCache>
            </c:numRef>
          </c:val>
          <c:smooth val="0"/>
        </c:ser>
        <c:ser>
          <c:idx val="1"/>
          <c:order val="1"/>
          <c:tx>
            <c:v>P_s1_D</c:v>
          </c:tx>
          <c:val>
            <c:numRef>
              <c:f>'Модель 2.1'!$R$11:$R$35</c:f>
              <c:numCache>
                <c:formatCode>General</c:formatCode>
                <c:ptCount val="25"/>
                <c:pt idx="0">
                  <c:v>178.37180801855195</c:v>
                </c:pt>
                <c:pt idx="1">
                  <c:v>178.99160739031032</c:v>
                </c:pt>
                <c:pt idx="2">
                  <c:v>178.95787794862747</c:v>
                </c:pt>
                <c:pt idx="3">
                  <c:v>179.31870014961567</c:v>
                </c:pt>
                <c:pt idx="4">
                  <c:v>179.52007871343082</c:v>
                </c:pt>
                <c:pt idx="5">
                  <c:v>179.63247127733226</c:v>
                </c:pt>
                <c:pt idx="6">
                  <c:v>179.32779835046543</c:v>
                </c:pt>
                <c:pt idx="7">
                  <c:v>180.74545026730678</c:v>
                </c:pt>
                <c:pt idx="8">
                  <c:v>177.99022013125659</c:v>
                </c:pt>
                <c:pt idx="9">
                  <c:v>176.5691995354147</c:v>
                </c:pt>
                <c:pt idx="10">
                  <c:v>177.17179742789597</c:v>
                </c:pt>
                <c:pt idx="11">
                  <c:v>177.43809076490058</c:v>
                </c:pt>
                <c:pt idx="12">
                  <c:v>177.25168144901269</c:v>
                </c:pt>
                <c:pt idx="13">
                  <c:v>173.37912878234491</c:v>
                </c:pt>
                <c:pt idx="14">
                  <c:v>173.98621630057656</c:v>
                </c:pt>
                <c:pt idx="15">
                  <c:v>172.9756616615274</c:v>
                </c:pt>
                <c:pt idx="16">
                  <c:v>174.36594010996845</c:v>
                </c:pt>
                <c:pt idx="17">
                  <c:v>171.58706925636605</c:v>
                </c:pt>
                <c:pt idx="18">
                  <c:v>169.83789695027355</c:v>
                </c:pt>
                <c:pt idx="19">
                  <c:v>169.63024695977668</c:v>
                </c:pt>
                <c:pt idx="20">
                  <c:v>168.9907041847591</c:v>
                </c:pt>
                <c:pt idx="21">
                  <c:v>169.26651223544235</c:v>
                </c:pt>
                <c:pt idx="22">
                  <c:v>169.4204440660169</c:v>
                </c:pt>
                <c:pt idx="23">
                  <c:v>169.50635505413888</c:v>
                </c:pt>
                <c:pt idx="24">
                  <c:v>169.55430302497126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27296"/>
        <c:axId val="246156672"/>
      </c:lineChart>
      <c:catAx>
        <c:axId val="24312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56672"/>
        <c:crosses val="autoZero"/>
        <c:auto val="1"/>
        <c:lblAlgn val="ctr"/>
        <c:lblOffset val="100"/>
        <c:noMultiLvlLbl val="0"/>
      </c:catAx>
      <c:valAx>
        <c:axId val="246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P_s3_C</c:v>
          </c:tx>
          <c:val>
            <c:numRef>
              <c:f>'Модель 2.1'!$S$11:$S$35</c:f>
              <c:numCache>
                <c:formatCode>General</c:formatCode>
                <c:ptCount val="25"/>
                <c:pt idx="0">
                  <c:v>178.60471427678397</c:v>
                </c:pt>
                <c:pt idx="1">
                  <c:v>179.30493856761751</c:v>
                </c:pt>
                <c:pt idx="2">
                  <c:v>179.19408941150201</c:v>
                </c:pt>
                <c:pt idx="3">
                  <c:v>179.63387599540741</c:v>
                </c:pt>
                <c:pt idx="4">
                  <c:v>179.87932531687139</c:v>
                </c:pt>
                <c:pt idx="5">
                  <c:v>180.01631454301645</c:v>
                </c:pt>
                <c:pt idx="6">
                  <c:v>179.60729906798144</c:v>
                </c:pt>
                <c:pt idx="7">
                  <c:v>181.47694768801256</c:v>
                </c:pt>
                <c:pt idx="8">
                  <c:v>180.90796643665155</c:v>
                </c:pt>
                <c:pt idx="9">
                  <c:v>179.03103241114769</c:v>
                </c:pt>
                <c:pt idx="10">
                  <c:v>177.98349202427076</c:v>
                </c:pt>
                <c:pt idx="11">
                  <c:v>178.33447450712822</c:v>
                </c:pt>
                <c:pt idx="12">
                  <c:v>176.85818724058623</c:v>
                </c:pt>
                <c:pt idx="13">
                  <c:v>176.65800501262063</c:v>
                </c:pt>
                <c:pt idx="14">
                  <c:v>173.15944726404581</c:v>
                </c:pt>
                <c:pt idx="15">
                  <c:v>174.28181756485418</c:v>
                </c:pt>
                <c:pt idx="16">
                  <c:v>173.66072238134208</c:v>
                </c:pt>
                <c:pt idx="17">
                  <c:v>171.21723431794905</c:v>
                </c:pt>
                <c:pt idx="18">
                  <c:v>168.90609561638379</c:v>
                </c:pt>
                <c:pt idx="19">
                  <c:v>168.63180261660273</c:v>
                </c:pt>
                <c:pt idx="20">
                  <c:v>167.78678173981578</c:v>
                </c:pt>
                <c:pt idx="21">
                  <c:v>168.15125290444476</c:v>
                </c:pt>
                <c:pt idx="22">
                  <c:v>168.35466869823401</c:v>
                </c:pt>
                <c:pt idx="23">
                  <c:v>168.46819721135961</c:v>
                </c:pt>
                <c:pt idx="24">
                  <c:v>168.53155885990989</c:v>
                </c:pt>
              </c:numCache>
            </c:numRef>
          </c:val>
          <c:smooth val="0"/>
        </c:ser>
        <c:ser>
          <c:idx val="1"/>
          <c:order val="1"/>
          <c:tx>
            <c:v>P_s3_D</c:v>
          </c:tx>
          <c:val>
            <c:numRef>
              <c:f>'Модель 2.1'!$T$11:$T$35</c:f>
              <c:numCache>
                <c:formatCode>General</c:formatCode>
                <c:ptCount val="25"/>
                <c:pt idx="0">
                  <c:v>178.60471427678397</c:v>
                </c:pt>
                <c:pt idx="1">
                  <c:v>179.13527512407995</c:v>
                </c:pt>
                <c:pt idx="2">
                  <c:v>179.05128457567912</c:v>
                </c:pt>
                <c:pt idx="3">
                  <c:v>179.3845114369017</c:v>
                </c:pt>
                <c:pt idx="4">
                  <c:v>179.57048870399871</c:v>
                </c:pt>
                <c:pt idx="5">
                  <c:v>179.67428561713842</c:v>
                </c:pt>
                <c:pt idx="6">
                  <c:v>179.36437406475079</c:v>
                </c:pt>
                <c:pt idx="7">
                  <c:v>180.78100923290339</c:v>
                </c:pt>
                <c:pt idx="8">
                  <c:v>178.02374593221259</c:v>
                </c:pt>
                <c:pt idx="9">
                  <c:v>176.60159060294717</c:v>
                </c:pt>
                <c:pt idx="10">
                  <c:v>177.20355518630944</c:v>
                </c:pt>
                <c:pt idx="11">
                  <c:v>177.46949506575754</c:v>
                </c:pt>
                <c:pt idx="12">
                  <c:v>177.28136849132517</c:v>
                </c:pt>
                <c:pt idx="13">
                  <c:v>173.40785740170821</c:v>
                </c:pt>
                <c:pt idx="14">
                  <c:v>174.01359935114434</c:v>
                </c:pt>
                <c:pt idx="15">
                  <c:v>173.00310439527684</c:v>
                </c:pt>
                <c:pt idx="16">
                  <c:v>174.39341615333566</c:v>
                </c:pt>
                <c:pt idx="17">
                  <c:v>171.61152391024794</c:v>
                </c:pt>
                <c:pt idx="18">
                  <c:v>169.86037113852478</c:v>
                </c:pt>
                <c:pt idx="19">
                  <c:v>169.65253897920627</c:v>
                </c:pt>
                <c:pt idx="20">
                  <c:v>169.01226557218521</c:v>
                </c:pt>
                <c:pt idx="21">
                  <c:v>169.28842584318969</c:v>
                </c:pt>
                <c:pt idx="22">
                  <c:v>169.4425542522138</c:v>
                </c:pt>
                <c:pt idx="23">
                  <c:v>169.5285749528731</c:v>
                </c:pt>
                <c:pt idx="24">
                  <c:v>169.57658415561141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28832"/>
        <c:axId val="246158400"/>
      </c:lineChart>
      <c:catAx>
        <c:axId val="2431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58400"/>
        <c:crosses val="autoZero"/>
        <c:auto val="1"/>
        <c:lblAlgn val="ctr"/>
        <c:lblOffset val="100"/>
        <c:noMultiLvlLbl val="0"/>
      </c:catAx>
      <c:valAx>
        <c:axId val="2461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2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s1_fact</c:v>
          </c:tx>
          <c:val>
            <c:numRef>
              <c:f>'Модель 2.1'!$L$43:$L$67</c:f>
              <c:numCache>
                <c:formatCode>General</c:formatCode>
                <c:ptCount val="25"/>
                <c:pt idx="0">
                  <c:v>120.11084</c:v>
                </c:pt>
                <c:pt idx="1">
                  <c:v>118.93453766666667</c:v>
                </c:pt>
                <c:pt idx="2">
                  <c:v>124.81686387096774</c:v>
                </c:pt>
                <c:pt idx="3">
                  <c:v>125.84547433333334</c:v>
                </c:pt>
                <c:pt idx="4">
                  <c:v>126.49086774193547</c:v>
                </c:pt>
                <c:pt idx="5">
                  <c:v>122.79441838709677</c:v>
                </c:pt>
                <c:pt idx="6">
                  <c:v>140.7711717857143</c:v>
                </c:pt>
                <c:pt idx="7">
                  <c:v>127.31693258064516</c:v>
                </c:pt>
                <c:pt idx="8">
                  <c:v>135.50917066666665</c:v>
                </c:pt>
                <c:pt idx="9">
                  <c:v>132.23976129032258</c:v>
                </c:pt>
                <c:pt idx="10">
                  <c:v>125.17893233333332</c:v>
                </c:pt>
                <c:pt idx="11">
                  <c:v>119.93935387096775</c:v>
                </c:pt>
                <c:pt idx="12">
                  <c:v>113.7879029032258</c:v>
                </c:pt>
                <c:pt idx="13">
                  <c:v>118.72727466666667</c:v>
                </c:pt>
                <c:pt idx="14">
                  <c:v>109.86801161290322</c:v>
                </c:pt>
                <c:pt idx="15">
                  <c:v>118.54637133333334</c:v>
                </c:pt>
                <c:pt idx="16">
                  <c:v>95.894683870967739</c:v>
                </c:pt>
                <c:pt idx="17">
                  <c:v>92.026925806451615</c:v>
                </c:pt>
                <c:pt idx="18">
                  <c:v>97.375604482758618</c:v>
                </c:pt>
                <c:pt idx="19">
                  <c:v>88.802711612903224</c:v>
                </c:pt>
                <c:pt idx="20">
                  <c:v>90.616729666666672</c:v>
                </c:pt>
                <c:pt idx="21">
                  <c:v>91.435676451612906</c:v>
                </c:pt>
                <c:pt idx="22">
                  <c:v>91.82027433333333</c:v>
                </c:pt>
                <c:pt idx="23">
                  <c:v>92.013954193548386</c:v>
                </c:pt>
                <c:pt idx="24">
                  <c:v>98.506103548387102</c:v>
                </c:pt>
              </c:numCache>
            </c:numRef>
          </c:val>
          <c:smooth val="0"/>
        </c:ser>
        <c:ser>
          <c:idx val="1"/>
          <c:order val="1"/>
          <c:tx>
            <c:v>s3_fact</c:v>
          </c:tx>
          <c:val>
            <c:numRef>
              <c:f>'Модель 2.1'!$M$43:$M$67</c:f>
              <c:numCache>
                <c:formatCode>General</c:formatCode>
                <c:ptCount val="25"/>
                <c:pt idx="0">
                  <c:v>46.542533870967738</c:v>
                </c:pt>
                <c:pt idx="1">
                  <c:v>46.242881333333337</c:v>
                </c:pt>
                <c:pt idx="2">
                  <c:v>48.821052580645159</c:v>
                </c:pt>
                <c:pt idx="3">
                  <c:v>49.495266000000001</c:v>
                </c:pt>
                <c:pt idx="4">
                  <c:v>49.979366451612897</c:v>
                </c:pt>
                <c:pt idx="5">
                  <c:v>48.685787419354838</c:v>
                </c:pt>
                <c:pt idx="6">
                  <c:v>55.956132857142855</c:v>
                </c:pt>
                <c:pt idx="7">
                  <c:v>50.699649677419352</c:v>
                </c:pt>
                <c:pt idx="8">
                  <c:v>55.162422333333332</c:v>
                </c:pt>
                <c:pt idx="9">
                  <c:v>53.938755161290324</c:v>
                </c:pt>
                <c:pt idx="10">
                  <c:v>50.384678000000001</c:v>
                </c:pt>
                <c:pt idx="11">
                  <c:v>48.866119354838709</c:v>
                </c:pt>
                <c:pt idx="12">
                  <c:v>46.034580322580645</c:v>
                </c:pt>
                <c:pt idx="13">
                  <c:v>49.421585</c:v>
                </c:pt>
                <c:pt idx="14">
                  <c:v>44.501170967741935</c:v>
                </c:pt>
                <c:pt idx="15">
                  <c:v>48.300293000000003</c:v>
                </c:pt>
                <c:pt idx="16">
                  <c:v>40.284950322580649</c:v>
                </c:pt>
                <c:pt idx="17">
                  <c:v>38.93368612903226</c:v>
                </c:pt>
                <c:pt idx="18">
                  <c:v>40.980773793103452</c:v>
                </c:pt>
                <c:pt idx="19">
                  <c:v>37.00598129032258</c:v>
                </c:pt>
                <c:pt idx="20">
                  <c:v>36.926326666666668</c:v>
                </c:pt>
                <c:pt idx="21">
                  <c:v>36.873393870967739</c:v>
                </c:pt>
                <c:pt idx="22">
                  <c:v>36.852482000000002</c:v>
                </c:pt>
                <c:pt idx="23">
                  <c:v>36.846443225806453</c:v>
                </c:pt>
                <c:pt idx="24">
                  <c:v>38.545127741935481</c:v>
                </c:pt>
              </c:numCache>
            </c:numRef>
          </c:val>
          <c:smooth val="0"/>
        </c:ser>
        <c:ser>
          <c:idx val="2"/>
          <c:order val="2"/>
          <c:tx>
            <c:v>s1_crmml</c:v>
          </c:tx>
          <c:val>
            <c:numRef>
              <c:f>'Модель 2.1'!$N$43:$N$67</c:f>
              <c:numCache>
                <c:formatCode>General</c:formatCode>
                <c:ptCount val="25"/>
                <c:pt idx="0">
                  <c:v>118.71398819920338</c:v>
                </c:pt>
                <c:pt idx="1">
                  <c:v>121.73300325335073</c:v>
                </c:pt>
                <c:pt idx="2">
                  <c:v>121.56870864956687</c:v>
                </c:pt>
                <c:pt idx="3">
                  <c:v>123.32625747308937</c:v>
                </c:pt>
                <c:pt idx="4">
                  <c:v>124.30716346209637</c:v>
                </c:pt>
                <c:pt idx="5">
                  <c:v>124.85462262042044</c:v>
                </c:pt>
                <c:pt idx="6">
                  <c:v>123.37057440302303</c:v>
                </c:pt>
                <c:pt idx="7">
                  <c:v>130.27589356516202</c:v>
                </c:pt>
                <c:pt idx="8">
                  <c:v>141.21006730130892</c:v>
                </c:pt>
                <c:pt idx="9">
                  <c:v>134.28833945423298</c:v>
                </c:pt>
                <c:pt idx="10">
                  <c:v>122.61070087755945</c:v>
                </c:pt>
                <c:pt idx="11">
                  <c:v>123.9078038271079</c:v>
                </c:pt>
                <c:pt idx="12">
                  <c:v>113.25790171367564</c:v>
                </c:pt>
                <c:pt idx="13">
                  <c:v>133.36251330626055</c:v>
                </c:pt>
                <c:pt idx="14">
                  <c:v>102.22292217122919</c:v>
                </c:pt>
                <c:pt idx="15">
                  <c:v>116.78437698951507</c:v>
                </c:pt>
                <c:pt idx="16">
                  <c:v>104.07253988497411</c:v>
                </c:pt>
                <c:pt idx="17">
                  <c:v>100.27869474829505</c:v>
                </c:pt>
                <c:pt idx="18">
                  <c:v>91.758554578728052</c:v>
                </c:pt>
                <c:pt idx="19">
                  <c:v>90.747100750491683</c:v>
                </c:pt>
                <c:pt idx="20">
                  <c:v>87.631916460982524</c:v>
                </c:pt>
                <c:pt idx="21">
                  <c:v>88.975365155848948</c:v>
                </c:pt>
                <c:pt idx="22">
                  <c:v>89.725160226628958</c:v>
                </c:pt>
                <c:pt idx="23">
                  <c:v>90.143628812231299</c:v>
                </c:pt>
                <c:pt idx="24">
                  <c:v>90.377181236378092</c:v>
                </c:pt>
              </c:numCache>
            </c:numRef>
          </c:val>
          <c:smooth val="0"/>
        </c:ser>
        <c:ser>
          <c:idx val="3"/>
          <c:order val="3"/>
          <c:tx>
            <c:v>s2_crmml</c:v>
          </c:tx>
          <c:val>
            <c:numRef>
              <c:f>'Модель 2.1'!$O$43:$O$67</c:f>
              <c:numCache>
                <c:formatCode>General</c:formatCode>
                <c:ptCount val="25"/>
                <c:pt idx="0">
                  <c:v>47.939385671764342</c:v>
                </c:pt>
                <c:pt idx="1">
                  <c:v>48.97312094683155</c:v>
                </c:pt>
                <c:pt idx="2">
                  <c:v>48.80947526302981</c:v>
                </c:pt>
                <c:pt idx="3">
                  <c:v>49.458728525499659</c:v>
                </c:pt>
                <c:pt idx="4">
                  <c:v>49.821083309759715</c:v>
                </c:pt>
                <c:pt idx="5">
                  <c:v>50.023319360728109</c:v>
                </c:pt>
                <c:pt idx="6">
                  <c:v>49.419493229405617</c:v>
                </c:pt>
                <c:pt idx="7">
                  <c:v>52.179639879282874</c:v>
                </c:pt>
                <c:pt idx="8">
                  <c:v>56.549347992083497</c:v>
                </c:pt>
                <c:pt idx="9">
                  <c:v>53.778445958925602</c:v>
                </c:pt>
                <c:pt idx="10">
                  <c:v>49.106156600084347</c:v>
                </c:pt>
                <c:pt idx="11">
                  <c:v>49.62430910951602</c:v>
                </c:pt>
                <c:pt idx="12">
                  <c:v>45.361002388278187</c:v>
                </c:pt>
                <c:pt idx="13">
                  <c:v>53.400979651162622</c:v>
                </c:pt>
                <c:pt idx="14">
                  <c:v>40.942521514950812</c:v>
                </c:pt>
                <c:pt idx="15">
                  <c:v>46.767219727909932</c:v>
                </c:pt>
                <c:pt idx="16">
                  <c:v>41.682549785957718</c:v>
                </c:pt>
                <c:pt idx="17">
                  <c:v>40.159124909997587</c:v>
                </c:pt>
                <c:pt idx="18">
                  <c:v>36.747210138322032</c:v>
                </c:pt>
                <c:pt idx="19">
                  <c:v>36.342273672550228</c:v>
                </c:pt>
                <c:pt idx="20">
                  <c:v>35.094776406405636</c:v>
                </c:pt>
                <c:pt idx="21">
                  <c:v>35.632842144132752</c:v>
                </c:pt>
                <c:pt idx="22">
                  <c:v>35.933143182383532</c:v>
                </c:pt>
                <c:pt idx="23">
                  <c:v>36.100744378571918</c:v>
                </c:pt>
                <c:pt idx="24">
                  <c:v>36.19428465138202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29344"/>
        <c:axId val="246160128"/>
      </c:lineChart>
      <c:catAx>
        <c:axId val="2431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60128"/>
        <c:crosses val="autoZero"/>
        <c:auto val="1"/>
        <c:lblAlgn val="ctr"/>
        <c:lblOffset val="100"/>
        <c:noMultiLvlLbl val="0"/>
      </c:catAx>
      <c:valAx>
        <c:axId val="2461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23485006852023E-2"/>
          <c:y val="7.4548702245552642E-2"/>
          <c:w val="0.7055082804914872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факт_сумм</c:v>
          </c:tx>
          <c:val>
            <c:numRef>
              <c:f>'Модель 2.2'!$L$11:$L$35</c:f>
              <c:numCache>
                <c:formatCode>General</c:formatCode>
                <c:ptCount val="25"/>
                <c:pt idx="0">
                  <c:v>366.46584300000001</c:v>
                </c:pt>
                <c:pt idx="1">
                  <c:v>371.7873535483871</c:v>
                </c:pt>
                <c:pt idx="2">
                  <c:v>374.29182433333335</c:v>
                </c:pt>
                <c:pt idx="3">
                  <c:v>369.74275193548391</c:v>
                </c:pt>
                <c:pt idx="4">
                  <c:v>387.89762870967741</c:v>
                </c:pt>
                <c:pt idx="5">
                  <c:v>390.99498</c:v>
                </c:pt>
                <c:pt idx="6">
                  <c:v>391.30784580645161</c:v>
                </c:pt>
                <c:pt idx="7">
                  <c:v>414.48484066666668</c:v>
                </c:pt>
                <c:pt idx="8">
                  <c:v>417.52355193548391</c:v>
                </c:pt>
                <c:pt idx="9">
                  <c:v>434.22239677419356</c:v>
                </c:pt>
                <c:pt idx="10">
                  <c:v>442.80090321428571</c:v>
                </c:pt>
                <c:pt idx="11">
                  <c:v>448.7187806451613</c:v>
                </c:pt>
                <c:pt idx="12">
                  <c:v>440.46377566666666</c:v>
                </c:pt>
                <c:pt idx="13">
                  <c:v>445.33103967741937</c:v>
                </c:pt>
                <c:pt idx="14">
                  <c:v>426.77276599999999</c:v>
                </c:pt>
                <c:pt idx="15">
                  <c:v>414.74857322580647</c:v>
                </c:pt>
                <c:pt idx="16">
                  <c:v>406.73667161290325</c:v>
                </c:pt>
              </c:numCache>
            </c:numRef>
          </c:val>
          <c:smooth val="0"/>
        </c:ser>
        <c:ser>
          <c:idx val="1"/>
          <c:order val="1"/>
          <c:tx>
            <c:v>CRM_сумм</c:v>
          </c:tx>
          <c:val>
            <c:numRef>
              <c:f>'Модель 2.2'!$P$11:$P$35</c:f>
              <c:numCache>
                <c:formatCode>General</c:formatCode>
                <c:ptCount val="25"/>
                <c:pt idx="0">
                  <c:v>366.46584299999995</c:v>
                </c:pt>
                <c:pt idx="1">
                  <c:v>370.97814802492951</c:v>
                </c:pt>
                <c:pt idx="2">
                  <c:v>373.74504192012643</c:v>
                </c:pt>
                <c:pt idx="3">
                  <c:v>364.00414114017889</c:v>
                </c:pt>
                <c:pt idx="4">
                  <c:v>373.50359011759809</c:v>
                </c:pt>
                <c:pt idx="5">
                  <c:v>379.32854439619229</c:v>
                </c:pt>
                <c:pt idx="6">
                  <c:v>382.90033726496631</c:v>
                </c:pt>
                <c:pt idx="7">
                  <c:v>385.09051879344941</c:v>
                </c:pt>
                <c:pt idx="8">
                  <c:v>407.5691291074055</c:v>
                </c:pt>
                <c:pt idx="9">
                  <c:v>429.08898838097923</c:v>
                </c:pt>
                <c:pt idx="10">
                  <c:v>442.28471944990304</c:v>
                </c:pt>
                <c:pt idx="11">
                  <c:v>450.37619243108509</c:v>
                </c:pt>
                <c:pt idx="12">
                  <c:v>455.33779065663259</c:v>
                </c:pt>
                <c:pt idx="13">
                  <c:v>458.38018221672263</c:v>
                </c:pt>
                <c:pt idx="14">
                  <c:v>448.64140228289375</c:v>
                </c:pt>
                <c:pt idx="15">
                  <c:v>425.40219180080851</c:v>
                </c:pt>
                <c:pt idx="16">
                  <c:v>411.15217078481231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4160"/>
        <c:axId val="122143872"/>
      </c:lineChart>
      <c:catAx>
        <c:axId val="1238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43872"/>
        <c:crosses val="autoZero"/>
        <c:auto val="1"/>
        <c:lblAlgn val="ctr"/>
        <c:lblOffset val="100"/>
        <c:noMultiLvlLbl val="0"/>
      </c:catAx>
      <c:valAx>
        <c:axId val="1221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36</xdr:row>
      <xdr:rowOff>128587</xdr:rowOff>
    </xdr:from>
    <xdr:to>
      <xdr:col>15</xdr:col>
      <xdr:colOff>400050</xdr:colOff>
      <xdr:row>51</xdr:row>
      <xdr:rowOff>14287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62</xdr:row>
      <xdr:rowOff>23812</xdr:rowOff>
    </xdr:from>
    <xdr:to>
      <xdr:col>14</xdr:col>
      <xdr:colOff>409575</xdr:colOff>
      <xdr:row>76</xdr:row>
      <xdr:rowOff>100012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61</xdr:row>
      <xdr:rowOff>166687</xdr:rowOff>
    </xdr:from>
    <xdr:to>
      <xdr:col>6</xdr:col>
      <xdr:colOff>561975</xdr:colOff>
      <xdr:row>76</xdr:row>
      <xdr:rowOff>52387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36</xdr:row>
      <xdr:rowOff>71437</xdr:rowOff>
    </xdr:from>
    <xdr:to>
      <xdr:col>6</xdr:col>
      <xdr:colOff>304800</xdr:colOff>
      <xdr:row>50</xdr:row>
      <xdr:rowOff>147637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21</xdr:row>
      <xdr:rowOff>100012</xdr:rowOff>
    </xdr:from>
    <xdr:to>
      <xdr:col>15</xdr:col>
      <xdr:colOff>371475</xdr:colOff>
      <xdr:row>35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6</xdr:row>
      <xdr:rowOff>128587</xdr:rowOff>
    </xdr:from>
    <xdr:to>
      <xdr:col>14</xdr:col>
      <xdr:colOff>257175</xdr:colOff>
      <xdr:row>21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20</xdr:row>
      <xdr:rowOff>52387</xdr:rowOff>
    </xdr:from>
    <xdr:to>
      <xdr:col>6</xdr:col>
      <xdr:colOff>381000</xdr:colOff>
      <xdr:row>34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</xdr:row>
      <xdr:rowOff>109537</xdr:rowOff>
    </xdr:from>
    <xdr:to>
      <xdr:col>5</xdr:col>
      <xdr:colOff>247650</xdr:colOff>
      <xdr:row>20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29</xdr:row>
      <xdr:rowOff>109537</xdr:rowOff>
    </xdr:from>
    <xdr:to>
      <xdr:col>15</xdr:col>
      <xdr:colOff>762000</xdr:colOff>
      <xdr:row>43</xdr:row>
      <xdr:rowOff>185737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62</xdr:row>
      <xdr:rowOff>23812</xdr:rowOff>
    </xdr:from>
    <xdr:to>
      <xdr:col>14</xdr:col>
      <xdr:colOff>409575</xdr:colOff>
      <xdr:row>76</xdr:row>
      <xdr:rowOff>100012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61</xdr:row>
      <xdr:rowOff>166687</xdr:rowOff>
    </xdr:from>
    <xdr:to>
      <xdr:col>6</xdr:col>
      <xdr:colOff>561975</xdr:colOff>
      <xdr:row>76</xdr:row>
      <xdr:rowOff>52387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29</xdr:row>
      <xdr:rowOff>166687</xdr:rowOff>
    </xdr:from>
    <xdr:to>
      <xdr:col>6</xdr:col>
      <xdr:colOff>342900</xdr:colOff>
      <xdr:row>44</xdr:row>
      <xdr:rowOff>52387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25</xdr:row>
      <xdr:rowOff>42862</xdr:rowOff>
    </xdr:from>
    <xdr:to>
      <xdr:col>14</xdr:col>
      <xdr:colOff>581025</xdr:colOff>
      <xdr:row>39</xdr:row>
      <xdr:rowOff>119062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62</xdr:row>
      <xdr:rowOff>23812</xdr:rowOff>
    </xdr:from>
    <xdr:to>
      <xdr:col>14</xdr:col>
      <xdr:colOff>409575</xdr:colOff>
      <xdr:row>76</xdr:row>
      <xdr:rowOff>100012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61</xdr:row>
      <xdr:rowOff>166687</xdr:rowOff>
    </xdr:from>
    <xdr:to>
      <xdr:col>6</xdr:col>
      <xdr:colOff>561975</xdr:colOff>
      <xdr:row>76</xdr:row>
      <xdr:rowOff>52387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28</xdr:row>
      <xdr:rowOff>90487</xdr:rowOff>
    </xdr:from>
    <xdr:to>
      <xdr:col>5</xdr:col>
      <xdr:colOff>304800</xdr:colOff>
      <xdr:row>42</xdr:row>
      <xdr:rowOff>166687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topLeftCell="A7" workbookViewId="0">
      <selection activeCell="M6" sqref="M6"/>
    </sheetView>
  </sheetViews>
  <sheetFormatPr defaultRowHeight="15" x14ac:dyDescent="0.25"/>
  <cols>
    <col min="2" max="2" width="21.28515625" customWidth="1"/>
    <col min="3" max="3" width="17.28515625" customWidth="1"/>
    <col min="16" max="16" width="15.28515625" customWidth="1"/>
  </cols>
  <sheetData>
    <row r="1" spans="1:28" ht="15.75" thickBot="1" x14ac:dyDescent="0.3">
      <c r="C1" s="5" t="s">
        <v>18</v>
      </c>
      <c r="D1" s="5" t="s">
        <v>19</v>
      </c>
      <c r="E1" s="5" t="s">
        <v>10</v>
      </c>
      <c r="F1" s="5" t="s">
        <v>11</v>
      </c>
      <c r="G1" s="5" t="s">
        <v>37</v>
      </c>
      <c r="H1" s="5" t="s">
        <v>38</v>
      </c>
      <c r="I1" s="5" t="s">
        <v>14</v>
      </c>
      <c r="J1" s="5" t="s">
        <v>15</v>
      </c>
      <c r="K1" s="5" t="s">
        <v>34</v>
      </c>
      <c r="L1" s="5" t="s">
        <v>12</v>
      </c>
      <c r="M1" s="5" t="s">
        <v>13</v>
      </c>
      <c r="N1" s="5" t="s">
        <v>35</v>
      </c>
      <c r="O1" s="5" t="s">
        <v>16</v>
      </c>
      <c r="P1" s="5" t="s">
        <v>17</v>
      </c>
      <c r="Q1" s="7"/>
      <c r="Z1">
        <f>L2/(L2+I2)</f>
        <v>0.64348509090444317</v>
      </c>
      <c r="AA1">
        <f>120/166</f>
        <v>0.72289156626506024</v>
      </c>
      <c r="AB1">
        <f>Z1-AA1</f>
        <v>-7.9406475360617068E-2</v>
      </c>
    </row>
    <row r="2" spans="1:28" ht="15.75" thickBot="1" x14ac:dyDescent="0.3">
      <c r="C2" s="8">
        <f>D2</f>
        <v>4.0830381004633933</v>
      </c>
      <c r="D2" s="9">
        <v>4.0830381004633933</v>
      </c>
      <c r="E2" s="9">
        <v>0.99541111766344059</v>
      </c>
      <c r="F2" s="9">
        <v>4.5888823365593879E-3</v>
      </c>
      <c r="G2" s="9">
        <v>1</v>
      </c>
      <c r="H2" s="9">
        <v>1</v>
      </c>
      <c r="I2" s="9">
        <v>160.54312552232258</v>
      </c>
      <c r="J2" s="9">
        <v>10</v>
      </c>
      <c r="K2" s="10">
        <v>1.431561965188028</v>
      </c>
      <c r="L2" s="4">
        <f>L11-I2</f>
        <v>289.76938996154513</v>
      </c>
      <c r="M2" s="4">
        <f>J2/O2*P2</f>
        <v>25</v>
      </c>
      <c r="N2" s="4">
        <f>K2*P2/O2</f>
        <v>3.5789049129700703</v>
      </c>
      <c r="O2" s="4">
        <v>200</v>
      </c>
      <c r="P2" s="4">
        <v>500</v>
      </c>
      <c r="S2">
        <f>E2+F2</f>
        <v>1</v>
      </c>
      <c r="T2">
        <v>1</v>
      </c>
      <c r="Z2">
        <f>1-Z1</f>
        <v>0.35651490909555683</v>
      </c>
      <c r="AA2">
        <f>1-AA1</f>
        <v>0.27710843373493976</v>
      </c>
    </row>
    <row r="3" spans="1:28" x14ac:dyDescent="0.25">
      <c r="B3" s="4" t="s">
        <v>20</v>
      </c>
      <c r="C3" s="4">
        <v>0.1</v>
      </c>
      <c r="D3" s="4">
        <v>0.1</v>
      </c>
      <c r="E3" s="4">
        <v>0</v>
      </c>
      <c r="F3" s="4">
        <v>0</v>
      </c>
      <c r="G3" s="4">
        <v>0</v>
      </c>
      <c r="H3" s="4">
        <v>0</v>
      </c>
      <c r="I3" s="4">
        <v>10</v>
      </c>
      <c r="J3" s="4">
        <v>0.1</v>
      </c>
      <c r="K3" s="4">
        <v>0.1</v>
      </c>
    </row>
    <row r="4" spans="1:28" x14ac:dyDescent="0.25">
      <c r="B4" s="4" t="s">
        <v>21</v>
      </c>
      <c r="C4" s="4">
        <v>6</v>
      </c>
      <c r="D4" s="4">
        <v>6</v>
      </c>
      <c r="E4" s="4">
        <v>1</v>
      </c>
      <c r="F4" s="4">
        <v>1</v>
      </c>
      <c r="G4" s="4">
        <v>1</v>
      </c>
      <c r="H4" s="4">
        <v>1</v>
      </c>
      <c r="I4" s="4">
        <v>440</v>
      </c>
      <c r="J4" s="4">
        <v>10</v>
      </c>
      <c r="K4" s="4">
        <v>20</v>
      </c>
    </row>
    <row r="5" spans="1:28" ht="15.75" thickBot="1" x14ac:dyDescent="0.3"/>
    <row r="6" spans="1:28" ht="15.75" thickBot="1" x14ac:dyDescent="0.3">
      <c r="B6" s="11" t="s">
        <v>36</v>
      </c>
      <c r="C6" s="12"/>
      <c r="D6" s="9">
        <v>1</v>
      </c>
      <c r="E6" s="9">
        <v>0.5</v>
      </c>
      <c r="F6" s="9">
        <v>0.5</v>
      </c>
      <c r="G6" s="9">
        <v>0.5</v>
      </c>
      <c r="H6" s="9">
        <v>0.5</v>
      </c>
      <c r="I6" s="9">
        <v>100</v>
      </c>
      <c r="J6" s="9">
        <v>1</v>
      </c>
      <c r="K6" s="10">
        <v>1</v>
      </c>
    </row>
    <row r="9" spans="1:28" x14ac:dyDescent="0.25">
      <c r="F9" t="s">
        <v>5</v>
      </c>
      <c r="G9" t="s">
        <v>4</v>
      </c>
      <c r="N9" s="13" t="s">
        <v>22</v>
      </c>
      <c r="O9" s="14"/>
      <c r="P9" s="14"/>
      <c r="Q9" s="15" t="s">
        <v>29</v>
      </c>
      <c r="R9" s="16"/>
      <c r="S9" s="15" t="s">
        <v>30</v>
      </c>
      <c r="T9" s="16"/>
      <c r="V9" s="13" t="s">
        <v>31</v>
      </c>
      <c r="W9" s="14"/>
      <c r="X9" s="17"/>
    </row>
    <row r="10" spans="1:28" x14ac:dyDescent="0.25">
      <c r="E10" t="s">
        <v>0</v>
      </c>
      <c r="F10" t="s">
        <v>1</v>
      </c>
      <c r="G10" t="s">
        <v>2</v>
      </c>
      <c r="H10" t="s">
        <v>3</v>
      </c>
      <c r="I10" t="s">
        <v>6</v>
      </c>
      <c r="J10" t="s">
        <v>7</v>
      </c>
      <c r="K10" t="s">
        <v>8</v>
      </c>
      <c r="L10" t="s">
        <v>9</v>
      </c>
      <c r="M10" t="s">
        <v>28</v>
      </c>
      <c r="N10" s="5" t="s">
        <v>23</v>
      </c>
      <c r="O10" s="5" t="s">
        <v>24</v>
      </c>
      <c r="P10" s="6" t="s">
        <v>25</v>
      </c>
      <c r="Q10" s="3" t="s">
        <v>26</v>
      </c>
      <c r="R10" s="3" t="s">
        <v>27</v>
      </c>
      <c r="S10" s="3" t="s">
        <v>26</v>
      </c>
      <c r="T10" s="3" t="s">
        <v>27</v>
      </c>
      <c r="V10" s="5" t="s">
        <v>32</v>
      </c>
      <c r="W10" s="5" t="s">
        <v>29</v>
      </c>
      <c r="X10" s="5" t="s">
        <v>33</v>
      </c>
    </row>
    <row r="11" spans="1:28" x14ac:dyDescent="0.25">
      <c r="A11" s="1" t="s">
        <v>0</v>
      </c>
      <c r="B11" s="1">
        <v>1</v>
      </c>
      <c r="C11" s="2">
        <v>37469</v>
      </c>
      <c r="D11" s="1">
        <v>31</v>
      </c>
      <c r="E11" s="1">
        <v>4959.99982</v>
      </c>
      <c r="F11" s="1">
        <v>3720</v>
      </c>
      <c r="G11" s="1">
        <v>4650</v>
      </c>
      <c r="H11" s="1">
        <v>13959.687979999901</v>
      </c>
      <c r="I11">
        <f>E11/$D11</f>
        <v>159.99999419354839</v>
      </c>
      <c r="J11">
        <f t="shared" ref="J11:L26" si="0">F11/$D11</f>
        <v>120</v>
      </c>
      <c r="K11">
        <f t="shared" si="0"/>
        <v>150</v>
      </c>
      <c r="L11">
        <f t="shared" si="0"/>
        <v>450.31251548386774</v>
      </c>
      <c r="M11" s="1">
        <v>150.96147155761699</v>
      </c>
      <c r="N11">
        <f>L2</f>
        <v>289.76938996154513</v>
      </c>
      <c r="O11">
        <f>I2</f>
        <v>160.54312552232258</v>
      </c>
      <c r="P11">
        <f>O11+N11</f>
        <v>450.31251548386774</v>
      </c>
      <c r="Q11">
        <f>R11</f>
        <v>162.55224715607881</v>
      </c>
      <c r="R11">
        <f t="shared" ref="R11:R35" si="1">M11+N11/$M$2</f>
        <v>162.55224715607881</v>
      </c>
      <c r="S11">
        <f>T11</f>
        <v>167.01578410984925</v>
      </c>
      <c r="T11">
        <f t="shared" ref="T11:T35" si="2">M11+O11/$J$2</f>
        <v>167.01578410984925</v>
      </c>
      <c r="U11">
        <f>(L11-P11)*(L11-P11)</f>
        <v>0</v>
      </c>
      <c r="V11">
        <f>(O11+N11-L11)*(O11+N11-L11)</f>
        <v>0</v>
      </c>
      <c r="W11">
        <f>(Q11-R11)*(Q11-R11)</f>
        <v>0</v>
      </c>
      <c r="X11">
        <f>(S11-T11)*(S11-T11)</f>
        <v>0</v>
      </c>
      <c r="Y11">
        <f t="shared" ref="Y11:Y35" si="3">L11*$I$2/$L$11</f>
        <v>160.54312552232258</v>
      </c>
      <c r="Z11">
        <f t="shared" ref="Z11:Z35" si="4">L11*$L$2/$L$11</f>
        <v>289.76938996154513</v>
      </c>
      <c r="AA11">
        <f t="shared" ref="AA11:AA35" si="5">(Y11-O11)*(Y11-O11)</f>
        <v>0</v>
      </c>
      <c r="AB11">
        <f t="shared" ref="AB11:AB35" si="6">(N11-Z11)*(N11-Z11)</f>
        <v>0</v>
      </c>
    </row>
    <row r="12" spans="1:28" x14ac:dyDescent="0.25">
      <c r="A12" s="1" t="s">
        <v>0</v>
      </c>
      <c r="B12" s="1">
        <v>2</v>
      </c>
      <c r="C12" s="2">
        <v>37500</v>
      </c>
      <c r="D12" s="1">
        <v>30</v>
      </c>
      <c r="E12" s="1">
        <v>4800.0001099999999</v>
      </c>
      <c r="F12" s="1">
        <v>3600</v>
      </c>
      <c r="G12" s="1">
        <v>4500</v>
      </c>
      <c r="H12" s="1">
        <v>13278.9102199999</v>
      </c>
      <c r="I12">
        <f t="shared" ref="I12:L35" si="7">E12/$D12</f>
        <v>160.00000366666666</v>
      </c>
      <c r="J12">
        <f t="shared" si="0"/>
        <v>120</v>
      </c>
      <c r="K12">
        <f t="shared" si="0"/>
        <v>150</v>
      </c>
      <c r="L12">
        <f t="shared" si="0"/>
        <v>442.6303406666633</v>
      </c>
      <c r="M12" s="1">
        <v>150.96147155761699</v>
      </c>
      <c r="N12">
        <f>N11*EXP(-1/$D$2)+(1-EXP(-1/$D$2))*($E$2*I11+$H$2*K11-$D$2*$N$2*(M12-M11))</f>
        <v>294.00457855941471</v>
      </c>
      <c r="O12">
        <f>O11*EXP(-1/$C$2)+(1-EXP(-1/$C$2))*($F$2*I11+$G$2*J11-$C$2*$K$2*(M12-M11))</f>
        <v>151.895459072096</v>
      </c>
      <c r="P12">
        <f>P11*EXP(-1/$C$2)+(I12+$G$2*J12+$H$2*K12)*(1-EXP(-1/$C$2))</f>
        <v>445.90003968935105</v>
      </c>
      <c r="Q12">
        <f t="shared" ref="Q12:Q35" si="8">Q11+($E$2*I11-N11)/$M$2/$D$2</f>
        <v>161.27375194046581</v>
      </c>
      <c r="R12">
        <f t="shared" si="1"/>
        <v>162.72165469999356</v>
      </c>
      <c r="S12">
        <f t="shared" ref="S12:S35" si="9">S11+($F$2*I11-O11)/$J$2/$C$2</f>
        <v>163.10181366815826</v>
      </c>
      <c r="T12">
        <f t="shared" si="2"/>
        <v>166.15101746482659</v>
      </c>
      <c r="U12">
        <f>(L12-P12)*(L12-P12)</f>
        <v>10.690931698965201</v>
      </c>
      <c r="V12">
        <f t="shared" ref="V12:V35" si="10">(O12+N12-L12)*(O12+N12-L12)</f>
        <v>10.69091824193238</v>
      </c>
      <c r="W12">
        <f t="shared" ref="W12:W35" si="11">(Q12-R12)*(Q12-R12)</f>
        <v>2.0964224010480734</v>
      </c>
      <c r="X12">
        <f t="shared" ref="X12:X35" si="12">(S12-T12)*(S12-T12)</f>
        <v>9.2976437936166008</v>
      </c>
      <c r="Y12">
        <f t="shared" si="3"/>
        <v>157.80431566571079</v>
      </c>
      <c r="Z12">
        <f t="shared" si="4"/>
        <v>284.82602500095248</v>
      </c>
      <c r="AA12">
        <f t="shared" si="5"/>
        <v>34.914586243904928</v>
      </c>
      <c r="AB12">
        <f t="shared" si="6"/>
        <v>84.245845425559608</v>
      </c>
    </row>
    <row r="13" spans="1:28" x14ac:dyDescent="0.25">
      <c r="A13" s="1" t="s">
        <v>0</v>
      </c>
      <c r="B13" s="1">
        <v>3</v>
      </c>
      <c r="C13" s="2">
        <v>37530</v>
      </c>
      <c r="D13" s="1">
        <v>31</v>
      </c>
      <c r="E13" s="1">
        <v>4960.0002399999903</v>
      </c>
      <c r="F13" s="1">
        <v>3720</v>
      </c>
      <c r="G13" s="1">
        <v>4960</v>
      </c>
      <c r="H13" s="1">
        <v>13699.093279999999</v>
      </c>
      <c r="I13">
        <f t="shared" si="7"/>
        <v>160.00000774193518</v>
      </c>
      <c r="J13">
        <f t="shared" si="0"/>
        <v>120</v>
      </c>
      <c r="K13">
        <f t="shared" si="0"/>
        <v>160</v>
      </c>
      <c r="L13">
        <f t="shared" si="0"/>
        <v>441.90623483870962</v>
      </c>
      <c r="M13" s="1">
        <v>150.96148681640599</v>
      </c>
      <c r="N13">
        <f t="shared" ref="N13:N35" si="13">N12*EXP(-1/$D$2)+(1-EXP(-1/$D$2))*($E$2*I12+$H$2*K12-$D$2*$N$2*(M13-M12))</f>
        <v>297.3197130743867</v>
      </c>
      <c r="O13">
        <f t="shared" ref="O13:O35" si="14">O12*EXP(-1/$C$2)+(1-EXP(-1/$C$2))*($F$2*I12+$G$2*J12-$C$2*$K$2*(M13-M12))</f>
        <v>145.12630109386166</v>
      </c>
      <c r="P13">
        <f t="shared" ref="P13:P35" si="15">P12*EXP(-1/$C$2)+(I13+$G$2*J13+$H$2*K13)*(1-EXP(-1/$C$2))</f>
        <v>444.61837898735939</v>
      </c>
      <c r="Q13">
        <f t="shared" si="8"/>
        <v>159.95376625560894</v>
      </c>
      <c r="R13">
        <f t="shared" si="1"/>
        <v>162.85427533938147</v>
      </c>
      <c r="S13">
        <f t="shared" si="9"/>
        <v>159.39963812724756</v>
      </c>
      <c r="T13">
        <f t="shared" si="2"/>
        <v>165.47411692579215</v>
      </c>
      <c r="U13">
        <f t="shared" ref="U13:U35" si="16">(L13-P13)*(L13-P13)</f>
        <v>7.3557258830551868</v>
      </c>
      <c r="V13">
        <f t="shared" si="10"/>
        <v>0.29136172459725196</v>
      </c>
      <c r="W13">
        <f t="shared" si="11"/>
        <v>8.4129529450469818</v>
      </c>
      <c r="X13">
        <f t="shared" si="12"/>
        <v>36.899292673967722</v>
      </c>
      <c r="Y13">
        <f t="shared" si="3"/>
        <v>157.5461611422823</v>
      </c>
      <c r="Z13">
        <f t="shared" si="4"/>
        <v>284.36007369642726</v>
      </c>
      <c r="AA13">
        <f t="shared" si="5"/>
        <v>154.25292362235527</v>
      </c>
      <c r="AB13">
        <f t="shared" si="6"/>
        <v>167.95225280675677</v>
      </c>
    </row>
    <row r="14" spans="1:28" x14ac:dyDescent="0.25">
      <c r="A14" s="1" t="s">
        <v>0</v>
      </c>
      <c r="B14" s="1">
        <v>4</v>
      </c>
      <c r="C14" s="2">
        <v>37561</v>
      </c>
      <c r="D14" s="1">
        <v>30</v>
      </c>
      <c r="E14" s="1">
        <v>4800</v>
      </c>
      <c r="F14" s="1">
        <v>3600</v>
      </c>
      <c r="G14" s="1">
        <v>4800</v>
      </c>
      <c r="H14" s="1">
        <v>13222.81769</v>
      </c>
      <c r="I14">
        <f t="shared" si="7"/>
        <v>160</v>
      </c>
      <c r="J14">
        <f t="shared" si="0"/>
        <v>120</v>
      </c>
      <c r="K14">
        <f t="shared" si="0"/>
        <v>160</v>
      </c>
      <c r="L14">
        <f t="shared" si="0"/>
        <v>440.76058966666665</v>
      </c>
      <c r="M14" s="1">
        <v>150.96148681640599</v>
      </c>
      <c r="N14">
        <f t="shared" si="13"/>
        <v>302.08704656767077</v>
      </c>
      <c r="O14">
        <f t="shared" si="14"/>
        <v>139.8276229669612</v>
      </c>
      <c r="P14">
        <f t="shared" si="15"/>
        <v>443.61513105450791</v>
      </c>
      <c r="Q14">
        <f t="shared" si="8"/>
        <v>158.60130347524782</v>
      </c>
      <c r="R14">
        <f t="shared" si="1"/>
        <v>163.04496867911283</v>
      </c>
      <c r="S14">
        <f t="shared" si="9"/>
        <v>155.8632498709612</v>
      </c>
      <c r="T14">
        <f t="shared" si="2"/>
        <v>164.9442491131021</v>
      </c>
      <c r="U14">
        <f t="shared" si="16"/>
        <v>8.1484065348987418</v>
      </c>
      <c r="V14">
        <f t="shared" si="10"/>
        <v>1.3319003416428554</v>
      </c>
      <c r="W14">
        <f>(Q14-R14)*(Q14-R14)</f>
        <v>19.746160444040658</v>
      </c>
      <c r="X14">
        <f t="shared" si="12"/>
        <v>82.464547235763689</v>
      </c>
      <c r="Y14">
        <f t="shared" si="3"/>
        <v>157.13772155791563</v>
      </c>
      <c r="Z14">
        <f t="shared" si="4"/>
        <v>283.62286810875099</v>
      </c>
      <c r="AA14">
        <f t="shared" si="5"/>
        <v>299.63951322856235</v>
      </c>
      <c r="AB14">
        <f t="shared" si="6"/>
        <v>340.92588616283706</v>
      </c>
    </row>
    <row r="15" spans="1:28" x14ac:dyDescent="0.25">
      <c r="A15" s="1" t="s">
        <v>0</v>
      </c>
      <c r="B15" s="1">
        <v>5</v>
      </c>
      <c r="C15" s="2">
        <v>37591</v>
      </c>
      <c r="D15" s="1">
        <v>31</v>
      </c>
      <c r="E15" s="1">
        <v>4960.0001199999997</v>
      </c>
      <c r="F15" s="1">
        <v>6200</v>
      </c>
      <c r="G15" s="1">
        <v>4960</v>
      </c>
      <c r="H15" s="1">
        <v>14351.7498</v>
      </c>
      <c r="I15">
        <f t="shared" si="7"/>
        <v>160.00000387096773</v>
      </c>
      <c r="J15">
        <f t="shared" si="0"/>
        <v>200</v>
      </c>
      <c r="K15">
        <f t="shared" si="0"/>
        <v>160</v>
      </c>
      <c r="L15">
        <f t="shared" si="0"/>
        <v>462.95967096774194</v>
      </c>
      <c r="M15" s="1">
        <v>150.96148681640599</v>
      </c>
      <c r="N15">
        <f t="shared" si="13"/>
        <v>305.81877314846895</v>
      </c>
      <c r="O15">
        <f t="shared" si="14"/>
        <v>135.67997377392817</v>
      </c>
      <c r="P15">
        <f t="shared" si="15"/>
        <v>460.20817505630635</v>
      </c>
      <c r="Q15">
        <f t="shared" si="8"/>
        <v>157.20213683288597</v>
      </c>
      <c r="R15">
        <f t="shared" si="1"/>
        <v>163.19423774234474</v>
      </c>
      <c r="S15">
        <f t="shared" si="9"/>
        <v>152.4566345426025</v>
      </c>
      <c r="T15">
        <f t="shared" si="2"/>
        <v>164.52948419379882</v>
      </c>
      <c r="U15">
        <f t="shared" si="16"/>
        <v>7.5707297506468096</v>
      </c>
      <c r="V15">
        <f t="shared" si="10"/>
        <v>460.5712608800597</v>
      </c>
      <c r="W15">
        <f t="shared" si="11"/>
        <v>35.905273309136625</v>
      </c>
      <c r="X15">
        <f t="shared" si="12"/>
        <v>145.75369870039114</v>
      </c>
      <c r="Y15">
        <f t="shared" si="3"/>
        <v>165.05202500997336</v>
      </c>
      <c r="Z15">
        <f t="shared" si="4"/>
        <v>297.90764595776852</v>
      </c>
      <c r="AA15">
        <f t="shared" si="5"/>
        <v>862.71739381286409</v>
      </c>
      <c r="AB15">
        <f t="shared" si="6"/>
        <v>62.58593342743962</v>
      </c>
    </row>
    <row r="16" spans="1:28" x14ac:dyDescent="0.25">
      <c r="A16" s="1" t="s">
        <v>0</v>
      </c>
      <c r="B16" s="1">
        <v>6</v>
      </c>
      <c r="C16" s="2">
        <v>37622</v>
      </c>
      <c r="D16" s="1">
        <v>31</v>
      </c>
      <c r="E16" s="1">
        <v>4960.0000300000002</v>
      </c>
      <c r="F16" s="1">
        <v>6200</v>
      </c>
      <c r="G16" s="1">
        <v>4960</v>
      </c>
      <c r="H16" s="1">
        <v>14831.3397</v>
      </c>
      <c r="I16">
        <f t="shared" si="7"/>
        <v>160.00000096774195</v>
      </c>
      <c r="J16">
        <f t="shared" si="0"/>
        <v>200</v>
      </c>
      <c r="K16">
        <f t="shared" si="0"/>
        <v>160</v>
      </c>
      <c r="L16">
        <f t="shared" si="0"/>
        <v>478.4303129032258</v>
      </c>
      <c r="M16" s="1">
        <v>150.96148681640599</v>
      </c>
      <c r="N16">
        <f t="shared" si="13"/>
        <v>308.73985964912634</v>
      </c>
      <c r="O16">
        <f t="shared" si="14"/>
        <v>149.81167223861323</v>
      </c>
      <c r="P16">
        <f t="shared" si="15"/>
        <v>473.19672058521286</v>
      </c>
      <c r="Q16">
        <f t="shared" si="8"/>
        <v>155.76641189607992</v>
      </c>
      <c r="R16">
        <f t="shared" si="1"/>
        <v>163.31108120237104</v>
      </c>
      <c r="S16">
        <f t="shared" si="9"/>
        <v>149.15160164156248</v>
      </c>
      <c r="T16">
        <f t="shared" si="2"/>
        <v>165.94265404026731</v>
      </c>
      <c r="U16">
        <f t="shared" si="16"/>
        <v>27.390488551164044</v>
      </c>
      <c r="V16">
        <f t="shared" si="10"/>
        <v>395.16593466165671</v>
      </c>
      <c r="W16">
        <f t="shared" si="11"/>
        <v>56.922034941291429</v>
      </c>
      <c r="X16">
        <f t="shared" si="12"/>
        <v>281.93944065605137</v>
      </c>
      <c r="Y16">
        <f t="shared" si="3"/>
        <v>170.56753951325231</v>
      </c>
      <c r="Z16">
        <f t="shared" si="4"/>
        <v>307.86277338997348</v>
      </c>
      <c r="AA16">
        <f t="shared" si="5"/>
        <v>430.80602632243381</v>
      </c>
      <c r="AB16">
        <f t="shared" si="6"/>
        <v>0.76928030599476005</v>
      </c>
    </row>
    <row r="17" spans="1:28" x14ac:dyDescent="0.25">
      <c r="A17" s="1" t="s">
        <v>0</v>
      </c>
      <c r="B17" s="1">
        <v>7</v>
      </c>
      <c r="C17" s="2">
        <v>37653</v>
      </c>
      <c r="D17" s="1">
        <v>28</v>
      </c>
      <c r="E17" s="1">
        <v>5039.99988999999</v>
      </c>
      <c r="F17" s="1">
        <v>5600</v>
      </c>
      <c r="G17" s="1">
        <v>4480</v>
      </c>
      <c r="H17" s="1">
        <v>13904.673279999901</v>
      </c>
      <c r="I17">
        <f t="shared" si="7"/>
        <v>179.99999607142823</v>
      </c>
      <c r="J17">
        <f t="shared" si="0"/>
        <v>200</v>
      </c>
      <c r="K17">
        <f t="shared" si="0"/>
        <v>160</v>
      </c>
      <c r="L17">
        <f t="shared" si="0"/>
        <v>496.59547428571074</v>
      </c>
      <c r="M17" s="1">
        <v>150.961502075195</v>
      </c>
      <c r="N17">
        <f t="shared" si="13"/>
        <v>311.0263510681134</v>
      </c>
      <c r="O17">
        <f t="shared" si="14"/>
        <v>160.87353022383317</v>
      </c>
      <c r="P17">
        <f t="shared" si="15"/>
        <v>487.70835945735587</v>
      </c>
      <c r="Q17">
        <f t="shared" si="8"/>
        <v>154.3020701370088</v>
      </c>
      <c r="R17">
        <f t="shared" si="1"/>
        <v>163.40255611791954</v>
      </c>
      <c r="S17">
        <f t="shared" si="9"/>
        <v>145.50046130458145</v>
      </c>
      <c r="T17">
        <f t="shared" si="2"/>
        <v>167.04885509757833</v>
      </c>
      <c r="U17">
        <f t="shared" si="16"/>
        <v>78.980809972364966</v>
      </c>
      <c r="V17">
        <f t="shared" si="10"/>
        <v>609.87231331365228</v>
      </c>
      <c r="W17">
        <f t="shared" si="11"/>
        <v>82.818845088753051</v>
      </c>
      <c r="X17">
        <f t="shared" si="12"/>
        <v>464.33327505806631</v>
      </c>
      <c r="Y17">
        <f t="shared" si="3"/>
        <v>177.04369037223503</v>
      </c>
      <c r="Z17">
        <f t="shared" si="4"/>
        <v>319.55178391347567</v>
      </c>
      <c r="AA17">
        <f t="shared" si="5"/>
        <v>261.47407922496376</v>
      </c>
      <c r="AB17">
        <f t="shared" si="6"/>
        <v>72.683005200781892</v>
      </c>
    </row>
    <row r="18" spans="1:28" x14ac:dyDescent="0.25">
      <c r="A18" s="1" t="s">
        <v>0</v>
      </c>
      <c r="B18" s="1">
        <v>8</v>
      </c>
      <c r="C18" s="2">
        <v>37681</v>
      </c>
      <c r="D18" s="1">
        <v>31</v>
      </c>
      <c r="E18" s="1">
        <v>5579.9999699999998</v>
      </c>
      <c r="F18" s="1">
        <v>6200</v>
      </c>
      <c r="G18" s="1">
        <v>4960</v>
      </c>
      <c r="H18" s="1">
        <v>15796.758679999901</v>
      </c>
      <c r="I18">
        <f t="shared" si="7"/>
        <v>179.99999903225805</v>
      </c>
      <c r="J18">
        <f t="shared" si="0"/>
        <v>200</v>
      </c>
      <c r="K18">
        <f t="shared" si="0"/>
        <v>160</v>
      </c>
      <c r="L18">
        <f t="shared" si="0"/>
        <v>509.57286064515807</v>
      </c>
      <c r="M18" s="1">
        <v>150.961502075195</v>
      </c>
      <c r="N18">
        <f t="shared" si="13"/>
        <v>317.14084880483875</v>
      </c>
      <c r="O18">
        <f t="shared" si="14"/>
        <v>169.55238304721991</v>
      </c>
      <c r="P18">
        <f t="shared" si="15"/>
        <v>499.06764362448962</v>
      </c>
      <c r="Q18">
        <f t="shared" si="8"/>
        <v>153.0103618496502</v>
      </c>
      <c r="R18">
        <f t="shared" si="1"/>
        <v>163.64713602738854</v>
      </c>
      <c r="S18">
        <f t="shared" si="9"/>
        <v>141.58064651267156</v>
      </c>
      <c r="T18">
        <f t="shared" si="2"/>
        <v>167.916740379917</v>
      </c>
      <c r="U18">
        <f t="shared" si="16"/>
        <v>110.35958465134217</v>
      </c>
      <c r="V18">
        <f t="shared" si="10"/>
        <v>523.47741371002371</v>
      </c>
      <c r="W18">
        <f t="shared" si="11"/>
        <v>113.14096490820125</v>
      </c>
      <c r="X18">
        <f t="shared" si="12"/>
        <v>693.58984018436274</v>
      </c>
      <c r="Y18">
        <f t="shared" si="3"/>
        <v>181.67032209047133</v>
      </c>
      <c r="Z18">
        <f t="shared" si="4"/>
        <v>327.90253855468671</v>
      </c>
      <c r="AA18">
        <f t="shared" si="5"/>
        <v>146.84444665595726</v>
      </c>
      <c r="AB18">
        <f t="shared" si="6"/>
        <v>115.81396627198265</v>
      </c>
    </row>
    <row r="19" spans="1:28" x14ac:dyDescent="0.25">
      <c r="A19" s="1" t="s">
        <v>0</v>
      </c>
      <c r="B19" s="1">
        <v>9</v>
      </c>
      <c r="C19" s="2">
        <v>37712</v>
      </c>
      <c r="D19" s="1">
        <v>30</v>
      </c>
      <c r="E19" s="1">
        <v>5400.0001400000001</v>
      </c>
      <c r="F19" s="1">
        <v>6000</v>
      </c>
      <c r="G19" s="1">
        <v>3600</v>
      </c>
      <c r="H19" s="1">
        <v>14978.33496</v>
      </c>
      <c r="I19">
        <f t="shared" si="7"/>
        <v>180.00000466666668</v>
      </c>
      <c r="J19">
        <f t="shared" si="0"/>
        <v>200</v>
      </c>
      <c r="K19">
        <f t="shared" si="0"/>
        <v>120</v>
      </c>
      <c r="L19">
        <f t="shared" si="0"/>
        <v>499.27783199999999</v>
      </c>
      <c r="M19" s="1">
        <v>150.96151733398401</v>
      </c>
      <c r="N19">
        <f t="shared" si="13"/>
        <v>321.92704975763115</v>
      </c>
      <c r="O19">
        <f t="shared" si="14"/>
        <v>176.34591406311725</v>
      </c>
      <c r="P19">
        <f t="shared" si="15"/>
        <v>499.27017990200079</v>
      </c>
      <c r="Q19">
        <f t="shared" si="8"/>
        <v>151.65875213948792</v>
      </c>
      <c r="R19">
        <f t="shared" si="1"/>
        <v>163.83859932428925</v>
      </c>
      <c r="S19">
        <f t="shared" si="9"/>
        <v>137.44827301824029</v>
      </c>
      <c r="T19">
        <f t="shared" si="2"/>
        <v>168.59610874029573</v>
      </c>
      <c r="U19">
        <f t="shared" si="16"/>
        <v>5.8554603789334687E-5</v>
      </c>
      <c r="V19">
        <f t="shared" si="10"/>
        <v>1.0097600576724586</v>
      </c>
      <c r="W19">
        <f t="shared" si="11"/>
        <v>148.34867744511294</v>
      </c>
      <c r="X19">
        <f t="shared" si="12"/>
        <v>970.18767016815343</v>
      </c>
      <c r="Y19">
        <f t="shared" si="3"/>
        <v>177.99999088890664</v>
      </c>
      <c r="Z19">
        <f t="shared" si="4"/>
        <v>321.27784111109332</v>
      </c>
      <c r="AA19">
        <f t="shared" si="5"/>
        <v>2.7359701456134999</v>
      </c>
      <c r="AB19">
        <f t="shared" si="6"/>
        <v>0.42147186673948017</v>
      </c>
    </row>
    <row r="20" spans="1:28" x14ac:dyDescent="0.25">
      <c r="A20" s="1" t="s">
        <v>0</v>
      </c>
      <c r="B20" s="1">
        <v>10</v>
      </c>
      <c r="C20" s="2">
        <v>37742</v>
      </c>
      <c r="D20" s="1">
        <v>31</v>
      </c>
      <c r="E20" s="1">
        <v>5580.0000499999996</v>
      </c>
      <c r="F20" s="1">
        <v>6200</v>
      </c>
      <c r="G20" s="1">
        <v>3720</v>
      </c>
      <c r="H20" s="1">
        <v>15391.56149</v>
      </c>
      <c r="I20">
        <f t="shared" si="7"/>
        <v>180.00000161290322</v>
      </c>
      <c r="J20">
        <f t="shared" si="0"/>
        <v>200</v>
      </c>
      <c r="K20">
        <f t="shared" si="0"/>
        <v>120</v>
      </c>
      <c r="L20">
        <f t="shared" si="0"/>
        <v>496.5019835483871</v>
      </c>
      <c r="M20" s="1">
        <v>150.96151733398401</v>
      </c>
      <c r="N20">
        <f t="shared" si="13"/>
        <v>316.98441851097544</v>
      </c>
      <c r="O20">
        <f t="shared" si="14"/>
        <v>181.66370944492945</v>
      </c>
      <c r="P20">
        <f t="shared" si="15"/>
        <v>499.42871867173301</v>
      </c>
      <c r="Q20">
        <f t="shared" si="8"/>
        <v>150.2602538603094</v>
      </c>
      <c r="R20">
        <f t="shared" si="1"/>
        <v>163.64089407442302</v>
      </c>
      <c r="S20">
        <f t="shared" si="9"/>
        <v>133.14951530639817</v>
      </c>
      <c r="T20">
        <f t="shared" si="2"/>
        <v>169.12788827847695</v>
      </c>
      <c r="U20">
        <f t="shared" si="16"/>
        <v>8.5657784822265803</v>
      </c>
      <c r="V20">
        <f t="shared" si="10"/>
        <v>4.6059358179199075</v>
      </c>
      <c r="W20">
        <f t="shared" si="11"/>
        <v>179.04153253955437</v>
      </c>
      <c r="X20">
        <f t="shared" si="12"/>
        <v>1294.4433217180083</v>
      </c>
      <c r="Y20">
        <f t="shared" si="3"/>
        <v>177.01035953051681</v>
      </c>
      <c r="Z20">
        <f t="shared" si="4"/>
        <v>319.49162401787027</v>
      </c>
      <c r="AA20">
        <f t="shared" si="5"/>
        <v>21.65366542596416</v>
      </c>
      <c r="AB20">
        <f t="shared" si="6"/>
        <v>6.2860794538037128</v>
      </c>
    </row>
    <row r="21" spans="1:28" x14ac:dyDescent="0.25">
      <c r="A21" s="1" t="s">
        <v>0</v>
      </c>
      <c r="B21" s="1">
        <v>11</v>
      </c>
      <c r="C21" s="2">
        <v>37773</v>
      </c>
      <c r="D21" s="1">
        <v>30</v>
      </c>
      <c r="E21" s="1">
        <v>5400.0002500000001</v>
      </c>
      <c r="F21" s="1">
        <v>6000</v>
      </c>
      <c r="G21" s="1">
        <v>3600</v>
      </c>
      <c r="H21" s="1">
        <v>14867.905429999901</v>
      </c>
      <c r="I21">
        <f t="shared" si="7"/>
        <v>180.00000833333334</v>
      </c>
      <c r="J21">
        <f t="shared" si="0"/>
        <v>200</v>
      </c>
      <c r="K21">
        <f t="shared" si="0"/>
        <v>120</v>
      </c>
      <c r="L21">
        <f t="shared" si="0"/>
        <v>495.59684766666334</v>
      </c>
      <c r="M21" s="1">
        <v>150.96151733398401</v>
      </c>
      <c r="N21">
        <f t="shared" si="13"/>
        <v>313.11547167718481</v>
      </c>
      <c r="O21">
        <f t="shared" si="14"/>
        <v>185.82632305131978</v>
      </c>
      <c r="P21">
        <f t="shared" si="15"/>
        <v>499.55281961139792</v>
      </c>
      <c r="Q21">
        <f t="shared" si="8"/>
        <v>148.91017666450352</v>
      </c>
      <c r="R21">
        <f t="shared" si="1"/>
        <v>163.48613620107139</v>
      </c>
      <c r="S21">
        <f t="shared" si="9"/>
        <v>128.72051645389118</v>
      </c>
      <c r="T21">
        <f t="shared" si="2"/>
        <v>169.54414963911597</v>
      </c>
      <c r="U21">
        <f t="shared" si="16"/>
        <v>15.649714027527139</v>
      </c>
      <c r="V21">
        <f t="shared" si="10"/>
        <v>11.188670846520434</v>
      </c>
      <c r="W21">
        <f t="shared" si="11"/>
        <v>212.45859641166368</v>
      </c>
      <c r="X21">
        <f t="shared" si="12"/>
        <v>1666.5690264417869</v>
      </c>
      <c r="Y21">
        <f t="shared" si="3"/>
        <v>176.68766509392495</v>
      </c>
      <c r="Z21">
        <f t="shared" si="4"/>
        <v>318.90918257273836</v>
      </c>
      <c r="AA21">
        <f t="shared" si="5"/>
        <v>83.515069262255793</v>
      </c>
      <c r="AB21">
        <f t="shared" si="6"/>
        <v>33.567085941255861</v>
      </c>
    </row>
    <row r="22" spans="1:28" x14ac:dyDescent="0.25">
      <c r="A22" s="1" t="s">
        <v>0</v>
      </c>
      <c r="B22" s="1">
        <v>12</v>
      </c>
      <c r="C22" s="2">
        <v>37803</v>
      </c>
      <c r="D22" s="1">
        <v>31</v>
      </c>
      <c r="E22" s="1">
        <v>4340.0002500000001</v>
      </c>
      <c r="F22" s="1">
        <v>6200</v>
      </c>
      <c r="G22" s="1">
        <v>3720</v>
      </c>
      <c r="H22" s="1">
        <v>14811.577300000001</v>
      </c>
      <c r="I22">
        <f t="shared" si="7"/>
        <v>140.00000806451612</v>
      </c>
      <c r="J22">
        <f t="shared" si="0"/>
        <v>200</v>
      </c>
      <c r="K22">
        <f t="shared" si="0"/>
        <v>120</v>
      </c>
      <c r="L22">
        <f t="shared" si="0"/>
        <v>477.7928161290323</v>
      </c>
      <c r="M22" s="1">
        <v>150.96153259277301</v>
      </c>
      <c r="N22">
        <f t="shared" si="13"/>
        <v>310.08692705753475</v>
      </c>
      <c r="O22">
        <f t="shared" si="14"/>
        <v>189.08467502055839</v>
      </c>
      <c r="P22">
        <f t="shared" si="15"/>
        <v>490.96078406570507</v>
      </c>
      <c r="Q22">
        <f t="shared" si="8"/>
        <v>147.59800216201754</v>
      </c>
      <c r="R22">
        <f t="shared" si="1"/>
        <v>163.36500967507439</v>
      </c>
      <c r="S22">
        <f t="shared" si="9"/>
        <v>124.18956867332793</v>
      </c>
      <c r="T22">
        <f t="shared" si="2"/>
        <v>169.87000009482884</v>
      </c>
      <c r="U22">
        <f t="shared" si="16"/>
        <v>173.39537958124205</v>
      </c>
      <c r="V22">
        <f t="shared" si="10"/>
        <v>457.05248865576124</v>
      </c>
      <c r="W22">
        <f t="shared" si="11"/>
        <v>248.59852591679126</v>
      </c>
      <c r="X22">
        <f t="shared" si="12"/>
        <v>2086.701814854448</v>
      </c>
      <c r="Y22">
        <f t="shared" si="3"/>
        <v>170.34026240875201</v>
      </c>
      <c r="Z22">
        <f t="shared" si="4"/>
        <v>307.45255372028026</v>
      </c>
      <c r="AA22">
        <f t="shared" si="5"/>
        <v>351.35300416164614</v>
      </c>
      <c r="AB22">
        <f t="shared" si="6"/>
        <v>6.9399228800373463</v>
      </c>
    </row>
    <row r="23" spans="1:28" x14ac:dyDescent="0.25">
      <c r="A23" s="1" t="s">
        <v>0</v>
      </c>
      <c r="B23" s="1">
        <v>13</v>
      </c>
      <c r="C23" s="2">
        <v>37834</v>
      </c>
      <c r="D23" s="1">
        <v>31</v>
      </c>
      <c r="E23" s="1">
        <v>4339.9998499999901</v>
      </c>
      <c r="F23" s="1">
        <v>6200</v>
      </c>
      <c r="G23" s="1">
        <v>3720</v>
      </c>
      <c r="H23" s="1">
        <v>14560.05659</v>
      </c>
      <c r="I23">
        <f t="shared" si="7"/>
        <v>139.99999516129</v>
      </c>
      <c r="J23">
        <f t="shared" si="0"/>
        <v>200</v>
      </c>
      <c r="K23">
        <f t="shared" si="0"/>
        <v>120</v>
      </c>
      <c r="L23">
        <f t="shared" si="0"/>
        <v>469.67924483870968</v>
      </c>
      <c r="M23" s="1">
        <v>150.96153259277301</v>
      </c>
      <c r="N23">
        <f t="shared" si="13"/>
        <v>299.06701546958885</v>
      </c>
      <c r="O23">
        <f t="shared" si="14"/>
        <v>191.59536273835852</v>
      </c>
      <c r="P23">
        <f t="shared" si="15"/>
        <v>484.23518888332165</v>
      </c>
      <c r="Q23">
        <f t="shared" si="8"/>
        <v>145.92543033333175</v>
      </c>
      <c r="R23">
        <f t="shared" si="1"/>
        <v>162.92421321155658</v>
      </c>
      <c r="S23">
        <f t="shared" si="9"/>
        <v>119.57432319141469</v>
      </c>
      <c r="T23">
        <f t="shared" si="2"/>
        <v>170.12106886660885</v>
      </c>
      <c r="U23">
        <f t="shared" si="16"/>
        <v>211.87550702987485</v>
      </c>
      <c r="V23">
        <f t="shared" si="10"/>
        <v>440.2918859912163</v>
      </c>
      <c r="W23">
        <f t="shared" si="11"/>
        <v>288.95861934102965</v>
      </c>
      <c r="X23">
        <f t="shared" si="12"/>
        <v>2554.9734983527596</v>
      </c>
      <c r="Y23">
        <f t="shared" si="3"/>
        <v>167.44765327774232</v>
      </c>
      <c r="Z23">
        <f t="shared" si="4"/>
        <v>302.23159156096733</v>
      </c>
      <c r="AA23">
        <f t="shared" si="5"/>
        <v>583.11187219433305</v>
      </c>
      <c r="AB23">
        <f t="shared" si="6"/>
        <v>10.014541838124288</v>
      </c>
    </row>
    <row r="24" spans="1:28" x14ac:dyDescent="0.25">
      <c r="A24" s="1" t="s">
        <v>0</v>
      </c>
      <c r="B24" s="1">
        <v>14</v>
      </c>
      <c r="C24" s="2">
        <v>37865</v>
      </c>
      <c r="D24" s="1">
        <v>30</v>
      </c>
      <c r="E24" s="1">
        <v>4200.0000999999902</v>
      </c>
      <c r="F24" s="1">
        <v>6000</v>
      </c>
      <c r="G24" s="1">
        <v>5160</v>
      </c>
      <c r="H24" s="1">
        <v>14689.67239</v>
      </c>
      <c r="I24">
        <f t="shared" si="7"/>
        <v>140.00000333333301</v>
      </c>
      <c r="J24">
        <f t="shared" si="0"/>
        <v>200</v>
      </c>
      <c r="K24">
        <f t="shared" si="0"/>
        <v>172</v>
      </c>
      <c r="L24">
        <f t="shared" si="0"/>
        <v>489.6557463333333</v>
      </c>
      <c r="M24" s="1">
        <v>150.96154785156199</v>
      </c>
      <c r="N24">
        <f t="shared" si="13"/>
        <v>290.4409020015953</v>
      </c>
      <c r="O24">
        <f t="shared" si="14"/>
        <v>193.56063575364462</v>
      </c>
      <c r="P24">
        <f t="shared" si="15"/>
        <v>490.2665242889301</v>
      </c>
      <c r="Q24">
        <f t="shared" si="8"/>
        <v>144.36081633871743</v>
      </c>
      <c r="R24">
        <f t="shared" si="1"/>
        <v>162.57918393162581</v>
      </c>
      <c r="S24">
        <f t="shared" si="9"/>
        <v>114.89758703233323</v>
      </c>
      <c r="T24">
        <f t="shared" si="2"/>
        <v>170.31761142692645</v>
      </c>
      <c r="U24">
        <f t="shared" si="16"/>
        <v>0.37304971104300932</v>
      </c>
      <c r="V24">
        <f t="shared" si="10"/>
        <v>31.970074644584379</v>
      </c>
      <c r="W24">
        <f t="shared" si="11"/>
        <v>331.90891775033424</v>
      </c>
      <c r="X24">
        <f t="shared" si="12"/>
        <v>3071.3791038973068</v>
      </c>
      <c r="Y24">
        <f t="shared" si="3"/>
        <v>174.56957389214529</v>
      </c>
      <c r="Z24">
        <f t="shared" si="4"/>
        <v>315.08617244118795</v>
      </c>
      <c r="AA24">
        <f t="shared" si="5"/>
        <v>360.66043062729449</v>
      </c>
      <c r="AB24">
        <f t="shared" si="6"/>
        <v>607.38935504065932</v>
      </c>
    </row>
    <row r="25" spans="1:28" x14ac:dyDescent="0.25">
      <c r="A25" s="1" t="s">
        <v>0</v>
      </c>
      <c r="B25" s="1">
        <v>15</v>
      </c>
      <c r="C25" s="2">
        <v>37895</v>
      </c>
      <c r="D25" s="1">
        <v>31</v>
      </c>
      <c r="E25" s="1">
        <v>4340.0001599999996</v>
      </c>
      <c r="F25" s="1">
        <v>6200</v>
      </c>
      <c r="G25" s="1">
        <v>5332</v>
      </c>
      <c r="H25" s="1">
        <v>15433.730970000001</v>
      </c>
      <c r="I25">
        <f t="shared" si="7"/>
        <v>140.00000516129032</v>
      </c>
      <c r="J25">
        <f t="shared" si="0"/>
        <v>200</v>
      </c>
      <c r="K25">
        <f t="shared" si="0"/>
        <v>172</v>
      </c>
      <c r="L25">
        <f t="shared" si="0"/>
        <v>497.86228935483871</v>
      </c>
      <c r="M25" s="1">
        <v>150.96156311035099</v>
      </c>
      <c r="N25">
        <f t="shared" si="13"/>
        <v>294.9845676576233</v>
      </c>
      <c r="O25">
        <f t="shared" si="14"/>
        <v>195.09899359851079</v>
      </c>
      <c r="P25">
        <f t="shared" si="15"/>
        <v>494.98767641146929</v>
      </c>
      <c r="Q25">
        <f t="shared" si="8"/>
        <v>142.88070923715961</v>
      </c>
      <c r="R25">
        <f t="shared" si="1"/>
        <v>162.76094581665592</v>
      </c>
      <c r="S25">
        <f t="shared" si="9"/>
        <v>110.17271825902114</v>
      </c>
      <c r="T25">
        <f t="shared" si="2"/>
        <v>170.47146247020208</v>
      </c>
      <c r="U25">
        <f t="shared" si="16"/>
        <v>8.2633995741869644</v>
      </c>
      <c r="V25">
        <f t="shared" si="10"/>
        <v>60.508610833576775</v>
      </c>
      <c r="W25">
        <f t="shared" si="11"/>
        <v>395.22380645674326</v>
      </c>
      <c r="X25">
        <f t="shared" si="12"/>
        <v>3635.9385534454277</v>
      </c>
      <c r="Y25">
        <f t="shared" si="3"/>
        <v>177.4953288314461</v>
      </c>
      <c r="Z25">
        <f t="shared" si="4"/>
        <v>320.36696052339261</v>
      </c>
      <c r="AA25">
        <f t="shared" si="5"/>
        <v>309.88901323119455</v>
      </c>
      <c r="AB25">
        <f t="shared" si="6"/>
        <v>644.26586759225654</v>
      </c>
    </row>
    <row r="26" spans="1:28" x14ac:dyDescent="0.25">
      <c r="A26" s="1" t="s">
        <v>0</v>
      </c>
      <c r="B26" s="1">
        <v>16</v>
      </c>
      <c r="C26" s="2">
        <v>37926</v>
      </c>
      <c r="D26" s="1">
        <v>30</v>
      </c>
      <c r="E26" s="1">
        <v>4199.9998099999902</v>
      </c>
      <c r="F26" s="1">
        <v>6000</v>
      </c>
      <c r="G26" s="1">
        <v>5160</v>
      </c>
      <c r="H26" s="1">
        <v>15065.57465</v>
      </c>
      <c r="I26">
        <f t="shared" si="7"/>
        <v>139.99999366666634</v>
      </c>
      <c r="J26">
        <f t="shared" si="0"/>
        <v>200</v>
      </c>
      <c r="K26">
        <f t="shared" si="0"/>
        <v>172</v>
      </c>
      <c r="L26">
        <f t="shared" si="0"/>
        <v>502.1858216666667</v>
      </c>
      <c r="M26" s="1">
        <v>150.96157836914</v>
      </c>
      <c r="N26">
        <f t="shared" si="13"/>
        <v>298.54121571202614</v>
      </c>
      <c r="O26">
        <f t="shared" si="14"/>
        <v>196.30317481481174</v>
      </c>
      <c r="P26">
        <f t="shared" si="15"/>
        <v>498.68325275243313</v>
      </c>
      <c r="Q26">
        <f t="shared" si="8"/>
        <v>141.35608955722594</v>
      </c>
      <c r="R26">
        <f t="shared" si="1"/>
        <v>162.90322699762103</v>
      </c>
      <c r="S26">
        <f t="shared" si="9"/>
        <v>105.4101726921395</v>
      </c>
      <c r="T26">
        <f t="shared" si="2"/>
        <v>170.59189585062117</v>
      </c>
      <c r="U26">
        <f t="shared" si="16"/>
        <v>12.267988998955285</v>
      </c>
      <c r="V26">
        <f t="shared" si="10"/>
        <v>53.896611180848609</v>
      </c>
      <c r="W26">
        <f t="shared" si="11"/>
        <v>464.27913187527588</v>
      </c>
      <c r="X26">
        <f t="shared" si="12"/>
        <v>4248.6570339089458</v>
      </c>
      <c r="Y26">
        <f t="shared" si="3"/>
        <v>179.03673256056911</v>
      </c>
      <c r="Z26">
        <f t="shared" si="4"/>
        <v>323.14908910609756</v>
      </c>
      <c r="AA26">
        <f t="shared" si="5"/>
        <v>298.13002811909541</v>
      </c>
      <c r="AB26">
        <f t="shared" si="6"/>
        <v>605.54743297864798</v>
      </c>
    </row>
    <row r="27" spans="1:28" x14ac:dyDescent="0.25">
      <c r="A27" s="1" t="s">
        <v>0</v>
      </c>
      <c r="B27" s="1">
        <v>17</v>
      </c>
      <c r="C27" s="2">
        <v>37956</v>
      </c>
      <c r="D27" s="1">
        <v>31</v>
      </c>
      <c r="E27" s="1">
        <v>5579.99982</v>
      </c>
      <c r="F27" s="1">
        <v>5270</v>
      </c>
      <c r="G27" s="1">
        <v>5332</v>
      </c>
      <c r="H27" s="1">
        <v>15932.167030000001</v>
      </c>
      <c r="I27">
        <f t="shared" si="7"/>
        <v>179.99999419354839</v>
      </c>
      <c r="J27">
        <f t="shared" si="7"/>
        <v>170</v>
      </c>
      <c r="K27">
        <f t="shared" si="7"/>
        <v>172</v>
      </c>
      <c r="L27">
        <f t="shared" si="7"/>
        <v>513.94087193548387</v>
      </c>
      <c r="M27" s="1">
        <v>150.96159362792901</v>
      </c>
      <c r="N27">
        <f t="shared" si="13"/>
        <v>301.32525257595177</v>
      </c>
      <c r="O27">
        <f t="shared" si="14"/>
        <v>197.24577239489361</v>
      </c>
      <c r="P27">
        <f t="shared" si="15"/>
        <v>503.74833569942751</v>
      </c>
      <c r="Q27">
        <f t="shared" si="8"/>
        <v>139.79662661197105</v>
      </c>
      <c r="R27">
        <f t="shared" si="1"/>
        <v>163.01460373096708</v>
      </c>
      <c r="S27">
        <f t="shared" si="9"/>
        <v>100.61813483938103</v>
      </c>
      <c r="T27">
        <f t="shared" si="2"/>
        <v>170.68617086741835</v>
      </c>
      <c r="U27">
        <f t="shared" si="16"/>
        <v>103.88779492332186</v>
      </c>
      <c r="V27">
        <f t="shared" si="10"/>
        <v>236.23219571640723</v>
      </c>
      <c r="W27">
        <f t="shared" si="11"/>
        <v>539.07446149822329</v>
      </c>
      <c r="X27">
        <f t="shared" si="12"/>
        <v>4909.5296728263365</v>
      </c>
      <c r="Y27">
        <f t="shared" si="3"/>
        <v>183.22758323857019</v>
      </c>
      <c r="Z27">
        <f t="shared" si="4"/>
        <v>330.71328869691359</v>
      </c>
      <c r="AA27">
        <f t="shared" si="5"/>
        <v>196.50962722246339</v>
      </c>
      <c r="AB27">
        <f t="shared" si="6"/>
        <v>863.65666704695718</v>
      </c>
    </row>
    <row r="28" spans="1:28" x14ac:dyDescent="0.25">
      <c r="A28" s="1" t="s">
        <v>0</v>
      </c>
      <c r="B28" s="1">
        <v>18</v>
      </c>
      <c r="C28" s="2">
        <v>37987</v>
      </c>
      <c r="D28" s="1">
        <v>31</v>
      </c>
      <c r="E28" s="1">
        <v>5580</v>
      </c>
      <c r="F28" s="1">
        <v>5270</v>
      </c>
      <c r="G28" s="1">
        <v>5332</v>
      </c>
      <c r="H28" s="1">
        <v>16039.0545</v>
      </c>
      <c r="I28">
        <f t="shared" si="7"/>
        <v>180</v>
      </c>
      <c r="J28">
        <f t="shared" si="7"/>
        <v>170</v>
      </c>
      <c r="K28">
        <f t="shared" si="7"/>
        <v>172</v>
      </c>
      <c r="L28">
        <f t="shared" si="7"/>
        <v>517.38885483870968</v>
      </c>
      <c r="M28" s="1">
        <v>150.96160888671801</v>
      </c>
      <c r="N28">
        <f t="shared" si="13"/>
        <v>312.15381918602179</v>
      </c>
      <c r="O28">
        <f t="shared" si="14"/>
        <v>191.50660010018217</v>
      </c>
      <c r="P28">
        <f t="shared" si="15"/>
        <v>507.71313471890295</v>
      </c>
      <c r="Q28">
        <f t="shared" si="8"/>
        <v>138.59995634663628</v>
      </c>
      <c r="R28">
        <f t="shared" si="1"/>
        <v>163.44776165415888</v>
      </c>
      <c r="S28">
        <f t="shared" si="9"/>
        <v>95.807506851886473</v>
      </c>
      <c r="T28">
        <f t="shared" si="2"/>
        <v>170.11226889673623</v>
      </c>
      <c r="U28">
        <f t="shared" si="16"/>
        <v>93.619559836832693</v>
      </c>
      <c r="V28">
        <f t="shared" si="10"/>
        <v>188.46994271930367</v>
      </c>
      <c r="W28">
        <f t="shared" si="11"/>
        <v>617.41342860054863</v>
      </c>
      <c r="X28">
        <f t="shared" si="12"/>
        <v>5521.1976625417446</v>
      </c>
      <c r="Y28">
        <f t="shared" si="3"/>
        <v>184.45684054987674</v>
      </c>
      <c r="Z28">
        <f t="shared" si="4"/>
        <v>332.93201428883287</v>
      </c>
      <c r="AA28">
        <f t="shared" si="5"/>
        <v>49.699109717122539</v>
      </c>
      <c r="AB28">
        <f t="shared" si="6"/>
        <v>431.73339173048242</v>
      </c>
    </row>
    <row r="29" spans="1:28" x14ac:dyDescent="0.25">
      <c r="A29" s="1" t="s">
        <v>0</v>
      </c>
      <c r="B29" s="1">
        <v>19</v>
      </c>
      <c r="C29" s="2">
        <v>38018</v>
      </c>
      <c r="D29" s="1">
        <v>29</v>
      </c>
      <c r="E29" s="1">
        <v>5220.0001699999902</v>
      </c>
      <c r="F29" s="1">
        <v>4930</v>
      </c>
      <c r="G29" s="1">
        <v>4988</v>
      </c>
      <c r="H29" s="1">
        <v>15040.382529999901</v>
      </c>
      <c r="I29">
        <f t="shared" si="7"/>
        <v>180.00000586206863</v>
      </c>
      <c r="J29">
        <f t="shared" si="7"/>
        <v>170</v>
      </c>
      <c r="K29">
        <f t="shared" si="7"/>
        <v>172</v>
      </c>
      <c r="L29">
        <f t="shared" si="7"/>
        <v>518.63388034482421</v>
      </c>
      <c r="M29" s="1">
        <v>150.96162414550699</v>
      </c>
      <c r="N29">
        <f t="shared" si="13"/>
        <v>320.63010346966252</v>
      </c>
      <c r="O29">
        <f t="shared" si="14"/>
        <v>187.01414505917353</v>
      </c>
      <c r="P29">
        <f t="shared" si="15"/>
        <v>510.81666389667868</v>
      </c>
      <c r="Q29">
        <f t="shared" si="8"/>
        <v>137.29720271334043</v>
      </c>
      <c r="R29">
        <f t="shared" si="1"/>
        <v>163.78682828429348</v>
      </c>
      <c r="S29">
        <f t="shared" si="9"/>
        <v>91.137440186136757</v>
      </c>
      <c r="T29">
        <f t="shared" si="2"/>
        <v>169.66303865142433</v>
      </c>
      <c r="U29">
        <f t="shared" si="16"/>
        <v>61.108872997157015</v>
      </c>
      <c r="V29">
        <f t="shared" si="10"/>
        <v>120.77200745097926</v>
      </c>
      <c r="W29">
        <f t="shared" si="11"/>
        <v>701.70026288928977</v>
      </c>
      <c r="X29">
        <f t="shared" si="12"/>
        <v>6166.2696143315743</v>
      </c>
      <c r="Y29">
        <f t="shared" si="3"/>
        <v>184.90071070501085</v>
      </c>
      <c r="Z29">
        <f t="shared" si="4"/>
        <v>333.7331696398133</v>
      </c>
      <c r="AA29">
        <f t="shared" si="5"/>
        <v>4.4666047693550146</v>
      </c>
      <c r="AB29">
        <f t="shared" si="6"/>
        <v>171.69034305934989</v>
      </c>
    </row>
    <row r="30" spans="1:28" x14ac:dyDescent="0.25">
      <c r="A30" s="1" t="s">
        <v>0</v>
      </c>
      <c r="B30" s="1">
        <v>20</v>
      </c>
      <c r="C30" s="2">
        <v>38047</v>
      </c>
      <c r="D30" s="1">
        <v>31</v>
      </c>
      <c r="E30" s="1">
        <v>5579.99982</v>
      </c>
      <c r="F30" s="1">
        <v>5270</v>
      </c>
      <c r="G30" s="1">
        <v>5022</v>
      </c>
      <c r="H30" s="1">
        <v>15950.334409999999</v>
      </c>
      <c r="I30">
        <f t="shared" si="7"/>
        <v>179.99999419354839</v>
      </c>
      <c r="J30">
        <f t="shared" si="7"/>
        <v>170</v>
      </c>
      <c r="K30">
        <f t="shared" si="7"/>
        <v>162</v>
      </c>
      <c r="L30">
        <f t="shared" si="7"/>
        <v>514.52691645161292</v>
      </c>
      <c r="M30" s="1">
        <v>150.96163940429599</v>
      </c>
      <c r="N30">
        <f t="shared" si="13"/>
        <v>327.2650904377345</v>
      </c>
      <c r="O30">
        <f t="shared" si="14"/>
        <v>183.49758356710134</v>
      </c>
      <c r="P30">
        <f t="shared" si="15"/>
        <v>511.07371808765447</v>
      </c>
      <c r="Q30">
        <f t="shared" si="8"/>
        <v>135.91141014442934</v>
      </c>
      <c r="R30">
        <f t="shared" si="1"/>
        <v>164.05224302180537</v>
      </c>
      <c r="S30">
        <f t="shared" si="9"/>
        <v>86.577400783355742</v>
      </c>
      <c r="T30">
        <f t="shared" si="2"/>
        <v>169.31139776100613</v>
      </c>
      <c r="U30">
        <f t="shared" si="16"/>
        <v>11.924578940845313</v>
      </c>
      <c r="V30">
        <f t="shared" si="10"/>
        <v>14.169521198118263</v>
      </c>
      <c r="W30">
        <f t="shared" si="11"/>
        <v>791.90647503240757</v>
      </c>
      <c r="X30">
        <f t="shared" si="12"/>
        <v>6844.9142558978638</v>
      </c>
      <c r="Y30">
        <f t="shared" si="3"/>
        <v>183.43651684596389</v>
      </c>
      <c r="Z30">
        <f t="shared" si="4"/>
        <v>331.090399605649</v>
      </c>
      <c r="AA30">
        <f t="shared" si="5"/>
        <v>3.7291444304791421E-3</v>
      </c>
      <c r="AB30">
        <f t="shared" si="6"/>
        <v>14.632990230130703</v>
      </c>
    </row>
    <row r="31" spans="1:28" x14ac:dyDescent="0.25">
      <c r="A31" s="1" t="s">
        <v>0</v>
      </c>
      <c r="B31" s="1">
        <v>21</v>
      </c>
      <c r="C31" s="2">
        <v>38078</v>
      </c>
      <c r="D31" s="1">
        <v>30</v>
      </c>
      <c r="E31" s="1">
        <v>5400.0001199999997</v>
      </c>
      <c r="F31" s="1">
        <v>5100</v>
      </c>
      <c r="G31" s="1">
        <v>4860</v>
      </c>
      <c r="H31" s="1">
        <v>15369.48028</v>
      </c>
      <c r="I31">
        <f t="shared" si="7"/>
        <v>180.00000399999999</v>
      </c>
      <c r="J31">
        <f t="shared" si="7"/>
        <v>170</v>
      </c>
      <c r="K31">
        <f t="shared" si="7"/>
        <v>162</v>
      </c>
      <c r="L31">
        <f t="shared" si="7"/>
        <v>512.31600933333334</v>
      </c>
      <c r="M31" s="1">
        <v>150.961654663085</v>
      </c>
      <c r="N31">
        <f t="shared" si="13"/>
        <v>330.28646579292086</v>
      </c>
      <c r="O31">
        <f t="shared" si="14"/>
        <v>180.74492278642666</v>
      </c>
      <c r="P31">
        <f t="shared" si="15"/>
        <v>511.27493466804634</v>
      </c>
      <c r="Q31">
        <f t="shared" si="8"/>
        <v>134.4606169713623</v>
      </c>
      <c r="R31">
        <f t="shared" si="1"/>
        <v>164.17311329480182</v>
      </c>
      <c r="S31">
        <f t="shared" si="9"/>
        <v>82.103487479621592</v>
      </c>
      <c r="T31">
        <f t="shared" si="2"/>
        <v>169.03614694172768</v>
      </c>
      <c r="U31">
        <f t="shared" si="16"/>
        <v>1.0838364587024367</v>
      </c>
      <c r="V31">
        <f t="shared" si="10"/>
        <v>1.6502504815710233</v>
      </c>
      <c r="W31">
        <f t="shared" si="11"/>
        <v>882.83243777040718</v>
      </c>
      <c r="X31">
        <f t="shared" si="12"/>
        <v>7557.287281154503</v>
      </c>
      <c r="Y31">
        <f t="shared" si="3"/>
        <v>182.6482954956717</v>
      </c>
      <c r="Z31">
        <f t="shared" si="4"/>
        <v>329.66771383766155</v>
      </c>
      <c r="AA31">
        <f t="shared" si="5"/>
        <v>3.6228276702988325</v>
      </c>
      <c r="AB31">
        <f t="shared" si="6"/>
        <v>0.38285398213722294</v>
      </c>
    </row>
    <row r="32" spans="1:28" x14ac:dyDescent="0.25">
      <c r="A32" s="1" t="s">
        <v>0</v>
      </c>
      <c r="B32" s="1">
        <v>22</v>
      </c>
      <c r="C32" s="2">
        <v>38108</v>
      </c>
      <c r="D32" s="1">
        <v>31</v>
      </c>
      <c r="E32" s="1">
        <v>5580.0001199999997</v>
      </c>
      <c r="F32" s="1">
        <v>5270</v>
      </c>
      <c r="G32" s="1">
        <v>5022</v>
      </c>
      <c r="H32" s="1">
        <v>15839.187379999999</v>
      </c>
      <c r="I32">
        <f t="shared" si="7"/>
        <v>180.00000387096773</v>
      </c>
      <c r="J32">
        <f t="shared" si="7"/>
        <v>170</v>
      </c>
      <c r="K32">
        <f t="shared" si="7"/>
        <v>162</v>
      </c>
      <c r="L32">
        <f t="shared" si="7"/>
        <v>510.94152838709675</v>
      </c>
      <c r="M32" s="1">
        <v>150.96168518066401</v>
      </c>
      <c r="N32">
        <f t="shared" si="13"/>
        <v>332.65146312184976</v>
      </c>
      <c r="O32">
        <f t="shared" si="14"/>
        <v>178.59020163166554</v>
      </c>
      <c r="P32">
        <f t="shared" si="15"/>
        <v>511.43244105307804</v>
      </c>
      <c r="Q32">
        <f t="shared" si="8"/>
        <v>132.98022460750258</v>
      </c>
      <c r="R32">
        <f t="shared" si="1"/>
        <v>164.26774370553801</v>
      </c>
      <c r="S32">
        <f t="shared" si="9"/>
        <v>77.696991152118031</v>
      </c>
      <c r="T32">
        <f t="shared" si="2"/>
        <v>168.82070534383055</v>
      </c>
      <c r="U32">
        <f t="shared" si="16"/>
        <v>0.24099524562085184</v>
      </c>
      <c r="V32">
        <f t="shared" si="10"/>
        <v>9.0081838446925258E-2</v>
      </c>
      <c r="W32">
        <f t="shared" si="11"/>
        <v>978.90885130993183</v>
      </c>
      <c r="X32">
        <f t="shared" si="12"/>
        <v>8303.5312880929105</v>
      </c>
      <c r="Y32">
        <f t="shared" si="3"/>
        <v>182.15827254607063</v>
      </c>
      <c r="Z32">
        <f t="shared" si="4"/>
        <v>328.78325584102612</v>
      </c>
      <c r="AA32">
        <f t="shared" si="5"/>
        <v>12.731130050223632</v>
      </c>
      <c r="AB32">
        <f t="shared" si="6"/>
        <v>14.963027567417019</v>
      </c>
    </row>
    <row r="33" spans="1:28" x14ac:dyDescent="0.25">
      <c r="A33" s="1" t="s">
        <v>0</v>
      </c>
      <c r="B33" s="1">
        <v>23</v>
      </c>
      <c r="C33" s="2">
        <v>38139</v>
      </c>
      <c r="D33" s="1">
        <v>30</v>
      </c>
      <c r="E33" s="1">
        <v>5400.0001099999999</v>
      </c>
      <c r="F33" s="1">
        <v>5100</v>
      </c>
      <c r="G33" s="1">
        <v>4860</v>
      </c>
      <c r="H33" s="1">
        <v>15303.22586</v>
      </c>
      <c r="I33">
        <f t="shared" si="7"/>
        <v>180.00000366666666</v>
      </c>
      <c r="J33">
        <f t="shared" si="7"/>
        <v>170</v>
      </c>
      <c r="K33">
        <f t="shared" si="7"/>
        <v>162</v>
      </c>
      <c r="L33">
        <f t="shared" si="7"/>
        <v>510.10752866666667</v>
      </c>
      <c r="M33" s="1">
        <v>150.96170043945301</v>
      </c>
      <c r="N33">
        <f t="shared" si="13"/>
        <v>334.502761787488</v>
      </c>
      <c r="O33">
        <f t="shared" si="14"/>
        <v>176.90356874529459</v>
      </c>
      <c r="P33">
        <f t="shared" si="15"/>
        <v>511.55573236814877</v>
      </c>
      <c r="Q33">
        <f t="shared" si="8"/>
        <v>131.47666324644834</v>
      </c>
      <c r="R33">
        <f t="shared" si="1"/>
        <v>164.34181091095252</v>
      </c>
      <c r="S33">
        <f t="shared" si="9"/>
        <v>73.343267321494295</v>
      </c>
      <c r="T33">
        <f t="shared" si="2"/>
        <v>168.65205731398248</v>
      </c>
      <c r="U33">
        <f t="shared" si="16"/>
        <v>2.0972939609864563</v>
      </c>
      <c r="V33">
        <f t="shared" si="10"/>
        <v>1.6868862874262043</v>
      </c>
      <c r="W33">
        <f t="shared" si="11"/>
        <v>1080.1179310096645</v>
      </c>
      <c r="X33">
        <f t="shared" si="12"/>
        <v>9083.7654498322172</v>
      </c>
      <c r="Y33">
        <f t="shared" si="3"/>
        <v>181.86093921155577</v>
      </c>
      <c r="Z33">
        <f t="shared" si="4"/>
        <v>328.24658945511084</v>
      </c>
      <c r="AA33">
        <f t="shared" si="5"/>
        <v>24.575521939758605</v>
      </c>
      <c r="AB33">
        <f t="shared" si="6"/>
        <v>39.139692252401495</v>
      </c>
    </row>
    <row r="34" spans="1:28" x14ac:dyDescent="0.25">
      <c r="A34" s="1" t="s">
        <v>0</v>
      </c>
      <c r="B34" s="1">
        <v>24</v>
      </c>
      <c r="C34" s="2">
        <v>38169</v>
      </c>
      <c r="D34" s="1">
        <v>31</v>
      </c>
      <c r="E34" s="1">
        <v>5579.9998299999997</v>
      </c>
      <c r="F34" s="1">
        <v>5270</v>
      </c>
      <c r="G34" s="1">
        <v>5022</v>
      </c>
      <c r="H34" s="1">
        <v>15796.71516</v>
      </c>
      <c r="I34">
        <f t="shared" si="7"/>
        <v>179.99999451612902</v>
      </c>
      <c r="J34">
        <f t="shared" si="7"/>
        <v>170</v>
      </c>
      <c r="K34">
        <f t="shared" si="7"/>
        <v>162</v>
      </c>
      <c r="L34">
        <f t="shared" si="7"/>
        <v>509.57145677419356</v>
      </c>
      <c r="M34" s="1">
        <v>150.96171569824199</v>
      </c>
      <c r="N34">
        <f t="shared" si="13"/>
        <v>335.95190381580841</v>
      </c>
      <c r="O34">
        <f t="shared" si="14"/>
        <v>175.58332219499999</v>
      </c>
      <c r="P34">
        <f t="shared" si="15"/>
        <v>511.65223919074288</v>
      </c>
      <c r="Q34">
        <f t="shared" si="8"/>
        <v>129.95496540149705</v>
      </c>
      <c r="R34">
        <f t="shared" si="1"/>
        <v>164.39979185087432</v>
      </c>
      <c r="S34">
        <f t="shared" si="9"/>
        <v>69.030851772692415</v>
      </c>
      <c r="T34">
        <f t="shared" si="2"/>
        <v>168.52004791774198</v>
      </c>
      <c r="U34">
        <f t="shared" si="16"/>
        <v>4.3296554650207932</v>
      </c>
      <c r="V34">
        <f t="shared" si="10"/>
        <v>3.8563896146748204</v>
      </c>
      <c r="W34">
        <f t="shared" si="11"/>
        <v>1186.4460691277202</v>
      </c>
      <c r="X34">
        <f t="shared" si="12"/>
        <v>9898.1001495881446</v>
      </c>
      <c r="Y34">
        <f t="shared" si="3"/>
        <v>181.66982158954201</v>
      </c>
      <c r="Z34">
        <f t="shared" si="4"/>
        <v>327.90163518465152</v>
      </c>
      <c r="AA34">
        <f t="shared" si="5"/>
        <v>37.045474879760334</v>
      </c>
      <c r="AB34">
        <f t="shared" si="6"/>
        <v>64.806825033788499</v>
      </c>
    </row>
    <row r="35" spans="1:28" x14ac:dyDescent="0.25">
      <c r="A35" s="1" t="s">
        <v>0</v>
      </c>
      <c r="B35" s="1">
        <v>25</v>
      </c>
      <c r="C35" s="2">
        <v>38200</v>
      </c>
      <c r="D35" s="1">
        <v>31</v>
      </c>
      <c r="E35" s="1">
        <v>5579.9998799999903</v>
      </c>
      <c r="F35" s="1">
        <v>5270</v>
      </c>
      <c r="G35" s="1">
        <v>4991</v>
      </c>
      <c r="H35" s="1">
        <v>15772.33511</v>
      </c>
      <c r="I35">
        <f t="shared" si="7"/>
        <v>179.99999612903196</v>
      </c>
      <c r="J35">
        <f t="shared" si="7"/>
        <v>170</v>
      </c>
      <c r="K35">
        <f t="shared" si="7"/>
        <v>161</v>
      </c>
      <c r="L35">
        <f t="shared" si="7"/>
        <v>508.78500354838712</v>
      </c>
      <c r="M35" s="1">
        <v>150.96174621582</v>
      </c>
      <c r="N35">
        <f t="shared" si="13"/>
        <v>337.08619910150651</v>
      </c>
      <c r="O35">
        <f t="shared" si="14"/>
        <v>174.54985269456847</v>
      </c>
      <c r="P35">
        <f t="shared" si="15"/>
        <v>511.51055278839925</v>
      </c>
      <c r="Q35">
        <f t="shared" si="8"/>
        <v>128.41907076385161</v>
      </c>
      <c r="R35">
        <f t="shared" si="1"/>
        <v>164.44519417988027</v>
      </c>
      <c r="S35">
        <f t="shared" si="9"/>
        <v>64.750771129316817</v>
      </c>
      <c r="T35">
        <f t="shared" si="2"/>
        <v>168.41673148527684</v>
      </c>
      <c r="U35">
        <f t="shared" si="16"/>
        <v>7.4286186597306907</v>
      </c>
      <c r="V35">
        <f t="shared" si="10"/>
        <v>8.1284761106439962</v>
      </c>
      <c r="W35">
        <f t="shared" si="11"/>
        <v>1297.8815683869291</v>
      </c>
      <c r="X35">
        <f t="shared" si="12"/>
        <v>10746.631336523475</v>
      </c>
      <c r="Y35">
        <f t="shared" si="3"/>
        <v>181.38943928923575</v>
      </c>
      <c r="Z35">
        <f t="shared" si="4"/>
        <v>327.39556425915134</v>
      </c>
      <c r="AA35">
        <f t="shared" si="5"/>
        <v>46.779944785952381</v>
      </c>
      <c r="AB35">
        <f t="shared" si="6"/>
        <v>93.908403647867942</v>
      </c>
    </row>
    <row r="36" spans="1:28" x14ac:dyDescent="0.25">
      <c r="D36" s="1"/>
      <c r="E36" s="1"/>
      <c r="H36" s="1"/>
      <c r="M36" s="1"/>
      <c r="U36">
        <f t="shared" ref="U36:V36" si="17">SUM(U11:U35)</f>
        <v>966.60875949031481</v>
      </c>
      <c r="V36">
        <f t="shared" si="17"/>
        <v>3636.9808923192363</v>
      </c>
      <c r="W36">
        <f>SUM(W11:W35)</f>
        <v>10664.141947399146</v>
      </c>
      <c r="X36">
        <f>SUM(X11:X35)</f>
        <v>90274.354471877828</v>
      </c>
      <c r="AA36">
        <f>SUM(AA11:AA35)</f>
        <v>4577.1319924578029</v>
      </c>
      <c r="AB36">
        <f>SUM(AB11:AB35)</f>
        <v>4454.3221217434093</v>
      </c>
    </row>
    <row r="38" spans="1:28" x14ac:dyDescent="0.25">
      <c r="X38">
        <f>W36+X36</f>
        <v>100938.49641927697</v>
      </c>
    </row>
    <row r="39" spans="1:28" x14ac:dyDescent="0.25">
      <c r="X39">
        <f>10*W36+10*X36+AA36+AB36+U36*1000</f>
        <v>1985025.1777972858</v>
      </c>
    </row>
    <row r="43" spans="1:28" x14ac:dyDescent="0.25">
      <c r="G43" s="1">
        <v>9050.1713</v>
      </c>
      <c r="H43" s="1">
        <v>4909.5166799999997</v>
      </c>
      <c r="I43" s="1"/>
      <c r="L43">
        <f>G43/D11</f>
        <v>291.94100967741934</v>
      </c>
      <c r="M43">
        <f>H43/D11</f>
        <v>158.37150580645161</v>
      </c>
      <c r="N43">
        <f>N11</f>
        <v>289.76938996154513</v>
      </c>
      <c r="O43">
        <f>O11</f>
        <v>160.54312552232258</v>
      </c>
    </row>
    <row r="44" spans="1:28" x14ac:dyDescent="0.25">
      <c r="G44" s="1">
        <v>8630.4309099999991</v>
      </c>
      <c r="H44" s="1">
        <v>4648.4793099999997</v>
      </c>
      <c r="I44" s="1"/>
      <c r="L44">
        <f t="shared" ref="L44:L67" si="18">G44/D12</f>
        <v>287.6810303333333</v>
      </c>
      <c r="M44">
        <f t="shared" ref="M44:M67" si="19">H44/D12</f>
        <v>154.94931033333333</v>
      </c>
      <c r="N44">
        <f t="shared" ref="N44:O59" si="20">N12</f>
        <v>294.00457855941471</v>
      </c>
      <c r="O44">
        <f t="shared" si="20"/>
        <v>151.895459072096</v>
      </c>
    </row>
    <row r="45" spans="1:28" x14ac:dyDescent="0.25">
      <c r="G45" s="1">
        <v>8963.1625999999997</v>
      </c>
      <c r="H45" s="1">
        <v>4735.9306800000004</v>
      </c>
      <c r="I45" s="1"/>
      <c r="L45">
        <f t="shared" si="18"/>
        <v>289.13427741935482</v>
      </c>
      <c r="M45">
        <f t="shared" si="19"/>
        <v>152.77195741935486</v>
      </c>
      <c r="N45">
        <f t="shared" si="20"/>
        <v>297.3197130743867</v>
      </c>
      <c r="O45">
        <f t="shared" si="20"/>
        <v>145.12630109386166</v>
      </c>
    </row>
    <row r="46" spans="1:28" x14ac:dyDescent="0.25">
      <c r="G46" s="1">
        <v>8680.6732200000006</v>
      </c>
      <c r="H46" s="1">
        <v>4542.1444700000002</v>
      </c>
      <c r="I46" s="1"/>
      <c r="L46">
        <f t="shared" si="18"/>
        <v>289.355774</v>
      </c>
      <c r="M46">
        <f t="shared" si="19"/>
        <v>151.40481566666668</v>
      </c>
      <c r="N46">
        <f t="shared" si="20"/>
        <v>302.08704656767077</v>
      </c>
      <c r="O46">
        <f t="shared" si="20"/>
        <v>139.8276229669612</v>
      </c>
    </row>
    <row r="47" spans="1:28" x14ac:dyDescent="0.25">
      <c r="G47" s="1">
        <v>9070.4109800000006</v>
      </c>
      <c r="H47" s="1">
        <v>5281.3388199999999</v>
      </c>
      <c r="I47" s="1"/>
      <c r="L47">
        <f t="shared" si="18"/>
        <v>292.59390258064519</v>
      </c>
      <c r="M47">
        <f t="shared" si="19"/>
        <v>170.36576838709678</v>
      </c>
      <c r="N47">
        <f t="shared" si="20"/>
        <v>305.81877314846895</v>
      </c>
      <c r="O47">
        <f t="shared" si="20"/>
        <v>135.67997377392817</v>
      </c>
    </row>
    <row r="48" spans="1:28" x14ac:dyDescent="0.25">
      <c r="G48" s="1">
        <v>9221.8888499999994</v>
      </c>
      <c r="H48" s="1">
        <v>5609.4508500000002</v>
      </c>
      <c r="I48" s="1"/>
      <c r="L48">
        <f t="shared" si="18"/>
        <v>297.48028548387094</v>
      </c>
      <c r="M48">
        <f t="shared" si="19"/>
        <v>180.95002741935485</v>
      </c>
      <c r="N48">
        <f t="shared" si="20"/>
        <v>308.73985964912634</v>
      </c>
      <c r="O48">
        <f t="shared" si="20"/>
        <v>149.81167223861323</v>
      </c>
    </row>
    <row r="49" spans="7:15" x14ac:dyDescent="0.25">
      <c r="G49" s="1">
        <v>8608.3927000000003</v>
      </c>
      <c r="H49" s="1">
        <v>5296.2805799999996</v>
      </c>
      <c r="I49" s="1"/>
      <c r="L49">
        <f t="shared" si="18"/>
        <v>307.44259642857145</v>
      </c>
      <c r="M49">
        <f t="shared" si="19"/>
        <v>189.15287785714284</v>
      </c>
      <c r="N49">
        <f t="shared" si="20"/>
        <v>311.0263510681134</v>
      </c>
      <c r="O49">
        <f t="shared" si="20"/>
        <v>160.87353022383317</v>
      </c>
    </row>
    <row r="50" spans="7:15" x14ac:dyDescent="0.25">
      <c r="G50" s="1">
        <v>9742.1255799999999</v>
      </c>
      <c r="H50" s="1">
        <v>6054.6331</v>
      </c>
      <c r="I50" s="1"/>
      <c r="L50">
        <f t="shared" si="18"/>
        <v>314.26211548387096</v>
      </c>
      <c r="M50">
        <f t="shared" si="19"/>
        <v>195.31074516129033</v>
      </c>
      <c r="N50">
        <f t="shared" si="20"/>
        <v>317.14084880483875</v>
      </c>
      <c r="O50">
        <f t="shared" si="20"/>
        <v>169.55238304721991</v>
      </c>
    </row>
    <row r="51" spans="7:15" x14ac:dyDescent="0.25">
      <c r="G51" s="1">
        <v>9016.6571000000004</v>
      </c>
      <c r="H51" s="1">
        <v>5961.6778599999998</v>
      </c>
      <c r="I51" s="1"/>
      <c r="L51">
        <f t="shared" si="18"/>
        <v>300.5552366666667</v>
      </c>
      <c r="M51">
        <f t="shared" si="19"/>
        <v>198.72259533333332</v>
      </c>
      <c r="N51">
        <f t="shared" si="20"/>
        <v>321.92704975763115</v>
      </c>
      <c r="O51">
        <f t="shared" si="20"/>
        <v>176.34591406311725</v>
      </c>
    </row>
    <row r="52" spans="7:15" x14ac:dyDescent="0.25">
      <c r="G52" s="1">
        <v>9179.2458800000004</v>
      </c>
      <c r="H52" s="1">
        <v>6212.3156099999997</v>
      </c>
      <c r="I52" s="1"/>
      <c r="L52">
        <f t="shared" si="18"/>
        <v>296.10470580645165</v>
      </c>
      <c r="M52">
        <f t="shared" si="19"/>
        <v>200.39727774193548</v>
      </c>
      <c r="N52">
        <f t="shared" si="20"/>
        <v>316.98441851097544</v>
      </c>
      <c r="O52">
        <f t="shared" si="20"/>
        <v>181.66370944492945</v>
      </c>
    </row>
    <row r="53" spans="7:15" x14ac:dyDescent="0.25">
      <c r="G53" s="1">
        <v>8826.7968799999999</v>
      </c>
      <c r="H53" s="1">
        <v>6041.1085499999999</v>
      </c>
      <c r="I53" s="1"/>
      <c r="L53">
        <f t="shared" si="18"/>
        <v>294.22656266666667</v>
      </c>
      <c r="M53">
        <f t="shared" si="19"/>
        <v>201.370285</v>
      </c>
      <c r="N53">
        <f t="shared" si="20"/>
        <v>313.11547167718481</v>
      </c>
      <c r="O53">
        <f t="shared" si="20"/>
        <v>185.82632305131978</v>
      </c>
    </row>
    <row r="54" spans="7:15" x14ac:dyDescent="0.25">
      <c r="G54" s="1">
        <v>8660.0119599999998</v>
      </c>
      <c r="H54" s="1">
        <v>6151.5653400000001</v>
      </c>
      <c r="I54" s="1"/>
      <c r="L54">
        <f t="shared" si="18"/>
        <v>279.355224516129</v>
      </c>
      <c r="M54">
        <f t="shared" si="19"/>
        <v>198.43759161290322</v>
      </c>
      <c r="N54">
        <f t="shared" si="20"/>
        <v>310.08692705753475</v>
      </c>
      <c r="O54">
        <f t="shared" si="20"/>
        <v>189.08467502055839</v>
      </c>
    </row>
    <row r="55" spans="7:15" x14ac:dyDescent="0.25">
      <c r="G55" s="1">
        <v>8468.6516699999993</v>
      </c>
      <c r="H55" s="1">
        <v>6091.4049199999999</v>
      </c>
      <c r="I55" s="1"/>
      <c r="L55">
        <f t="shared" si="18"/>
        <v>273.18231193548382</v>
      </c>
      <c r="M55">
        <f t="shared" si="19"/>
        <v>196.4969329032258</v>
      </c>
      <c r="N55">
        <f t="shared" si="20"/>
        <v>299.06701546958885</v>
      </c>
      <c r="O55">
        <f t="shared" si="20"/>
        <v>191.59536273835852</v>
      </c>
    </row>
    <row r="56" spans="7:15" x14ac:dyDescent="0.25">
      <c r="G56" s="1">
        <v>8799.7265599999992</v>
      </c>
      <c r="H56" s="1">
        <v>5889.9458299999997</v>
      </c>
      <c r="I56" s="1"/>
      <c r="L56">
        <f t="shared" si="18"/>
        <v>293.32421866666664</v>
      </c>
      <c r="M56">
        <f t="shared" si="19"/>
        <v>196.33152766666666</v>
      </c>
      <c r="N56">
        <f t="shared" si="20"/>
        <v>290.4409020015953</v>
      </c>
      <c r="O56">
        <f t="shared" si="20"/>
        <v>193.56063575364462</v>
      </c>
    </row>
    <row r="57" spans="7:15" x14ac:dyDescent="0.25">
      <c r="G57" s="1">
        <v>9332.8901999999998</v>
      </c>
      <c r="H57" s="1">
        <v>6100.8407699999998</v>
      </c>
      <c r="I57" s="1"/>
      <c r="L57">
        <f t="shared" si="18"/>
        <v>301.06097419354836</v>
      </c>
      <c r="M57">
        <f t="shared" si="19"/>
        <v>196.80131516129032</v>
      </c>
      <c r="N57">
        <f t="shared" si="20"/>
        <v>294.9845676576233</v>
      </c>
      <c r="O57">
        <f t="shared" si="20"/>
        <v>195.09899359851079</v>
      </c>
    </row>
    <row r="58" spans="7:15" x14ac:dyDescent="0.25">
      <c r="G58" s="1">
        <v>9147.0730600000006</v>
      </c>
      <c r="H58" s="1">
        <v>5918.5015899999999</v>
      </c>
      <c r="I58" s="1"/>
      <c r="L58">
        <f t="shared" si="18"/>
        <v>304.90243533333336</v>
      </c>
      <c r="M58">
        <f t="shared" si="19"/>
        <v>197.28338633333334</v>
      </c>
      <c r="N58">
        <f t="shared" si="20"/>
        <v>298.54121571202614</v>
      </c>
      <c r="O58">
        <f t="shared" si="20"/>
        <v>196.30317481481174</v>
      </c>
    </row>
    <row r="59" spans="7:15" x14ac:dyDescent="0.25">
      <c r="G59" s="1">
        <v>9916.6907300000003</v>
      </c>
      <c r="H59" s="1">
        <v>6015.4763000000003</v>
      </c>
      <c r="I59" s="1"/>
      <c r="L59">
        <f t="shared" si="18"/>
        <v>319.8932493548387</v>
      </c>
      <c r="M59">
        <f t="shared" si="19"/>
        <v>194.04762258064517</v>
      </c>
      <c r="N59">
        <f t="shared" si="20"/>
        <v>301.32525257595177</v>
      </c>
      <c r="O59">
        <f t="shared" si="20"/>
        <v>197.24577239489361</v>
      </c>
    </row>
    <row r="60" spans="7:15" x14ac:dyDescent="0.25">
      <c r="G60" s="1">
        <v>10073.87988</v>
      </c>
      <c r="H60" s="1">
        <v>5965.1746199999998</v>
      </c>
      <c r="I60" s="1"/>
      <c r="L60">
        <f t="shared" si="18"/>
        <v>324.96386709677421</v>
      </c>
      <c r="M60">
        <f t="shared" si="19"/>
        <v>192.42498774193547</v>
      </c>
      <c r="N60">
        <f t="shared" ref="N60:O67" si="21">N28</f>
        <v>312.15381918602179</v>
      </c>
      <c r="O60">
        <f t="shared" si="21"/>
        <v>191.50660010018217</v>
      </c>
    </row>
    <row r="61" spans="7:15" x14ac:dyDescent="0.25">
      <c r="G61" s="1">
        <v>9486.9789999999994</v>
      </c>
      <c r="H61" s="1">
        <v>5553.4035299999996</v>
      </c>
      <c r="I61" s="1"/>
      <c r="L61">
        <f t="shared" si="18"/>
        <v>327.13720689655167</v>
      </c>
      <c r="M61">
        <f t="shared" si="19"/>
        <v>191.49667344827586</v>
      </c>
      <c r="N61">
        <f t="shared" si="21"/>
        <v>320.63010346966252</v>
      </c>
      <c r="O61">
        <f t="shared" si="21"/>
        <v>187.01414505917353</v>
      </c>
    </row>
    <row r="62" spans="7:15" x14ac:dyDescent="0.25">
      <c r="G62" s="1">
        <v>10040.613160000001</v>
      </c>
      <c r="H62" s="1">
        <v>5909.7212499999996</v>
      </c>
      <c r="I62" s="1"/>
      <c r="L62">
        <f t="shared" si="18"/>
        <v>323.89074709677419</v>
      </c>
      <c r="M62">
        <f t="shared" si="19"/>
        <v>190.6361693548387</v>
      </c>
      <c r="N62">
        <f t="shared" si="21"/>
        <v>327.2650904377345</v>
      </c>
      <c r="O62">
        <f t="shared" si="21"/>
        <v>183.49758356710134</v>
      </c>
    </row>
    <row r="63" spans="7:15" x14ac:dyDescent="0.25">
      <c r="G63" s="1">
        <v>9669.3420399999995</v>
      </c>
      <c r="H63" s="1">
        <v>5700.1382400000002</v>
      </c>
      <c r="I63" s="1"/>
      <c r="L63">
        <f t="shared" si="18"/>
        <v>322.31140133333332</v>
      </c>
      <c r="M63">
        <f t="shared" si="19"/>
        <v>190.00460800000002</v>
      </c>
      <c r="N63">
        <f t="shared" si="21"/>
        <v>330.28646579292086</v>
      </c>
      <c r="O63">
        <f t="shared" si="21"/>
        <v>180.74492278642666</v>
      </c>
    </row>
    <row r="64" spans="7:15" x14ac:dyDescent="0.25">
      <c r="G64" s="1">
        <v>9963.6571399999993</v>
      </c>
      <c r="H64" s="1">
        <v>5875.53024</v>
      </c>
      <c r="I64" s="1"/>
      <c r="L64">
        <f t="shared" si="18"/>
        <v>321.40829483870965</v>
      </c>
      <c r="M64">
        <f t="shared" si="19"/>
        <v>189.5332335483871</v>
      </c>
      <c r="N64">
        <f t="shared" si="21"/>
        <v>332.65146312184976</v>
      </c>
      <c r="O64">
        <f t="shared" si="21"/>
        <v>178.59020163166554</v>
      </c>
    </row>
    <row r="65" spans="7:15" x14ac:dyDescent="0.25">
      <c r="G65" s="1">
        <v>9626.9998200000009</v>
      </c>
      <c r="H65" s="1">
        <v>5676.2260399999996</v>
      </c>
      <c r="I65" s="1"/>
      <c r="L65">
        <f t="shared" si="18"/>
        <v>320.89999400000005</v>
      </c>
      <c r="M65">
        <f t="shared" si="19"/>
        <v>189.20753466666665</v>
      </c>
      <c r="N65">
        <f t="shared" si="21"/>
        <v>334.502761787488</v>
      </c>
      <c r="O65">
        <f t="shared" si="21"/>
        <v>176.90356874529459</v>
      </c>
    </row>
    <row r="66" spans="7:15" x14ac:dyDescent="0.25">
      <c r="G66" s="1">
        <v>9938.4970699999994</v>
      </c>
      <c r="H66" s="1">
        <v>5858.2180900000003</v>
      </c>
      <c r="I66" s="1"/>
      <c r="L66">
        <f t="shared" si="18"/>
        <v>320.59667967741933</v>
      </c>
      <c r="M66">
        <f t="shared" si="19"/>
        <v>188.9747770967742</v>
      </c>
      <c r="N66">
        <f t="shared" si="21"/>
        <v>335.95190381580841</v>
      </c>
      <c r="O66">
        <f t="shared" si="21"/>
        <v>175.58332219499999</v>
      </c>
    </row>
    <row r="67" spans="7:15" x14ac:dyDescent="0.25">
      <c r="G67" s="1">
        <v>9919.8855299999996</v>
      </c>
      <c r="H67" s="1">
        <v>5852.4495800000004</v>
      </c>
      <c r="I67" s="1"/>
      <c r="L67">
        <f t="shared" si="18"/>
        <v>319.99630741935482</v>
      </c>
      <c r="M67">
        <f t="shared" si="19"/>
        <v>188.78869612903227</v>
      </c>
      <c r="N67">
        <f t="shared" si="21"/>
        <v>337.08619910150651</v>
      </c>
      <c r="O67">
        <f t="shared" si="21"/>
        <v>174.54985269456847</v>
      </c>
    </row>
    <row r="68" spans="7:15" x14ac:dyDescent="0.25">
      <c r="G68" s="1"/>
      <c r="H68" s="1"/>
      <c r="I68" s="1"/>
    </row>
  </sheetData>
  <mergeCells count="5">
    <mergeCell ref="B6:C6"/>
    <mergeCell ref="N9:P9"/>
    <mergeCell ref="Q9:R9"/>
    <mergeCell ref="S9:T9"/>
    <mergeCell ref="V9:X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workbookViewId="0">
      <selection activeCell="N6" sqref="N6"/>
    </sheetView>
  </sheetViews>
  <sheetFormatPr defaultRowHeight="15" x14ac:dyDescent="0.25"/>
  <cols>
    <col min="2" max="2" width="21.28515625" customWidth="1"/>
    <col min="3" max="3" width="17.28515625" customWidth="1"/>
    <col min="16" max="16" width="15.28515625" customWidth="1"/>
  </cols>
  <sheetData>
    <row r="1" spans="1:28" ht="15.75" thickBot="1" x14ac:dyDescent="0.3">
      <c r="C1" s="5" t="s">
        <v>18</v>
      </c>
      <c r="D1" s="5" t="s">
        <v>19</v>
      </c>
      <c r="E1" s="5" t="s">
        <v>10</v>
      </c>
      <c r="F1" s="5" t="s">
        <v>11</v>
      </c>
      <c r="G1" s="5" t="s">
        <v>14</v>
      </c>
      <c r="H1" s="5" t="s">
        <v>15</v>
      </c>
      <c r="I1" s="5" t="s">
        <v>34</v>
      </c>
      <c r="J1" s="5" t="s">
        <v>12</v>
      </c>
      <c r="K1" s="5" t="s">
        <v>13</v>
      </c>
      <c r="L1" s="5" t="s">
        <v>35</v>
      </c>
      <c r="M1" s="5" t="s">
        <v>16</v>
      </c>
      <c r="N1" s="5" t="s">
        <v>17</v>
      </c>
      <c r="O1" s="7"/>
      <c r="X1">
        <f>J2/(J2+G2)</f>
        <v>0.71234074319502427</v>
      </c>
      <c r="Y1">
        <f>120/166</f>
        <v>0.72289156626506024</v>
      </c>
      <c r="Z1">
        <f>X1-Y1</f>
        <v>-1.0550823070035964E-2</v>
      </c>
    </row>
    <row r="2" spans="1:28" ht="15.75" thickBot="1" x14ac:dyDescent="0.3">
      <c r="C2" s="8">
        <f>D2</f>
        <v>1.7146915875149362</v>
      </c>
      <c r="D2" s="9">
        <v>1.7146915875149362</v>
      </c>
      <c r="E2" s="9">
        <v>0.69747817024214875</v>
      </c>
      <c r="F2" s="9">
        <v>0.27932636685722834</v>
      </c>
      <c r="G2" s="9">
        <v>47.939385671764342</v>
      </c>
      <c r="H2" s="9">
        <v>1.9483821324841823</v>
      </c>
      <c r="I2" s="10">
        <v>1.3751304015028216</v>
      </c>
      <c r="J2" s="4">
        <f>L11-G2</f>
        <v>118.71398819920338</v>
      </c>
      <c r="K2" s="4">
        <f>H2/M2*N2</f>
        <v>4.8709553312104559</v>
      </c>
      <c r="L2" s="4">
        <f>I2*N2/M2</f>
        <v>3.437826003757054</v>
      </c>
      <c r="M2" s="4">
        <v>200</v>
      </c>
      <c r="N2" s="4">
        <v>500</v>
      </c>
      <c r="Q2">
        <f>E2+F2</f>
        <v>0.97680453709937709</v>
      </c>
      <c r="R2">
        <v>1</v>
      </c>
      <c r="X2">
        <f>1-X1</f>
        <v>0.28765925680497573</v>
      </c>
      <c r="Y2">
        <f>1-Y1</f>
        <v>0.27710843373493976</v>
      </c>
    </row>
    <row r="3" spans="1:28" x14ac:dyDescent="0.25">
      <c r="B3" s="4" t="s">
        <v>20</v>
      </c>
      <c r="C3" s="4">
        <v>0.1</v>
      </c>
      <c r="D3" s="4">
        <v>0.1</v>
      </c>
      <c r="E3" s="4">
        <v>0</v>
      </c>
      <c r="F3" s="4">
        <v>0</v>
      </c>
      <c r="G3" s="4">
        <v>10</v>
      </c>
      <c r="H3" s="4">
        <v>0.1</v>
      </c>
      <c r="I3" s="4">
        <v>0.1</v>
      </c>
    </row>
    <row r="4" spans="1:28" x14ac:dyDescent="0.25">
      <c r="B4" s="4" t="s">
        <v>21</v>
      </c>
      <c r="C4" s="4">
        <v>6</v>
      </c>
      <c r="D4" s="4">
        <v>6</v>
      </c>
      <c r="E4" s="4">
        <v>1</v>
      </c>
      <c r="F4" s="4">
        <v>1</v>
      </c>
      <c r="G4" s="4">
        <v>440</v>
      </c>
      <c r="H4" s="4">
        <v>10</v>
      </c>
      <c r="I4" s="4">
        <v>20</v>
      </c>
    </row>
    <row r="5" spans="1:28" ht="15.75" thickBot="1" x14ac:dyDescent="0.3"/>
    <row r="6" spans="1:28" ht="15.75" thickBot="1" x14ac:dyDescent="0.3">
      <c r="B6" s="11" t="s">
        <v>36</v>
      </c>
      <c r="C6" s="12"/>
      <c r="D6" s="9">
        <v>1</v>
      </c>
      <c r="E6" s="9">
        <v>0.5</v>
      </c>
      <c r="F6" s="9">
        <v>0.5</v>
      </c>
      <c r="G6" s="9">
        <v>100</v>
      </c>
      <c r="H6" s="9">
        <v>1</v>
      </c>
      <c r="I6" s="10">
        <v>1</v>
      </c>
    </row>
    <row r="9" spans="1:28" x14ac:dyDescent="0.25">
      <c r="F9" t="s">
        <v>5</v>
      </c>
      <c r="G9" t="s">
        <v>4</v>
      </c>
      <c r="N9" s="13" t="s">
        <v>22</v>
      </c>
      <c r="O9" s="14"/>
      <c r="P9" s="14"/>
      <c r="Q9" s="15" t="s">
        <v>29</v>
      </c>
      <c r="R9" s="16"/>
      <c r="S9" s="15" t="s">
        <v>30</v>
      </c>
      <c r="T9" s="16"/>
      <c r="V9" s="13" t="s">
        <v>31</v>
      </c>
      <c r="W9" s="14"/>
      <c r="X9" s="17"/>
    </row>
    <row r="10" spans="1:28" x14ac:dyDescent="0.25">
      <c r="E10" t="s">
        <v>0</v>
      </c>
      <c r="F10" t="s">
        <v>1</v>
      </c>
      <c r="G10" t="s">
        <v>2</v>
      </c>
      <c r="H10" t="s">
        <v>3</v>
      </c>
      <c r="I10" t="s">
        <v>6</v>
      </c>
      <c r="J10" t="s">
        <v>7</v>
      </c>
      <c r="K10" t="s">
        <v>8</v>
      </c>
      <c r="L10" t="s">
        <v>9</v>
      </c>
      <c r="M10" t="s">
        <v>28</v>
      </c>
      <c r="N10" s="5" t="s">
        <v>23</v>
      </c>
      <c r="O10" s="5" t="s">
        <v>24</v>
      </c>
      <c r="P10" s="6" t="s">
        <v>25</v>
      </c>
      <c r="Q10" s="3" t="s">
        <v>26</v>
      </c>
      <c r="R10" s="3" t="s">
        <v>27</v>
      </c>
      <c r="S10" s="3" t="s">
        <v>26</v>
      </c>
      <c r="T10" s="3" t="s">
        <v>27</v>
      </c>
      <c r="V10" s="5" t="s">
        <v>32</v>
      </c>
      <c r="W10" s="5" t="s">
        <v>29</v>
      </c>
      <c r="X10" s="5" t="s">
        <v>33</v>
      </c>
    </row>
    <row r="11" spans="1:28" x14ac:dyDescent="0.25">
      <c r="A11" s="1" t="s">
        <v>0</v>
      </c>
      <c r="B11" s="1">
        <v>1</v>
      </c>
      <c r="C11" s="2">
        <v>37469</v>
      </c>
      <c r="D11" s="1">
        <v>31</v>
      </c>
      <c r="E11" s="1">
        <v>5580.0001199999997</v>
      </c>
      <c r="F11" s="1">
        <v>0</v>
      </c>
      <c r="G11" s="1">
        <v>0</v>
      </c>
      <c r="H11" s="1">
        <v>5166.2545899999996</v>
      </c>
      <c r="I11">
        <f>E11/$D11</f>
        <v>180.00000387096773</v>
      </c>
      <c r="J11">
        <f t="shared" ref="J11:L26" si="0">F11/$D11</f>
        <v>0</v>
      </c>
      <c r="K11">
        <f t="shared" si="0"/>
        <v>0</v>
      </c>
      <c r="L11">
        <f t="shared" si="0"/>
        <v>166.65337387096773</v>
      </c>
      <c r="M11" s="1">
        <v>154</v>
      </c>
      <c r="N11">
        <f>J2</f>
        <v>118.71398819920338</v>
      </c>
      <c r="O11">
        <f>G2</f>
        <v>47.939385671764342</v>
      </c>
      <c r="P11">
        <f>O11+N11</f>
        <v>166.65337387096773</v>
      </c>
      <c r="Q11">
        <f>R11</f>
        <v>178.37180801855195</v>
      </c>
      <c r="R11">
        <f t="shared" ref="R11:R35" si="1">M11+N11/$K$2</f>
        <v>178.37180801855195</v>
      </c>
      <c r="S11">
        <f>T11</f>
        <v>178.60471427678397</v>
      </c>
      <c r="T11">
        <f t="shared" ref="T11:T35" si="2">M11+O11/$H$2</f>
        <v>178.60471427678397</v>
      </c>
      <c r="U11">
        <f>(L11-P11)*(L11-P11)</f>
        <v>0</v>
      </c>
      <c r="V11">
        <f>(O11+N11-L11)*(O11+N11-L11)</f>
        <v>0</v>
      </c>
      <c r="W11">
        <f>(Q11-R11)*(Q11-R11)</f>
        <v>0</v>
      </c>
      <c r="X11">
        <f>(S11-T11)*(S11-T11)</f>
        <v>0</v>
      </c>
      <c r="Y11">
        <f t="shared" ref="Y11:Y35" si="3">L11*$G$2/$L$11</f>
        <v>47.939385671764342</v>
      </c>
      <c r="Z11">
        <f t="shared" ref="Z11:Z35" si="4">L11*$J$2/$L$11</f>
        <v>118.71398819920338</v>
      </c>
      <c r="AA11">
        <f t="shared" ref="AA11:AA35" si="5">(Y11-O11)*(Y11-O11)</f>
        <v>0</v>
      </c>
      <c r="AB11">
        <f t="shared" ref="AB11:AB35" si="6">(N11-Z11)*(N11-Z11)</f>
        <v>0</v>
      </c>
    </row>
    <row r="12" spans="1:28" x14ac:dyDescent="0.25">
      <c r="A12" s="1" t="s">
        <v>0</v>
      </c>
      <c r="B12" s="1">
        <v>2</v>
      </c>
      <c r="C12" s="2">
        <v>37500</v>
      </c>
      <c r="D12" s="1">
        <v>30</v>
      </c>
      <c r="E12" s="1">
        <v>5220</v>
      </c>
      <c r="F12" s="1">
        <v>0</v>
      </c>
      <c r="G12" s="1">
        <v>0</v>
      </c>
      <c r="H12" s="1">
        <v>4955.3225700000003</v>
      </c>
      <c r="I12">
        <f t="shared" ref="I12:I36" si="7">E12/$D12</f>
        <v>174</v>
      </c>
      <c r="J12">
        <f t="shared" si="0"/>
        <v>0</v>
      </c>
      <c r="K12">
        <f t="shared" si="0"/>
        <v>0</v>
      </c>
      <c r="L12">
        <f t="shared" si="0"/>
        <v>165.17741900000001</v>
      </c>
      <c r="M12" s="1">
        <v>154</v>
      </c>
      <c r="N12">
        <f>N11*EXP(-1/$D$2)+(1-EXP(-1/$D$2))*($E$2*I11-$D$2*$L$2*(M12-M11))</f>
        <v>121.73300325335073</v>
      </c>
      <c r="O12">
        <f>O11*EXP(-1/$C$2)+(1-EXP(-1/$C$2))*($F$2*I11-$C$2*$I$2*(M12-M11))</f>
        <v>48.97312094683155</v>
      </c>
      <c r="P12">
        <f>P11*EXP(-1/$C$2)+I12*(1-EXP(-1/$C$2))</f>
        <v>169.89975830738661</v>
      </c>
      <c r="Q12">
        <f>Q11+($E$2*I11-N11)/$K$2/$D$2</f>
        <v>179.18980764622981</v>
      </c>
      <c r="R12">
        <f t="shared" si="1"/>
        <v>178.99160739031032</v>
      </c>
      <c r="S12">
        <f>S11+($F$2*I11-O11)/$H$2/$C$2</f>
        <v>179.30493856761751</v>
      </c>
      <c r="T12">
        <f t="shared" si="2"/>
        <v>179.13527512407995</v>
      </c>
      <c r="U12">
        <f t="shared" ref="U12:U35" si="8">(L12-P12)*(L12-P12)</f>
        <v>22.300488534088466</v>
      </c>
      <c r="V12">
        <f t="shared" ref="V12:V35" si="9">(O12+N12-L12)*(O12+N12-L12)</f>
        <v>30.566581190522349</v>
      </c>
      <c r="W12">
        <f t="shared" ref="W12:W35" si="10">(Q12-R12)*(Q12-R12)</f>
        <v>3.9283341446550615E-2</v>
      </c>
      <c r="X12">
        <f t="shared" ref="X12:X35" si="11">(S12-T12)*(S12-T12)</f>
        <v>2.8785684073022327E-2</v>
      </c>
      <c r="Y12">
        <f t="shared" si="3"/>
        <v>47.51481359050409</v>
      </c>
      <c r="Z12">
        <f t="shared" si="4"/>
        <v>117.66260540949592</v>
      </c>
      <c r="AA12">
        <f t="shared" si="5"/>
        <v>2.126660345518784</v>
      </c>
      <c r="AB12">
        <f t="shared" si="6"/>
        <v>16.568138607257858</v>
      </c>
    </row>
    <row r="13" spans="1:28" x14ac:dyDescent="0.25">
      <c r="A13" s="1" t="s">
        <v>0</v>
      </c>
      <c r="B13" s="1">
        <v>3</v>
      </c>
      <c r="C13" s="2">
        <v>37530</v>
      </c>
      <c r="D13" s="1">
        <v>31</v>
      </c>
      <c r="E13" s="1">
        <v>5580.0001099999999</v>
      </c>
      <c r="F13" s="1">
        <v>0</v>
      </c>
      <c r="G13" s="1">
        <v>0</v>
      </c>
      <c r="H13" s="1">
        <v>5382.7754100000002</v>
      </c>
      <c r="I13">
        <f t="shared" si="7"/>
        <v>180.0000035483871</v>
      </c>
      <c r="J13">
        <f t="shared" si="0"/>
        <v>0</v>
      </c>
      <c r="K13">
        <f t="shared" si="0"/>
        <v>0</v>
      </c>
      <c r="L13">
        <f t="shared" si="0"/>
        <v>173.63791645161291</v>
      </c>
      <c r="M13" s="1">
        <v>154</v>
      </c>
      <c r="N13">
        <f t="shared" ref="N13:N35" si="12">N12*EXP(-1/$D$2)+(1-EXP(-1/$D$2))*($E$2*I12-$D$2*$L$2*(M13-M12))</f>
        <v>121.56870864956687</v>
      </c>
      <c r="O13">
        <f t="shared" ref="O13:O35" si="13">O12*EXP(-1/$C$2)+(1-EXP(-1/$C$2))*($F$2*I12-$C$2*$I$2*(M13-M12))</f>
        <v>48.80947526302981</v>
      </c>
      <c r="P13">
        <f t="shared" ref="P13:P35" si="14">P12*EXP(-1/$C$2)+I13*(1-EXP(-1/$C$2))</f>
        <v>174.3629334272994</v>
      </c>
      <c r="Q13">
        <f t="shared" ref="Q13:Q35" si="15">Q12+($E$2*I12-N12)/$K$2/$D$2</f>
        <v>179.14529215945208</v>
      </c>
      <c r="R13">
        <f t="shared" si="1"/>
        <v>178.95787794862747</v>
      </c>
      <c r="S13">
        <f t="shared" ref="S13:S35" si="16">S12+($F$2*I12-O12)/$H$2/$C$2</f>
        <v>179.19408941150201</v>
      </c>
      <c r="T13">
        <f t="shared" si="2"/>
        <v>179.05128457567912</v>
      </c>
      <c r="U13">
        <f t="shared" si="8"/>
        <v>0.52564961503357921</v>
      </c>
      <c r="V13">
        <f t="shared" si="9"/>
        <v>10.625856225921178</v>
      </c>
      <c r="W13">
        <f t="shared" si="10"/>
        <v>3.5124086419012601E-2</v>
      </c>
      <c r="X13">
        <f t="shared" si="11"/>
        <v>2.0393221134401535E-2</v>
      </c>
      <c r="Y13">
        <f t="shared" si="3"/>
        <v>49.94855399963545</v>
      </c>
      <c r="Z13">
        <f t="shared" si="4"/>
        <v>123.68936245197746</v>
      </c>
      <c r="AA13">
        <f t="shared" si="5"/>
        <v>1.2975003681871011</v>
      </c>
      <c r="AB13">
        <f t="shared" si="6"/>
        <v>4.4971725496784796</v>
      </c>
    </row>
    <row r="14" spans="1:28" x14ac:dyDescent="0.25">
      <c r="A14" s="1" t="s">
        <v>0</v>
      </c>
      <c r="B14" s="1">
        <v>4</v>
      </c>
      <c r="C14" s="2">
        <v>37561</v>
      </c>
      <c r="D14" s="1">
        <v>30</v>
      </c>
      <c r="E14" s="1">
        <v>5399.9997700000004</v>
      </c>
      <c r="F14" s="1">
        <v>0</v>
      </c>
      <c r="G14" s="1">
        <v>0</v>
      </c>
      <c r="H14" s="1">
        <v>5260.2222099999999</v>
      </c>
      <c r="I14">
        <f t="shared" si="7"/>
        <v>179.99999233333335</v>
      </c>
      <c r="J14">
        <f t="shared" si="0"/>
        <v>0</v>
      </c>
      <c r="K14">
        <f t="shared" si="0"/>
        <v>0</v>
      </c>
      <c r="L14">
        <f t="shared" si="0"/>
        <v>175.34074033333334</v>
      </c>
      <c r="M14" s="1">
        <v>154</v>
      </c>
      <c r="N14">
        <f t="shared" si="12"/>
        <v>123.32625747308937</v>
      </c>
      <c r="O14">
        <f t="shared" si="13"/>
        <v>49.458728525499659</v>
      </c>
      <c r="P14">
        <f t="shared" si="14"/>
        <v>176.85388096951979</v>
      </c>
      <c r="Q14">
        <f t="shared" si="15"/>
        <v>179.62149855706249</v>
      </c>
      <c r="R14">
        <f t="shared" si="1"/>
        <v>179.31870014961567</v>
      </c>
      <c r="S14">
        <f t="shared" si="16"/>
        <v>179.63387599540741</v>
      </c>
      <c r="T14">
        <f t="shared" si="2"/>
        <v>179.3845114369017</v>
      </c>
      <c r="U14">
        <f t="shared" si="8"/>
        <v>2.2895945848787322</v>
      </c>
      <c r="V14">
        <f t="shared" si="9"/>
        <v>6.5318802195643162</v>
      </c>
      <c r="W14">
        <f>(Q14-R14)*(Q14-R14)</f>
        <v>9.1686875552336039E-2</v>
      </c>
      <c r="X14">
        <f t="shared" si="11"/>
        <v>6.2182683038744586E-2</v>
      </c>
      <c r="Y14">
        <f t="shared" si="3"/>
        <v>50.438387051920898</v>
      </c>
      <c r="Z14">
        <f t="shared" si="4"/>
        <v>124.90235328141245</v>
      </c>
      <c r="AA14">
        <f t="shared" si="5"/>
        <v>0.9597308283898347</v>
      </c>
      <c r="AB14">
        <f t="shared" si="6"/>
        <v>2.4840779970135665</v>
      </c>
    </row>
    <row r="15" spans="1:28" x14ac:dyDescent="0.25">
      <c r="A15" s="1" t="s">
        <v>0</v>
      </c>
      <c r="B15" s="1">
        <v>5</v>
      </c>
      <c r="C15" s="2">
        <v>37591</v>
      </c>
      <c r="D15" s="1">
        <v>31</v>
      </c>
      <c r="E15" s="1">
        <v>5580.0001199999997</v>
      </c>
      <c r="F15" s="1">
        <v>0</v>
      </c>
      <c r="G15" s="1">
        <v>0</v>
      </c>
      <c r="H15" s="1">
        <v>5470.57726</v>
      </c>
      <c r="I15">
        <f t="shared" si="7"/>
        <v>180.00000387096773</v>
      </c>
      <c r="J15">
        <f t="shared" si="0"/>
        <v>0</v>
      </c>
      <c r="K15">
        <f t="shared" si="0"/>
        <v>0</v>
      </c>
      <c r="L15">
        <f t="shared" si="0"/>
        <v>176.47023419354838</v>
      </c>
      <c r="M15" s="1">
        <v>154</v>
      </c>
      <c r="N15">
        <f t="shared" si="12"/>
        <v>124.30716346209637</v>
      </c>
      <c r="O15">
        <f t="shared" si="13"/>
        <v>49.821083309759715</v>
      </c>
      <c r="P15">
        <f t="shared" si="14"/>
        <v>178.24411428790793</v>
      </c>
      <c r="Q15">
        <f t="shared" si="15"/>
        <v>179.88727422210678</v>
      </c>
      <c r="R15">
        <f t="shared" si="1"/>
        <v>179.52007871343082</v>
      </c>
      <c r="S15">
        <f t="shared" si="16"/>
        <v>179.87932531687139</v>
      </c>
      <c r="T15">
        <f t="shared" si="2"/>
        <v>179.57048870399871</v>
      </c>
      <c r="U15">
        <f t="shared" si="8"/>
        <v>3.1466505891650636</v>
      </c>
      <c r="V15">
        <f t="shared" si="9"/>
        <v>5.4849050833649233</v>
      </c>
      <c r="W15">
        <f t="shared" si="10"/>
        <v>0.13483254159179878</v>
      </c>
      <c r="X15">
        <f t="shared" si="11"/>
        <v>9.5380053450670743E-2</v>
      </c>
      <c r="Y15">
        <f t="shared" si="3"/>
        <v>50.763296416316145</v>
      </c>
      <c r="Z15">
        <f t="shared" si="4"/>
        <v>125.70693777723223</v>
      </c>
      <c r="AA15">
        <f t="shared" si="5"/>
        <v>0.88776553816671866</v>
      </c>
      <c r="AB15">
        <f t="shared" si="6"/>
        <v>1.9593681333140596</v>
      </c>
    </row>
    <row r="16" spans="1:28" x14ac:dyDescent="0.25">
      <c r="A16" s="1" t="s">
        <v>0</v>
      </c>
      <c r="B16" s="1">
        <v>6</v>
      </c>
      <c r="C16" s="2">
        <v>37622</v>
      </c>
      <c r="D16" s="1">
        <v>31</v>
      </c>
      <c r="E16" s="1">
        <v>5399.9998900000001</v>
      </c>
      <c r="F16" s="1">
        <v>0</v>
      </c>
      <c r="G16" s="1">
        <v>0</v>
      </c>
      <c r="H16" s="1">
        <v>5315.8863799999999</v>
      </c>
      <c r="I16">
        <f t="shared" si="7"/>
        <v>174.19354483870967</v>
      </c>
      <c r="J16">
        <f t="shared" si="0"/>
        <v>0</v>
      </c>
      <c r="K16">
        <f t="shared" si="0"/>
        <v>0</v>
      </c>
      <c r="L16">
        <f t="shared" si="0"/>
        <v>171.48020580645161</v>
      </c>
      <c r="M16" s="1">
        <v>154</v>
      </c>
      <c r="N16">
        <f t="shared" si="12"/>
        <v>124.85462262042044</v>
      </c>
      <c r="O16">
        <f t="shared" si="13"/>
        <v>50.023319360728109</v>
      </c>
      <c r="P16">
        <f t="shared" si="14"/>
        <v>176.45421707692202</v>
      </c>
      <c r="Q16">
        <f t="shared" si="15"/>
        <v>180.0356078274867</v>
      </c>
      <c r="R16">
        <f t="shared" si="1"/>
        <v>179.63247127733226</v>
      </c>
      <c r="S16">
        <f t="shared" si="16"/>
        <v>180.01631454301645</v>
      </c>
      <c r="T16">
        <f t="shared" si="2"/>
        <v>179.67428561713842</v>
      </c>
      <c r="U16">
        <f t="shared" si="8"/>
        <v>24.740788118766694</v>
      </c>
      <c r="V16">
        <f t="shared" si="9"/>
        <v>11.544611112844228</v>
      </c>
      <c r="W16">
        <f t="shared" si="10"/>
        <v>0.16251907807042559</v>
      </c>
      <c r="X16">
        <f t="shared" si="11"/>
        <v>0.11698378613727607</v>
      </c>
      <c r="Y16">
        <f t="shared" si="3"/>
        <v>49.327868559048156</v>
      </c>
      <c r="Z16">
        <f t="shared" si="4"/>
        <v>122.15233724740347</v>
      </c>
      <c r="AA16">
        <f t="shared" si="5"/>
        <v>0.48365181755729025</v>
      </c>
      <c r="AB16">
        <f t="shared" si="6"/>
        <v>7.3023462372215029</v>
      </c>
    </row>
    <row r="17" spans="1:28" x14ac:dyDescent="0.25">
      <c r="A17" s="1" t="s">
        <v>0</v>
      </c>
      <c r="B17" s="1">
        <v>7</v>
      </c>
      <c r="C17" s="2">
        <v>37653</v>
      </c>
      <c r="D17" s="1">
        <v>28</v>
      </c>
      <c r="E17" s="1">
        <v>5580</v>
      </c>
      <c r="F17" s="1">
        <v>0</v>
      </c>
      <c r="G17" s="1">
        <v>0</v>
      </c>
      <c r="H17" s="1">
        <v>5508.3645299999998</v>
      </c>
      <c r="I17">
        <f t="shared" si="7"/>
        <v>199.28571428571428</v>
      </c>
      <c r="J17">
        <f t="shared" si="0"/>
        <v>0</v>
      </c>
      <c r="K17">
        <f t="shared" si="0"/>
        <v>0</v>
      </c>
      <c r="L17">
        <f t="shared" si="0"/>
        <v>196.72730464285715</v>
      </c>
      <c r="M17" s="1">
        <v>154</v>
      </c>
      <c r="N17">
        <f t="shared" si="12"/>
        <v>123.37057440302303</v>
      </c>
      <c r="O17">
        <f t="shared" si="13"/>
        <v>49.419493229405617</v>
      </c>
      <c r="P17">
        <f t="shared" si="14"/>
        <v>186.54317708345607</v>
      </c>
      <c r="Q17">
        <f t="shared" si="15"/>
        <v>179.63350619251159</v>
      </c>
      <c r="R17">
        <f t="shared" si="1"/>
        <v>179.32779835046543</v>
      </c>
      <c r="S17">
        <f t="shared" si="16"/>
        <v>179.60729906798144</v>
      </c>
      <c r="T17">
        <f t="shared" si="2"/>
        <v>179.36437406475079</v>
      </c>
      <c r="U17">
        <f t="shared" si="8"/>
        <v>103.71645414615253</v>
      </c>
      <c r="V17">
        <f t="shared" si="9"/>
        <v>572.99131569342819</v>
      </c>
      <c r="W17">
        <f t="shared" si="10"/>
        <v>9.3457284688520367E-2</v>
      </c>
      <c r="X17">
        <f t="shared" si="11"/>
        <v>5.9012557194612618E-2</v>
      </c>
      <c r="Y17">
        <f t="shared" si="3"/>
        <v>56.59043024681035</v>
      </c>
      <c r="Z17">
        <f t="shared" si="4"/>
        <v>140.13687439604681</v>
      </c>
      <c r="AA17">
        <f t="shared" si="5"/>
        <v>51.422337707585477</v>
      </c>
      <c r="AB17">
        <f t="shared" si="6"/>
        <v>281.10881545606918</v>
      </c>
    </row>
    <row r="18" spans="1:28" x14ac:dyDescent="0.25">
      <c r="A18" s="1" t="s">
        <v>0</v>
      </c>
      <c r="B18" s="1">
        <v>8</v>
      </c>
      <c r="C18" s="2">
        <v>37681</v>
      </c>
      <c r="D18" s="1">
        <v>31</v>
      </c>
      <c r="E18" s="1">
        <v>5579.9998800000003</v>
      </c>
      <c r="F18" s="1">
        <v>0</v>
      </c>
      <c r="G18" s="1">
        <v>0</v>
      </c>
      <c r="H18" s="1">
        <v>5518.5140499999998</v>
      </c>
      <c r="I18">
        <f t="shared" si="7"/>
        <v>179.99999612903227</v>
      </c>
      <c r="J18">
        <f t="shared" si="0"/>
        <v>0</v>
      </c>
      <c r="K18">
        <f t="shared" si="0"/>
        <v>0</v>
      </c>
      <c r="L18">
        <f t="shared" si="0"/>
        <v>178.01658225806452</v>
      </c>
      <c r="M18" s="1">
        <v>154</v>
      </c>
      <c r="N18">
        <f t="shared" si="12"/>
        <v>130.27589356516202</v>
      </c>
      <c r="O18">
        <f t="shared" si="13"/>
        <v>52.179639879282874</v>
      </c>
      <c r="P18">
        <f t="shared" si="14"/>
        <v>183.65182526535122</v>
      </c>
      <c r="Q18">
        <f t="shared" si="15"/>
        <v>181.50449669846051</v>
      </c>
      <c r="R18">
        <f t="shared" si="1"/>
        <v>180.74545026730678</v>
      </c>
      <c r="S18">
        <f t="shared" si="16"/>
        <v>181.47694768801256</v>
      </c>
      <c r="T18">
        <f t="shared" si="2"/>
        <v>180.78100923290339</v>
      </c>
      <c r="U18">
        <f t="shared" si="8"/>
        <v>31.755963751173692</v>
      </c>
      <c r="V18">
        <f t="shared" si="9"/>
        <v>19.704287635067647</v>
      </c>
      <c r="W18">
        <f t="shared" si="10"/>
        <v>0.57615148464722121</v>
      </c>
      <c r="X18">
        <f t="shared" si="11"/>
        <v>0.48433033329974051</v>
      </c>
      <c r="Y18">
        <f t="shared" si="3"/>
        <v>51.208117751316664</v>
      </c>
      <c r="Z18">
        <f t="shared" si="4"/>
        <v>126.80846450674784</v>
      </c>
      <c r="AA18">
        <f t="shared" si="5"/>
        <v>0.94385524512799346</v>
      </c>
      <c r="AB18">
        <f t="shared" si="6"/>
        <v>12.023064275135066</v>
      </c>
    </row>
    <row r="19" spans="1:28" x14ac:dyDescent="0.25">
      <c r="A19" s="1" t="s">
        <v>0</v>
      </c>
      <c r="B19" s="1">
        <v>9</v>
      </c>
      <c r="C19" s="2">
        <v>37712</v>
      </c>
      <c r="D19" s="1">
        <v>30</v>
      </c>
      <c r="E19" s="1">
        <v>5400.0001099999999</v>
      </c>
      <c r="F19" s="1">
        <v>0</v>
      </c>
      <c r="G19" s="1">
        <v>0</v>
      </c>
      <c r="H19" s="1">
        <v>5720.14779</v>
      </c>
      <c r="I19">
        <f t="shared" si="7"/>
        <v>180.00000366666666</v>
      </c>
      <c r="J19">
        <f t="shared" si="0"/>
        <v>0</v>
      </c>
      <c r="K19">
        <f t="shared" si="0"/>
        <v>0</v>
      </c>
      <c r="L19">
        <f t="shared" si="0"/>
        <v>190.671593</v>
      </c>
      <c r="M19" s="1">
        <v>149</v>
      </c>
      <c r="N19">
        <f t="shared" si="12"/>
        <v>141.21006730130892</v>
      </c>
      <c r="O19">
        <f t="shared" si="13"/>
        <v>56.549347992083497</v>
      </c>
      <c r="P19">
        <f t="shared" si="14"/>
        <v>182.03812986363494</v>
      </c>
      <c r="Q19">
        <f t="shared" si="15"/>
        <v>180.93819877979521</v>
      </c>
      <c r="R19">
        <f t="shared" si="1"/>
        <v>177.99022013125659</v>
      </c>
      <c r="S19">
        <f t="shared" si="16"/>
        <v>180.90796643665155</v>
      </c>
      <c r="T19">
        <f t="shared" si="2"/>
        <v>178.02374593221259</v>
      </c>
      <c r="U19">
        <f t="shared" si="8"/>
        <v>74.536685726974525</v>
      </c>
      <c r="V19">
        <f t="shared" si="9"/>
        <v>50.237224862710391</v>
      </c>
      <c r="W19">
        <f t="shared" si="10"/>
        <v>8.6905781122396046</v>
      </c>
      <c r="X19">
        <f t="shared" si="11"/>
        <v>8.3187279182261129</v>
      </c>
      <c r="Y19">
        <f t="shared" si="3"/>
        <v>54.848448736200822</v>
      </c>
      <c r="Z19">
        <f t="shared" si="4"/>
        <v>135.82314426379918</v>
      </c>
      <c r="AA19">
        <f t="shared" si="5"/>
        <v>2.8930582786622367</v>
      </c>
      <c r="AB19">
        <f t="shared" si="6"/>
        <v>29.018939812053226</v>
      </c>
    </row>
    <row r="20" spans="1:28" x14ac:dyDescent="0.25">
      <c r="A20" s="1" t="s">
        <v>0</v>
      </c>
      <c r="B20" s="1">
        <v>10</v>
      </c>
      <c r="C20" s="2">
        <v>37742</v>
      </c>
      <c r="D20" s="1">
        <v>31</v>
      </c>
      <c r="E20" s="1">
        <v>5579.9998900000001</v>
      </c>
      <c r="F20" s="1">
        <v>0</v>
      </c>
      <c r="G20" s="1">
        <v>0</v>
      </c>
      <c r="H20" s="1">
        <v>5771.5340100000003</v>
      </c>
      <c r="I20">
        <f t="shared" si="7"/>
        <v>179.9999964516129</v>
      </c>
      <c r="J20">
        <f t="shared" si="0"/>
        <v>0</v>
      </c>
      <c r="K20">
        <f t="shared" si="0"/>
        <v>0</v>
      </c>
      <c r="L20">
        <f t="shared" si="0"/>
        <v>186.17851645161292</v>
      </c>
      <c r="M20" s="1">
        <v>149</v>
      </c>
      <c r="N20">
        <f t="shared" si="12"/>
        <v>134.28833945423298</v>
      </c>
      <c r="O20">
        <f t="shared" si="13"/>
        <v>53.778445958925602</v>
      </c>
      <c r="P20">
        <f t="shared" si="14"/>
        <v>181.13750357996079</v>
      </c>
      <c r="Q20">
        <f t="shared" si="15"/>
        <v>179.06276235425716</v>
      </c>
      <c r="R20">
        <f t="shared" si="1"/>
        <v>176.5691995354147</v>
      </c>
      <c r="S20">
        <f t="shared" si="16"/>
        <v>179.03103241114769</v>
      </c>
      <c r="T20">
        <f t="shared" si="2"/>
        <v>176.60159060294717</v>
      </c>
      <c r="U20">
        <f t="shared" si="8"/>
        <v>25.41181077216244</v>
      </c>
      <c r="V20">
        <f t="shared" si="9"/>
        <v>3.5655596711367354</v>
      </c>
      <c r="W20">
        <f t="shared" si="10"/>
        <v>6.2178555315135702</v>
      </c>
      <c r="X20">
        <f t="shared" si="11"/>
        <v>5.9021874994326229</v>
      </c>
      <c r="Y20">
        <f t="shared" si="3"/>
        <v>53.555973675523923</v>
      </c>
      <c r="Z20">
        <f t="shared" si="4"/>
        <v>132.62254277608901</v>
      </c>
      <c r="AA20">
        <f t="shared" si="5"/>
        <v>4.9493916881956888E-2</v>
      </c>
      <c r="AB20">
        <f t="shared" si="6"/>
        <v>2.7748785729155077</v>
      </c>
    </row>
    <row r="21" spans="1:28" x14ac:dyDescent="0.25">
      <c r="A21" s="1" t="s">
        <v>0</v>
      </c>
      <c r="B21" s="1">
        <v>11</v>
      </c>
      <c r="C21" s="2">
        <v>37773</v>
      </c>
      <c r="D21" s="1">
        <v>30</v>
      </c>
      <c r="E21" s="1">
        <v>5399.9998900000001</v>
      </c>
      <c r="F21" s="1">
        <v>0</v>
      </c>
      <c r="G21" s="1">
        <v>0</v>
      </c>
      <c r="H21" s="1">
        <v>5266.9083099999998</v>
      </c>
      <c r="I21">
        <f t="shared" si="7"/>
        <v>179.99999633333334</v>
      </c>
      <c r="J21">
        <f t="shared" si="0"/>
        <v>0</v>
      </c>
      <c r="K21">
        <f t="shared" si="0"/>
        <v>0</v>
      </c>
      <c r="L21">
        <f t="shared" si="0"/>
        <v>175.56361033333332</v>
      </c>
      <c r="M21" s="1">
        <v>152</v>
      </c>
      <c r="N21">
        <f t="shared" si="12"/>
        <v>122.61070087755945</v>
      </c>
      <c r="O21">
        <f t="shared" si="13"/>
        <v>49.106156600084347</v>
      </c>
      <c r="P21">
        <f t="shared" si="14"/>
        <v>180.63485300854109</v>
      </c>
      <c r="Q21">
        <f t="shared" si="15"/>
        <v>178.01605779691985</v>
      </c>
      <c r="R21">
        <f t="shared" si="1"/>
        <v>177.17179742789597</v>
      </c>
      <c r="S21">
        <f t="shared" si="16"/>
        <v>177.98349202427076</v>
      </c>
      <c r="T21">
        <f t="shared" si="2"/>
        <v>177.20355518630944</v>
      </c>
      <c r="U21">
        <f t="shared" si="8"/>
        <v>25.717502270848463</v>
      </c>
      <c r="V21">
        <f t="shared" si="9"/>
        <v>14.797507532755446</v>
      </c>
      <c r="W21">
        <f t="shared" si="10"/>
        <v>0.71277557070434727</v>
      </c>
      <c r="X21">
        <f t="shared" si="11"/>
        <v>0.6083014712090955</v>
      </c>
      <c r="Y21">
        <f t="shared" si="3"/>
        <v>50.502497670485027</v>
      </c>
      <c r="Z21">
        <f t="shared" si="4"/>
        <v>125.06111266284829</v>
      </c>
      <c r="AA21">
        <f t="shared" si="5"/>
        <v>1.9497683848877181</v>
      </c>
      <c r="AB21">
        <f t="shared" si="6"/>
        <v>6.0045179174824188</v>
      </c>
    </row>
    <row r="22" spans="1:28" x14ac:dyDescent="0.25">
      <c r="A22" s="1" t="s">
        <v>0</v>
      </c>
      <c r="B22" s="1">
        <v>12</v>
      </c>
      <c r="C22" s="2">
        <v>37803</v>
      </c>
      <c r="D22" s="1">
        <v>31</v>
      </c>
      <c r="E22" s="1">
        <v>4960</v>
      </c>
      <c r="F22" s="1">
        <v>0</v>
      </c>
      <c r="G22" s="1">
        <v>0</v>
      </c>
      <c r="H22" s="1">
        <v>5232.9696700000004</v>
      </c>
      <c r="I22">
        <f t="shared" si="7"/>
        <v>160</v>
      </c>
      <c r="J22">
        <f t="shared" si="0"/>
        <v>0</v>
      </c>
      <c r="K22">
        <f t="shared" si="0"/>
        <v>0</v>
      </c>
      <c r="L22">
        <f t="shared" si="0"/>
        <v>168.80547322580645</v>
      </c>
      <c r="M22" s="1">
        <v>152</v>
      </c>
      <c r="N22">
        <f t="shared" si="12"/>
        <v>123.9078038271079</v>
      </c>
      <c r="O22">
        <f t="shared" si="13"/>
        <v>49.62430910951602</v>
      </c>
      <c r="P22">
        <f t="shared" si="14"/>
        <v>171.51656326871142</v>
      </c>
      <c r="Q22">
        <f t="shared" si="15"/>
        <v>178.36750676645477</v>
      </c>
      <c r="R22">
        <f t="shared" si="1"/>
        <v>177.43809076490058</v>
      </c>
      <c r="S22">
        <f t="shared" si="16"/>
        <v>178.33447450712822</v>
      </c>
      <c r="T22">
        <f t="shared" si="2"/>
        <v>177.46949506575754</v>
      </c>
      <c r="U22">
        <f t="shared" si="8"/>
        <v>7.3500092207384755</v>
      </c>
      <c r="V22">
        <f t="shared" si="9"/>
        <v>22.341122955876617</v>
      </c>
      <c r="W22">
        <f t="shared" si="10"/>
        <v>0.86381410394497382</v>
      </c>
      <c r="X22">
        <f t="shared" si="11"/>
        <v>0.74818943399393123</v>
      </c>
      <c r="Y22">
        <f t="shared" si="3"/>
        <v>48.55845697274772</v>
      </c>
      <c r="Z22">
        <f t="shared" si="4"/>
        <v>120.24701625305873</v>
      </c>
      <c r="AA22">
        <f t="shared" si="5"/>
        <v>1.1360407774535495</v>
      </c>
      <c r="AB22">
        <f t="shared" si="6"/>
        <v>13.401365662312781</v>
      </c>
    </row>
    <row r="23" spans="1:28" x14ac:dyDescent="0.25">
      <c r="A23" s="1" t="s">
        <v>0</v>
      </c>
      <c r="B23" s="1">
        <v>13</v>
      </c>
      <c r="C23" s="2">
        <v>37834</v>
      </c>
      <c r="D23" s="1">
        <v>31</v>
      </c>
      <c r="E23" s="1">
        <v>4960</v>
      </c>
      <c r="F23" s="1">
        <v>0</v>
      </c>
      <c r="G23" s="1">
        <v>0</v>
      </c>
      <c r="H23" s="1">
        <v>4954.4969799999999</v>
      </c>
      <c r="I23">
        <f t="shared" si="7"/>
        <v>160</v>
      </c>
      <c r="J23">
        <f t="shared" si="0"/>
        <v>0</v>
      </c>
      <c r="K23">
        <f t="shared" si="0"/>
        <v>0</v>
      </c>
      <c r="L23">
        <f t="shared" si="0"/>
        <v>159.82248322580645</v>
      </c>
      <c r="M23" s="1">
        <v>154</v>
      </c>
      <c r="N23">
        <f t="shared" si="12"/>
        <v>113.25790171367564</v>
      </c>
      <c r="O23">
        <f t="shared" si="13"/>
        <v>45.361002388278187</v>
      </c>
      <c r="P23">
        <f t="shared" si="14"/>
        <v>166.42753449551276</v>
      </c>
      <c r="Q23">
        <f t="shared" si="15"/>
        <v>176.89348590564668</v>
      </c>
      <c r="R23">
        <f t="shared" si="1"/>
        <v>177.25168144901269</v>
      </c>
      <c r="S23">
        <f t="shared" si="16"/>
        <v>176.85818724058623</v>
      </c>
      <c r="T23">
        <f t="shared" si="2"/>
        <v>177.28136849132517</v>
      </c>
      <c r="U23">
        <f t="shared" si="8"/>
        <v>43.626702275448913</v>
      </c>
      <c r="V23">
        <f t="shared" si="9"/>
        <v>1.4486027073738406</v>
      </c>
      <c r="W23">
        <f t="shared" si="10"/>
        <v>0.12830404728727005</v>
      </c>
      <c r="X23">
        <f t="shared" si="11"/>
        <v>0.17908237097696936</v>
      </c>
      <c r="Y23">
        <f t="shared" si="3"/>
        <v>45.974416745461184</v>
      </c>
      <c r="Z23">
        <f t="shared" si="4"/>
        <v>113.84806648034525</v>
      </c>
      <c r="AA23">
        <f t="shared" si="5"/>
        <v>0.37627717359822899</v>
      </c>
      <c r="AB23">
        <f t="shared" si="6"/>
        <v>0.34829445181820273</v>
      </c>
    </row>
    <row r="24" spans="1:28" x14ac:dyDescent="0.25">
      <c r="A24" s="1" t="s">
        <v>0</v>
      </c>
      <c r="B24" s="1">
        <v>14</v>
      </c>
      <c r="C24" s="2">
        <v>37865</v>
      </c>
      <c r="D24" s="1">
        <v>30</v>
      </c>
      <c r="E24" s="1">
        <v>4480</v>
      </c>
      <c r="F24" s="1">
        <v>0</v>
      </c>
      <c r="G24" s="1">
        <v>0</v>
      </c>
      <c r="H24" s="1">
        <v>5044.4657900000002</v>
      </c>
      <c r="I24">
        <f t="shared" si="7"/>
        <v>149.33333333333334</v>
      </c>
      <c r="J24">
        <f t="shared" si="0"/>
        <v>0</v>
      </c>
      <c r="K24">
        <f t="shared" si="0"/>
        <v>0</v>
      </c>
      <c r="L24">
        <f t="shared" si="0"/>
        <v>168.14885966666668</v>
      </c>
      <c r="M24" s="1">
        <v>146</v>
      </c>
      <c r="N24">
        <f t="shared" si="12"/>
        <v>133.36251330626055</v>
      </c>
      <c r="O24">
        <f t="shared" si="13"/>
        <v>53.400979651162622</v>
      </c>
      <c r="P24">
        <f t="shared" si="14"/>
        <v>158.87381560043909</v>
      </c>
      <c r="Q24">
        <f t="shared" si="15"/>
        <v>176.69456858637787</v>
      </c>
      <c r="R24">
        <f t="shared" si="1"/>
        <v>173.37912878234491</v>
      </c>
      <c r="S24">
        <f t="shared" si="16"/>
        <v>176.65800501262063</v>
      </c>
      <c r="T24">
        <f t="shared" si="2"/>
        <v>173.40785740170821</v>
      </c>
      <c r="U24">
        <f t="shared" si="8"/>
        <v>86.026442430463689</v>
      </c>
      <c r="V24">
        <f t="shared" si="9"/>
        <v>346.5045725493402</v>
      </c>
      <c r="W24">
        <f t="shared" si="10"/>
        <v>10.992141094166129</v>
      </c>
      <c r="X24">
        <f t="shared" si="11"/>
        <v>10.563459492719719</v>
      </c>
      <c r="Y24">
        <f t="shared" si="3"/>
        <v>48.369576004317501</v>
      </c>
      <c r="Z24">
        <f t="shared" si="4"/>
        <v>119.77928366234917</v>
      </c>
      <c r="AA24">
        <f t="shared" si="5"/>
        <v>25.315022657486381</v>
      </c>
      <c r="AB24">
        <f t="shared" si="6"/>
        <v>184.5041275592329</v>
      </c>
    </row>
    <row r="25" spans="1:28" x14ac:dyDescent="0.25">
      <c r="A25" s="1" t="s">
        <v>0</v>
      </c>
      <c r="B25" s="1">
        <v>15</v>
      </c>
      <c r="C25" s="2">
        <v>37895</v>
      </c>
      <c r="D25" s="1">
        <v>31</v>
      </c>
      <c r="E25" s="1">
        <v>4960.0001199999997</v>
      </c>
      <c r="F25" s="1">
        <v>0</v>
      </c>
      <c r="G25" s="1">
        <v>0</v>
      </c>
      <c r="H25" s="1">
        <v>4785.4446600000001</v>
      </c>
      <c r="I25">
        <f t="shared" si="7"/>
        <v>160.00000387096773</v>
      </c>
      <c r="J25">
        <f t="shared" si="0"/>
        <v>0</v>
      </c>
      <c r="K25">
        <f t="shared" si="0"/>
        <v>0</v>
      </c>
      <c r="L25">
        <f t="shared" si="0"/>
        <v>154.36918258064517</v>
      </c>
      <c r="M25" s="1">
        <v>153</v>
      </c>
      <c r="N25">
        <f t="shared" si="12"/>
        <v>102.22292217122919</v>
      </c>
      <c r="O25">
        <f t="shared" si="13"/>
        <v>40.942521514950812</v>
      </c>
      <c r="P25">
        <f t="shared" si="14"/>
        <v>159.37146445444483</v>
      </c>
      <c r="Q25">
        <f t="shared" si="15"/>
        <v>173.19778669435263</v>
      </c>
      <c r="R25">
        <f t="shared" si="1"/>
        <v>173.98621630057656</v>
      </c>
      <c r="S25">
        <f t="shared" si="16"/>
        <v>173.15944726404581</v>
      </c>
      <c r="T25">
        <f t="shared" si="2"/>
        <v>174.01359935114434</v>
      </c>
      <c r="U25">
        <f t="shared" si="8"/>
        <v>25.022823944944641</v>
      </c>
      <c r="V25">
        <f t="shared" si="9"/>
        <v>125.52376521535174</v>
      </c>
      <c r="W25">
        <f t="shared" si="10"/>
        <v>0.62162124397041918</v>
      </c>
      <c r="X25">
        <f t="shared" si="11"/>
        <v>0.72957578789476907</v>
      </c>
      <c r="Y25">
        <f t="shared" si="3"/>
        <v>44.40572433474</v>
      </c>
      <c r="Z25">
        <f t="shared" si="4"/>
        <v>109.96345824590517</v>
      </c>
      <c r="AA25">
        <f t="shared" si="5"/>
        <v>11.993773770995785</v>
      </c>
      <c r="AB25">
        <f t="shared" si="6"/>
        <v>59.915898723360336</v>
      </c>
    </row>
    <row r="26" spans="1:28" x14ac:dyDescent="0.25">
      <c r="A26" s="1" t="s">
        <v>0</v>
      </c>
      <c r="B26" s="1">
        <v>16</v>
      </c>
      <c r="C26" s="2">
        <v>37926</v>
      </c>
      <c r="D26" s="1">
        <v>30</v>
      </c>
      <c r="E26" s="1">
        <v>4800</v>
      </c>
      <c r="F26" s="1">
        <v>0</v>
      </c>
      <c r="G26" s="1">
        <v>0</v>
      </c>
      <c r="H26" s="1">
        <v>5005.3999299999996</v>
      </c>
      <c r="I26">
        <f t="shared" si="7"/>
        <v>160</v>
      </c>
      <c r="J26">
        <f t="shared" si="0"/>
        <v>0</v>
      </c>
      <c r="K26">
        <f t="shared" si="0"/>
        <v>0</v>
      </c>
      <c r="L26">
        <f t="shared" si="0"/>
        <v>166.84666433333331</v>
      </c>
      <c r="M26" s="1">
        <v>149</v>
      </c>
      <c r="N26">
        <f t="shared" si="12"/>
        <v>116.78437698951507</v>
      </c>
      <c r="O26">
        <f t="shared" si="13"/>
        <v>46.767219727909932</v>
      </c>
      <c r="P26">
        <f t="shared" si="14"/>
        <v>159.64920664208154</v>
      </c>
      <c r="Q26">
        <f t="shared" si="15"/>
        <v>174.32007822641322</v>
      </c>
      <c r="R26">
        <f t="shared" si="1"/>
        <v>172.9756616615274</v>
      </c>
      <c r="S26">
        <f t="shared" si="16"/>
        <v>174.28181756485418</v>
      </c>
      <c r="T26">
        <f t="shared" si="2"/>
        <v>173.00310439527684</v>
      </c>
      <c r="U26">
        <f t="shared" si="8"/>
        <v>51.803397217359269</v>
      </c>
      <c r="V26">
        <f t="shared" si="9"/>
        <v>10.857470593407573</v>
      </c>
      <c r="W26">
        <f t="shared" si="10"/>
        <v>1.807455899939385</v>
      </c>
      <c r="X26">
        <f t="shared" si="11"/>
        <v>1.6351073700505372</v>
      </c>
      <c r="Y26">
        <f t="shared" si="3"/>
        <v>47.994987462515915</v>
      </c>
      <c r="Z26">
        <f t="shared" si="4"/>
        <v>118.85167687081739</v>
      </c>
      <c r="AA26">
        <f t="shared" si="5"/>
        <v>1.5074136101395079</v>
      </c>
      <c r="AB26">
        <f t="shared" si="6"/>
        <v>4.2737287992325799</v>
      </c>
    </row>
    <row r="27" spans="1:28" x14ac:dyDescent="0.25">
      <c r="A27" s="1" t="s">
        <v>0</v>
      </c>
      <c r="B27" s="1">
        <v>17</v>
      </c>
      <c r="C27" s="2">
        <v>37956</v>
      </c>
      <c r="D27" s="1">
        <v>31</v>
      </c>
      <c r="E27" s="1">
        <v>3719.9998799999998</v>
      </c>
      <c r="F27" s="1">
        <v>0</v>
      </c>
      <c r="G27" s="1">
        <v>0</v>
      </c>
      <c r="H27" s="1">
        <v>4221.5686599999999</v>
      </c>
      <c r="I27">
        <f t="shared" si="7"/>
        <v>119.99999612903225</v>
      </c>
      <c r="J27">
        <f t="shared" ref="J27:J35" si="17">F27/$D27</f>
        <v>0</v>
      </c>
      <c r="K27">
        <f t="shared" ref="K27:K35" si="18">G27/$D27</f>
        <v>0</v>
      </c>
      <c r="L27">
        <f t="shared" ref="L27:L36" si="19">H27/$D27</f>
        <v>136.1796341935484</v>
      </c>
      <c r="M27" s="1">
        <v>153</v>
      </c>
      <c r="N27">
        <f t="shared" si="12"/>
        <v>104.07253988497411</v>
      </c>
      <c r="O27">
        <f t="shared" si="13"/>
        <v>41.682549785957718</v>
      </c>
      <c r="P27">
        <f t="shared" si="14"/>
        <v>142.12870435094143</v>
      </c>
      <c r="Q27">
        <f t="shared" si="15"/>
        <v>173.69893908149004</v>
      </c>
      <c r="R27">
        <f t="shared" si="1"/>
        <v>174.36594010996845</v>
      </c>
      <c r="S27">
        <f t="shared" si="16"/>
        <v>173.66072238134208</v>
      </c>
      <c r="T27">
        <f t="shared" si="2"/>
        <v>174.39341615333566</v>
      </c>
      <c r="U27">
        <f t="shared" si="8"/>
        <v>35.391435737584423</v>
      </c>
      <c r="V27">
        <f t="shared" si="9"/>
        <v>91.689347599352303</v>
      </c>
      <c r="W27">
        <f t="shared" si="10"/>
        <v>0.44489037199125647</v>
      </c>
      <c r="X27">
        <f t="shared" si="11"/>
        <v>0.53684016351818209</v>
      </c>
      <c r="Y27">
        <f t="shared" si="3"/>
        <v>39.173332364089596</v>
      </c>
      <c r="Z27">
        <f t="shared" si="4"/>
        <v>97.006301829458806</v>
      </c>
      <c r="AA27">
        <f t="shared" si="5"/>
        <v>6.2961720702065058</v>
      </c>
      <c r="AB27">
        <f t="shared" si="6"/>
        <v>49.931720257212639</v>
      </c>
    </row>
    <row r="28" spans="1:28" x14ac:dyDescent="0.25">
      <c r="A28" s="1" t="s">
        <v>0</v>
      </c>
      <c r="B28" s="1">
        <v>18</v>
      </c>
      <c r="C28" s="2">
        <v>37987</v>
      </c>
      <c r="D28" s="1">
        <v>31</v>
      </c>
      <c r="E28" s="1">
        <v>3600</v>
      </c>
      <c r="F28" s="1">
        <v>0</v>
      </c>
      <c r="G28" s="1">
        <v>0</v>
      </c>
      <c r="H28" s="1">
        <v>4059.7789699999998</v>
      </c>
      <c r="I28">
        <f t="shared" si="7"/>
        <v>116.12903225806451</v>
      </c>
      <c r="J28">
        <f t="shared" si="17"/>
        <v>0</v>
      </c>
      <c r="K28">
        <f t="shared" si="18"/>
        <v>0</v>
      </c>
      <c r="L28">
        <f t="shared" si="19"/>
        <v>130.96061193548385</v>
      </c>
      <c r="M28" s="1">
        <v>151</v>
      </c>
      <c r="N28">
        <f t="shared" si="12"/>
        <v>100.27869474829505</v>
      </c>
      <c r="O28">
        <f t="shared" si="13"/>
        <v>40.159124909997587</v>
      </c>
      <c r="P28">
        <f t="shared" si="14"/>
        <v>130.63976652398978</v>
      </c>
      <c r="Q28">
        <f t="shared" si="15"/>
        <v>171.25943859147429</v>
      </c>
      <c r="R28">
        <f t="shared" si="1"/>
        <v>171.58706925636605</v>
      </c>
      <c r="S28">
        <f t="shared" si="16"/>
        <v>171.21723431794905</v>
      </c>
      <c r="T28">
        <f t="shared" si="2"/>
        <v>171.61152391024794</v>
      </c>
      <c r="U28">
        <f t="shared" si="8"/>
        <v>0.10294177807680323</v>
      </c>
      <c r="V28">
        <f t="shared" si="9"/>
        <v>89.817466221266756</v>
      </c>
      <c r="W28">
        <f t="shared" si="10"/>
        <v>0.10734185257741467</v>
      </c>
      <c r="X28">
        <f t="shared" si="11"/>
        <v>0.15546428259522457</v>
      </c>
      <c r="Y28">
        <f t="shared" si="3"/>
        <v>37.672032300086123</v>
      </c>
      <c r="Z28">
        <f t="shared" si="4"/>
        <v>93.288579635397738</v>
      </c>
      <c r="AA28">
        <f t="shared" si="5"/>
        <v>6.1856296502762182</v>
      </c>
      <c r="AB28">
        <f t="shared" si="6"/>
        <v>48.861709291555428</v>
      </c>
    </row>
    <row r="29" spans="1:28" x14ac:dyDescent="0.25">
      <c r="A29" s="1" t="s">
        <v>0</v>
      </c>
      <c r="B29" s="1">
        <v>19</v>
      </c>
      <c r="C29" s="2">
        <v>38018</v>
      </c>
      <c r="D29" s="1">
        <v>29</v>
      </c>
      <c r="E29" s="1">
        <v>3720.0001199999901</v>
      </c>
      <c r="F29" s="1">
        <v>0</v>
      </c>
      <c r="G29" s="1">
        <v>0</v>
      </c>
      <c r="H29" s="1">
        <v>4012.3349699999999</v>
      </c>
      <c r="I29">
        <f t="shared" si="7"/>
        <v>128.27586620689621</v>
      </c>
      <c r="J29">
        <f t="shared" si="17"/>
        <v>0</v>
      </c>
      <c r="K29">
        <f t="shared" si="18"/>
        <v>0</v>
      </c>
      <c r="L29">
        <f t="shared" si="19"/>
        <v>138.35637827586206</v>
      </c>
      <c r="M29" s="1">
        <v>151</v>
      </c>
      <c r="N29">
        <f t="shared" si="12"/>
        <v>91.758554578728052</v>
      </c>
      <c r="O29">
        <f t="shared" si="13"/>
        <v>36.747210138322032</v>
      </c>
      <c r="P29">
        <f t="shared" si="14"/>
        <v>129.59518782025913</v>
      </c>
      <c r="Q29">
        <f t="shared" si="15"/>
        <v>168.9509136714363</v>
      </c>
      <c r="R29">
        <f t="shared" si="1"/>
        <v>169.83789695027355</v>
      </c>
      <c r="S29">
        <f t="shared" si="16"/>
        <v>168.90609561638379</v>
      </c>
      <c r="T29">
        <f t="shared" si="2"/>
        <v>169.86037113852478</v>
      </c>
      <c r="U29">
        <f t="shared" si="8"/>
        <v>76.758458199347857</v>
      </c>
      <c r="V29">
        <f t="shared" si="9"/>
        <v>97.034587485050267</v>
      </c>
      <c r="W29">
        <f t="shared" si="10"/>
        <v>0.78673933693687725</v>
      </c>
      <c r="X29">
        <f t="shared" si="11"/>
        <v>0.91064177215745734</v>
      </c>
      <c r="Y29">
        <f t="shared" si="3"/>
        <v>39.799492949062575</v>
      </c>
      <c r="Z29">
        <f t="shared" si="4"/>
        <v>98.556885326799488</v>
      </c>
      <c r="AA29">
        <f t="shared" si="5"/>
        <v>9.31643035674219</v>
      </c>
      <c r="AB29">
        <f t="shared" si="6"/>
        <v>46.217300960173532</v>
      </c>
    </row>
    <row r="30" spans="1:28" x14ac:dyDescent="0.25">
      <c r="A30" s="1" t="s">
        <v>0</v>
      </c>
      <c r="B30" s="1">
        <v>20</v>
      </c>
      <c r="C30" s="2">
        <v>38047</v>
      </c>
      <c r="D30" s="1">
        <v>31</v>
      </c>
      <c r="E30" s="1">
        <v>3720.0001099999999</v>
      </c>
      <c r="F30" s="1">
        <v>0</v>
      </c>
      <c r="G30" s="1">
        <v>0</v>
      </c>
      <c r="H30" s="1">
        <v>3900.0694800000001</v>
      </c>
      <c r="I30">
        <f t="shared" si="7"/>
        <v>120.0000035483871</v>
      </c>
      <c r="J30">
        <f t="shared" si="17"/>
        <v>0</v>
      </c>
      <c r="K30">
        <f t="shared" si="18"/>
        <v>0</v>
      </c>
      <c r="L30">
        <f t="shared" si="19"/>
        <v>125.8086929032258</v>
      </c>
      <c r="M30" s="1">
        <v>151</v>
      </c>
      <c r="N30">
        <f t="shared" si="12"/>
        <v>90.747100750491683</v>
      </c>
      <c r="O30">
        <f t="shared" si="13"/>
        <v>36.342273672550228</v>
      </c>
      <c r="P30">
        <f t="shared" si="14"/>
        <v>125.35519297940557</v>
      </c>
      <c r="Q30">
        <f t="shared" si="15"/>
        <v>168.6768610946616</v>
      </c>
      <c r="R30">
        <f t="shared" si="1"/>
        <v>169.63024695977668</v>
      </c>
      <c r="S30">
        <f t="shared" si="16"/>
        <v>168.63180261660273</v>
      </c>
      <c r="T30">
        <f t="shared" si="2"/>
        <v>169.65253897920627</v>
      </c>
      <c r="U30">
        <f t="shared" si="8"/>
        <v>0.205662180904956</v>
      </c>
      <c r="V30">
        <f t="shared" si="9"/>
        <v>1.6401451551984731</v>
      </c>
      <c r="W30">
        <f t="shared" si="10"/>
        <v>0.9089446078012311</v>
      </c>
      <c r="X30">
        <f t="shared" si="11"/>
        <v>1.0419027219411117</v>
      </c>
      <c r="Y30">
        <f t="shared" si="3"/>
        <v>36.190035100147362</v>
      </c>
      <c r="Z30">
        <f t="shared" si="4"/>
        <v>89.618657803078449</v>
      </c>
      <c r="AA30">
        <f t="shared" si="5"/>
        <v>2.3176582927262431E-2</v>
      </c>
      <c r="AB30">
        <f t="shared" si="6"/>
        <v>1.2733834855666664</v>
      </c>
    </row>
    <row r="31" spans="1:28" x14ac:dyDescent="0.25">
      <c r="A31" s="1" t="s">
        <v>0</v>
      </c>
      <c r="B31" s="1">
        <v>21</v>
      </c>
      <c r="C31" s="2">
        <v>38078</v>
      </c>
      <c r="D31" s="1">
        <v>30</v>
      </c>
      <c r="E31" s="1">
        <v>3900.0001200000002</v>
      </c>
      <c r="F31" s="1">
        <v>0</v>
      </c>
      <c r="G31" s="1">
        <v>0</v>
      </c>
      <c r="H31" s="1">
        <v>3826.29169</v>
      </c>
      <c r="I31">
        <f t="shared" si="7"/>
        <v>130.00000400000002</v>
      </c>
      <c r="J31">
        <f t="shared" si="17"/>
        <v>0</v>
      </c>
      <c r="K31">
        <f t="shared" si="18"/>
        <v>0</v>
      </c>
      <c r="L31">
        <f t="shared" si="19"/>
        <v>127.54305633333334</v>
      </c>
      <c r="M31" s="1">
        <v>151</v>
      </c>
      <c r="N31">
        <f t="shared" si="12"/>
        <v>87.631916460982524</v>
      </c>
      <c r="O31">
        <f t="shared" si="13"/>
        <v>35.094776406405636</v>
      </c>
      <c r="P31">
        <f t="shared" si="14"/>
        <v>127.40767828933259</v>
      </c>
      <c r="Q31">
        <f t="shared" si="15"/>
        <v>167.83280449233834</v>
      </c>
      <c r="R31">
        <f t="shared" si="1"/>
        <v>168.9907041847591</v>
      </c>
      <c r="S31">
        <f t="shared" si="16"/>
        <v>167.78678173981578</v>
      </c>
      <c r="T31">
        <f t="shared" si="2"/>
        <v>169.01226557218521</v>
      </c>
      <c r="U31">
        <f t="shared" si="8"/>
        <v>1.8327214797467781E-2</v>
      </c>
      <c r="V31">
        <f t="shared" si="9"/>
        <v>23.197357036091539</v>
      </c>
      <c r="W31">
        <f t="shared" si="10"/>
        <v>1.340731697708081</v>
      </c>
      <c r="X31">
        <f t="shared" si="11"/>
        <v>1.5018106233988759</v>
      </c>
      <c r="Y31">
        <f t="shared" si="3"/>
        <v>36.68894079548182</v>
      </c>
      <c r="Z31">
        <f t="shared" si="4"/>
        <v>90.854115537851513</v>
      </c>
      <c r="AA31">
        <f t="shared" si="5"/>
        <v>2.5413600993986423</v>
      </c>
      <c r="AB31">
        <f t="shared" si="6"/>
        <v>10.382566890975367</v>
      </c>
    </row>
    <row r="32" spans="1:28" x14ac:dyDescent="0.25">
      <c r="A32" s="1" t="s">
        <v>0</v>
      </c>
      <c r="B32" s="1">
        <v>22</v>
      </c>
      <c r="C32" s="2">
        <v>38108</v>
      </c>
      <c r="D32" s="1">
        <v>31</v>
      </c>
      <c r="E32" s="1">
        <v>4030.0001199999901</v>
      </c>
      <c r="F32" s="1">
        <v>0</v>
      </c>
      <c r="G32" s="1">
        <v>0</v>
      </c>
      <c r="H32" s="1">
        <v>3977.5811800000001</v>
      </c>
      <c r="I32">
        <f t="shared" si="7"/>
        <v>130.00000387096742</v>
      </c>
      <c r="J32">
        <f t="shared" si="17"/>
        <v>0</v>
      </c>
      <c r="K32">
        <f t="shared" si="18"/>
        <v>0</v>
      </c>
      <c r="L32">
        <f t="shared" si="19"/>
        <v>128.30907032258065</v>
      </c>
      <c r="M32" s="1">
        <v>151</v>
      </c>
      <c r="N32">
        <f t="shared" si="12"/>
        <v>88.975365155848948</v>
      </c>
      <c r="O32">
        <f t="shared" si="13"/>
        <v>35.632842144132752</v>
      </c>
      <c r="P32">
        <f t="shared" si="14"/>
        <v>128.55319533001784</v>
      </c>
      <c r="Q32">
        <f t="shared" si="15"/>
        <v>168.19681080316988</v>
      </c>
      <c r="R32">
        <f t="shared" si="1"/>
        <v>169.26651223544235</v>
      </c>
      <c r="S32">
        <f t="shared" si="16"/>
        <v>168.15125290444476</v>
      </c>
      <c r="T32">
        <f t="shared" si="2"/>
        <v>169.28842584318969</v>
      </c>
      <c r="U32">
        <f t="shared" si="8"/>
        <v>5.9597019256208458E-2</v>
      </c>
      <c r="V32">
        <f t="shared" si="9"/>
        <v>13.696387112040252</v>
      </c>
      <c r="W32">
        <f t="shared" si="10"/>
        <v>1.1442611542057672</v>
      </c>
      <c r="X32">
        <f t="shared" si="11"/>
        <v>1.2931622926137689</v>
      </c>
      <c r="Y32">
        <f t="shared" si="3"/>
        <v>36.90929181033092</v>
      </c>
      <c r="Z32">
        <f t="shared" si="4"/>
        <v>91.399778512249739</v>
      </c>
      <c r="AA32">
        <f t="shared" si="5"/>
        <v>1.6293237503374149</v>
      </c>
      <c r="AB32">
        <f t="shared" si="6"/>
        <v>5.8777801226945492</v>
      </c>
    </row>
    <row r="33" spans="1:28" x14ac:dyDescent="0.25">
      <c r="A33" s="1" t="s">
        <v>0</v>
      </c>
      <c r="B33" s="1">
        <v>23</v>
      </c>
      <c r="C33" s="2">
        <v>38139</v>
      </c>
      <c r="D33" s="1">
        <v>30</v>
      </c>
      <c r="E33" s="1">
        <v>3900</v>
      </c>
      <c r="F33" s="1">
        <v>0</v>
      </c>
      <c r="G33" s="1">
        <v>0</v>
      </c>
      <c r="H33" s="1">
        <v>3860.1826899999901</v>
      </c>
      <c r="I33">
        <f t="shared" si="7"/>
        <v>130</v>
      </c>
      <c r="J33">
        <f t="shared" si="17"/>
        <v>0</v>
      </c>
      <c r="K33">
        <f t="shared" si="18"/>
        <v>0</v>
      </c>
      <c r="L33">
        <f t="shared" si="19"/>
        <v>128.67275633333301</v>
      </c>
      <c r="M33" s="1">
        <v>151</v>
      </c>
      <c r="N33">
        <f t="shared" si="12"/>
        <v>89.725160226628958</v>
      </c>
      <c r="O33">
        <f t="shared" si="13"/>
        <v>35.933143182383532</v>
      </c>
      <c r="P33">
        <f t="shared" si="14"/>
        <v>129.19252065849852</v>
      </c>
      <c r="Q33">
        <f t="shared" si="15"/>
        <v>168.39996715639515</v>
      </c>
      <c r="R33">
        <f t="shared" si="1"/>
        <v>169.4204440660169</v>
      </c>
      <c r="S33">
        <f t="shared" si="16"/>
        <v>168.35466869823401</v>
      </c>
      <c r="T33">
        <f t="shared" si="2"/>
        <v>169.4425542522138</v>
      </c>
      <c r="U33">
        <f t="shared" si="8"/>
        <v>0.27015495371475889</v>
      </c>
      <c r="V33">
        <f t="shared" si="9"/>
        <v>9.0869264329445514</v>
      </c>
      <c r="W33">
        <f t="shared" si="10"/>
        <v>1.0413731230711551</v>
      </c>
      <c r="X33">
        <f t="shared" si="11"/>
        <v>1.1834949785579107</v>
      </c>
      <c r="Y33">
        <f t="shared" si="3"/>
        <v>37.013909457894307</v>
      </c>
      <c r="Z33">
        <f t="shared" si="4"/>
        <v>91.658846875438698</v>
      </c>
      <c r="AA33">
        <f t="shared" si="5"/>
        <v>1.1680557422814337</v>
      </c>
      <c r="AB33">
        <f t="shared" si="6"/>
        <v>3.7391440557850424</v>
      </c>
    </row>
    <row r="34" spans="1:28" x14ac:dyDescent="0.25">
      <c r="A34" s="1" t="s">
        <v>0</v>
      </c>
      <c r="B34" s="1">
        <v>24</v>
      </c>
      <c r="C34" s="2">
        <v>38169</v>
      </c>
      <c r="D34" s="1">
        <v>31</v>
      </c>
      <c r="E34" s="1">
        <v>4030</v>
      </c>
      <c r="F34" s="1">
        <v>0</v>
      </c>
      <c r="G34" s="1">
        <v>0</v>
      </c>
      <c r="H34" s="1">
        <v>3994.6723200000001</v>
      </c>
      <c r="I34">
        <f t="shared" si="7"/>
        <v>130</v>
      </c>
      <c r="J34">
        <f t="shared" si="17"/>
        <v>0</v>
      </c>
      <c r="K34">
        <f t="shared" si="18"/>
        <v>0</v>
      </c>
      <c r="L34">
        <f t="shared" si="19"/>
        <v>128.86039741935485</v>
      </c>
      <c r="M34" s="1">
        <v>151</v>
      </c>
      <c r="N34">
        <f t="shared" si="12"/>
        <v>90.143628812231299</v>
      </c>
      <c r="O34">
        <f t="shared" si="13"/>
        <v>36.100744378571918</v>
      </c>
      <c r="P34">
        <f t="shared" si="14"/>
        <v>129.54933592593414</v>
      </c>
      <c r="Q34">
        <f t="shared" si="15"/>
        <v>168.51335087296434</v>
      </c>
      <c r="R34">
        <f t="shared" si="1"/>
        <v>169.50635505413888</v>
      </c>
      <c r="S34">
        <f t="shared" si="16"/>
        <v>168.46819721135961</v>
      </c>
      <c r="T34">
        <f t="shared" si="2"/>
        <v>169.5285749528731</v>
      </c>
      <c r="U34">
        <f t="shared" si="8"/>
        <v>0.47463626584770352</v>
      </c>
      <c r="V34">
        <f t="shared" si="9"/>
        <v>6.8435827643691907</v>
      </c>
      <c r="W34">
        <f t="shared" si="10"/>
        <v>0.98605730383012091</v>
      </c>
      <c r="X34">
        <f t="shared" si="11"/>
        <v>1.1244009546972529</v>
      </c>
      <c r="Y34">
        <f t="shared" si="3"/>
        <v>37.067886153245432</v>
      </c>
      <c r="Z34">
        <f t="shared" si="4"/>
        <v>91.792511266109415</v>
      </c>
      <c r="AA34">
        <f t="shared" si="5"/>
        <v>0.93536321231863506</v>
      </c>
      <c r="AB34">
        <f t="shared" si="6"/>
        <v>2.7188133467071172</v>
      </c>
    </row>
    <row r="35" spans="1:28" x14ac:dyDescent="0.25">
      <c r="A35" s="1" t="s">
        <v>0</v>
      </c>
      <c r="B35" s="1">
        <v>25</v>
      </c>
      <c r="C35" s="2">
        <v>38200</v>
      </c>
      <c r="D35" s="1">
        <v>31</v>
      </c>
      <c r="E35" s="1">
        <v>4650.0001199999997</v>
      </c>
      <c r="F35" s="1">
        <v>0</v>
      </c>
      <c r="G35" s="1">
        <v>0</v>
      </c>
      <c r="H35" s="1">
        <v>4248.58817</v>
      </c>
      <c r="I35">
        <f t="shared" si="7"/>
        <v>150.00000387096773</v>
      </c>
      <c r="J35">
        <f t="shared" si="17"/>
        <v>0</v>
      </c>
      <c r="K35">
        <f t="shared" si="18"/>
        <v>0</v>
      </c>
      <c r="L35">
        <f t="shared" si="19"/>
        <v>137.05123129032259</v>
      </c>
      <c r="M35" s="1">
        <v>151</v>
      </c>
      <c r="N35">
        <f t="shared" si="12"/>
        <v>90.377181236378092</v>
      </c>
      <c r="O35">
        <f t="shared" si="13"/>
        <v>36.19428465138202</v>
      </c>
      <c r="P35">
        <f t="shared" si="14"/>
        <v>138.58623653378814</v>
      </c>
      <c r="Q35">
        <f t="shared" si="15"/>
        <v>168.57663170878956</v>
      </c>
      <c r="R35">
        <f t="shared" si="1"/>
        <v>169.55430302497126</v>
      </c>
      <c r="S35">
        <f t="shared" si="16"/>
        <v>168.53155885990989</v>
      </c>
      <c r="T35">
        <f t="shared" si="2"/>
        <v>169.57658415561141</v>
      </c>
      <c r="U35">
        <f t="shared" si="8"/>
        <v>2.3562410974667265</v>
      </c>
      <c r="V35">
        <f t="shared" si="9"/>
        <v>109.8254828927455</v>
      </c>
      <c r="W35">
        <f t="shared" si="10"/>
        <v>0.95584120248445481</v>
      </c>
      <c r="X35">
        <f t="shared" si="11"/>
        <v>1.0920778686560513</v>
      </c>
      <c r="Y35">
        <f t="shared" si="3"/>
        <v>39.424055337181038</v>
      </c>
      <c r="Z35">
        <f t="shared" si="4"/>
        <v>97.62717595314156</v>
      </c>
      <c r="AA35">
        <f t="shared" si="5"/>
        <v>10.431418682846658</v>
      </c>
      <c r="AB35">
        <f t="shared" si="6"/>
        <v>52.562423393098186</v>
      </c>
    </row>
    <row r="36" spans="1:28" x14ac:dyDescent="0.25">
      <c r="D36" s="1">
        <v>28</v>
      </c>
      <c r="E36" s="1">
        <v>4200</v>
      </c>
      <c r="H36" s="1">
        <v>3956.1672399999902</v>
      </c>
      <c r="I36">
        <f t="shared" si="7"/>
        <v>150</v>
      </c>
      <c r="L36">
        <f t="shared" si="19"/>
        <v>141.2916871428568</v>
      </c>
      <c r="M36" s="1">
        <v>151</v>
      </c>
      <c r="U36">
        <f t="shared" ref="U36:V36" si="20">SUM(U11:U35)</f>
        <v>643.60841764519614</v>
      </c>
      <c r="V36">
        <f t="shared" si="20"/>
        <v>1675.5565459477234</v>
      </c>
      <c r="W36">
        <f>SUM(W11:W35)</f>
        <v>38.883780946787923</v>
      </c>
      <c r="X36">
        <f>SUM(X11:X35)</f>
        <v>38.391495320968062</v>
      </c>
      <c r="AA36">
        <f>SUM(AA11:AA35)</f>
        <v>141.86928056797353</v>
      </c>
      <c r="AB36">
        <f>SUM(AB11:AB35)</f>
        <v>847.74957655786602</v>
      </c>
    </row>
    <row r="38" spans="1:28" x14ac:dyDescent="0.25">
      <c r="X38">
        <f>W36+X36</f>
        <v>77.275276267755984</v>
      </c>
    </row>
    <row r="39" spans="1:28" x14ac:dyDescent="0.25">
      <c r="X39">
        <f>10*W36+10*X36+AA36+AB36+U36*1000</f>
        <v>645370.78926499956</v>
      </c>
    </row>
    <row r="43" spans="1:28" x14ac:dyDescent="0.25">
      <c r="G43" s="1">
        <v>3723.43604</v>
      </c>
      <c r="H43" s="1">
        <v>1442.81855</v>
      </c>
      <c r="I43" s="1"/>
      <c r="L43">
        <f>G43/D11</f>
        <v>120.11084</v>
      </c>
      <c r="M43">
        <f>H43/D11</f>
        <v>46.542533870967738</v>
      </c>
      <c r="N43">
        <f>N11</f>
        <v>118.71398819920338</v>
      </c>
      <c r="O43">
        <f>O11</f>
        <v>47.939385671764342</v>
      </c>
    </row>
    <row r="44" spans="1:28" x14ac:dyDescent="0.25">
      <c r="G44" s="1">
        <v>3568.03613</v>
      </c>
      <c r="H44" s="1">
        <v>1387.2864400000001</v>
      </c>
      <c r="I44" s="1"/>
      <c r="L44">
        <f t="shared" ref="L44:L68" si="21">G44/D12</f>
        <v>118.93453766666667</v>
      </c>
      <c r="M44">
        <f t="shared" ref="M44:M68" si="22">H44/D12</f>
        <v>46.242881333333337</v>
      </c>
      <c r="N44">
        <f t="shared" ref="N44:N68" si="23">N12</f>
        <v>121.73300325335073</v>
      </c>
      <c r="O44">
        <f t="shared" ref="O44:O68" si="24">O12</f>
        <v>48.97312094683155</v>
      </c>
    </row>
    <row r="45" spans="1:28" x14ac:dyDescent="0.25">
      <c r="G45" s="1">
        <v>3869.32278</v>
      </c>
      <c r="H45" s="1">
        <v>1513.45263</v>
      </c>
      <c r="I45" s="1"/>
      <c r="L45">
        <f t="shared" si="21"/>
        <v>124.81686387096774</v>
      </c>
      <c r="M45">
        <f t="shared" si="22"/>
        <v>48.821052580645159</v>
      </c>
      <c r="N45">
        <f t="shared" si="23"/>
        <v>121.56870864956687</v>
      </c>
      <c r="O45">
        <f t="shared" si="24"/>
        <v>48.80947526302981</v>
      </c>
    </row>
    <row r="46" spans="1:28" x14ac:dyDescent="0.25">
      <c r="G46" s="1">
        <v>3775.3642300000001</v>
      </c>
      <c r="H46" s="1">
        <v>1484.85798</v>
      </c>
      <c r="I46" s="1"/>
      <c r="L46">
        <f t="shared" si="21"/>
        <v>125.84547433333334</v>
      </c>
      <c r="M46">
        <f t="shared" si="22"/>
        <v>49.495266000000001</v>
      </c>
      <c r="N46">
        <f t="shared" si="23"/>
        <v>123.32625747308937</v>
      </c>
      <c r="O46">
        <f t="shared" si="24"/>
        <v>49.458728525499659</v>
      </c>
    </row>
    <row r="47" spans="1:28" x14ac:dyDescent="0.25">
      <c r="G47" s="1">
        <v>3921.2168999999999</v>
      </c>
      <c r="H47" s="1">
        <v>1549.3603599999999</v>
      </c>
      <c r="I47" s="1"/>
      <c r="L47">
        <f t="shared" si="21"/>
        <v>126.49086774193547</v>
      </c>
      <c r="M47">
        <f t="shared" si="22"/>
        <v>49.979366451612897</v>
      </c>
      <c r="N47">
        <f t="shared" si="23"/>
        <v>124.30716346209637</v>
      </c>
      <c r="O47">
        <f t="shared" si="24"/>
        <v>49.821083309759715</v>
      </c>
    </row>
    <row r="48" spans="1:28" x14ac:dyDescent="0.25">
      <c r="G48" s="1">
        <v>3806.6269699999998</v>
      </c>
      <c r="H48" s="1">
        <v>1509.2594099999999</v>
      </c>
      <c r="I48" s="1"/>
      <c r="L48">
        <f t="shared" si="21"/>
        <v>122.79441838709677</v>
      </c>
      <c r="M48">
        <f t="shared" si="22"/>
        <v>48.685787419354838</v>
      </c>
      <c r="N48">
        <f t="shared" si="23"/>
        <v>124.85462262042044</v>
      </c>
      <c r="O48">
        <f t="shared" si="24"/>
        <v>50.023319360728109</v>
      </c>
    </row>
    <row r="49" spans="7:15" x14ac:dyDescent="0.25">
      <c r="G49" s="1">
        <v>3941.5928100000001</v>
      </c>
      <c r="H49" s="1">
        <v>1566.77172</v>
      </c>
      <c r="I49" s="1"/>
      <c r="L49">
        <f t="shared" si="21"/>
        <v>140.7711717857143</v>
      </c>
      <c r="M49">
        <f t="shared" si="22"/>
        <v>55.956132857142855</v>
      </c>
      <c r="N49">
        <f t="shared" si="23"/>
        <v>123.37057440302303</v>
      </c>
      <c r="O49">
        <f t="shared" si="24"/>
        <v>49.419493229405617</v>
      </c>
    </row>
    <row r="50" spans="7:15" x14ac:dyDescent="0.25">
      <c r="G50" s="1">
        <v>3946.8249099999998</v>
      </c>
      <c r="H50" s="1">
        <v>1571.68914</v>
      </c>
      <c r="I50" s="1"/>
      <c r="L50">
        <f t="shared" si="21"/>
        <v>127.31693258064516</v>
      </c>
      <c r="M50">
        <f t="shared" si="22"/>
        <v>50.699649677419352</v>
      </c>
      <c r="N50">
        <f t="shared" si="23"/>
        <v>130.27589356516202</v>
      </c>
      <c r="O50">
        <f t="shared" si="24"/>
        <v>52.179639879282874</v>
      </c>
    </row>
    <row r="51" spans="7:15" x14ac:dyDescent="0.25">
      <c r="G51" s="1">
        <v>4065.2751199999998</v>
      </c>
      <c r="H51" s="1">
        <v>1654.87267</v>
      </c>
      <c r="I51" s="1"/>
      <c r="L51">
        <f t="shared" si="21"/>
        <v>135.50917066666665</v>
      </c>
      <c r="M51">
        <f t="shared" si="22"/>
        <v>55.162422333333332</v>
      </c>
      <c r="N51">
        <f t="shared" si="23"/>
        <v>141.21006730130892</v>
      </c>
      <c r="O51">
        <f t="shared" si="24"/>
        <v>56.549347992083497</v>
      </c>
    </row>
    <row r="52" spans="7:15" x14ac:dyDescent="0.25">
      <c r="G52" s="1">
        <v>4099.4326000000001</v>
      </c>
      <c r="H52" s="1">
        <v>1672.10141</v>
      </c>
      <c r="I52" s="1"/>
      <c r="L52">
        <f t="shared" si="21"/>
        <v>132.23976129032258</v>
      </c>
      <c r="M52">
        <f t="shared" si="22"/>
        <v>53.938755161290324</v>
      </c>
      <c r="N52">
        <f t="shared" si="23"/>
        <v>134.28833945423298</v>
      </c>
      <c r="O52">
        <f t="shared" si="24"/>
        <v>53.778445958925602</v>
      </c>
    </row>
    <row r="53" spans="7:15" x14ac:dyDescent="0.25">
      <c r="G53" s="1">
        <v>3755.3679699999998</v>
      </c>
      <c r="H53" s="1">
        <v>1511.54034</v>
      </c>
      <c r="I53" s="1"/>
      <c r="L53">
        <f t="shared" si="21"/>
        <v>125.17893233333332</v>
      </c>
      <c r="M53">
        <f t="shared" si="22"/>
        <v>50.384678000000001</v>
      </c>
      <c r="N53">
        <f t="shared" si="23"/>
        <v>122.61070087755945</v>
      </c>
      <c r="O53">
        <f t="shared" si="24"/>
        <v>49.106156600084347</v>
      </c>
    </row>
    <row r="54" spans="7:15" x14ac:dyDescent="0.25">
      <c r="G54" s="1">
        <v>3718.1199700000002</v>
      </c>
      <c r="H54" s="1">
        <v>1514.8497</v>
      </c>
      <c r="I54" s="1"/>
      <c r="L54">
        <f t="shared" si="21"/>
        <v>119.93935387096775</v>
      </c>
      <c r="M54">
        <f t="shared" si="22"/>
        <v>48.866119354838709</v>
      </c>
      <c r="N54">
        <f t="shared" si="23"/>
        <v>123.9078038271079</v>
      </c>
      <c r="O54">
        <f t="shared" si="24"/>
        <v>49.62430910951602</v>
      </c>
    </row>
    <row r="55" spans="7:15" x14ac:dyDescent="0.25">
      <c r="G55" s="1">
        <v>3527.42499</v>
      </c>
      <c r="H55" s="1">
        <v>1427.0719899999999</v>
      </c>
      <c r="I55" s="1"/>
      <c r="L55">
        <f t="shared" si="21"/>
        <v>113.7879029032258</v>
      </c>
      <c r="M55">
        <f t="shared" si="22"/>
        <v>46.034580322580645</v>
      </c>
      <c r="N55">
        <f t="shared" si="23"/>
        <v>113.25790171367564</v>
      </c>
      <c r="O55">
        <f t="shared" si="24"/>
        <v>45.361002388278187</v>
      </c>
    </row>
    <row r="56" spans="7:15" x14ac:dyDescent="0.25">
      <c r="G56" s="1">
        <v>3561.8182400000001</v>
      </c>
      <c r="H56" s="1">
        <v>1482.6475499999999</v>
      </c>
      <c r="I56" s="1"/>
      <c r="L56">
        <f t="shared" si="21"/>
        <v>118.72727466666667</v>
      </c>
      <c r="M56">
        <f t="shared" si="22"/>
        <v>49.421585</v>
      </c>
      <c r="N56">
        <f t="shared" si="23"/>
        <v>133.36251330626055</v>
      </c>
      <c r="O56">
        <f t="shared" si="24"/>
        <v>53.400979651162622</v>
      </c>
    </row>
    <row r="57" spans="7:15" x14ac:dyDescent="0.25">
      <c r="G57" s="1">
        <v>3405.9083599999999</v>
      </c>
      <c r="H57" s="1">
        <v>1379.5363</v>
      </c>
      <c r="I57" s="1"/>
      <c r="L57">
        <f t="shared" si="21"/>
        <v>109.86801161290322</v>
      </c>
      <c r="M57">
        <f t="shared" si="22"/>
        <v>44.501170967741935</v>
      </c>
      <c r="N57">
        <f t="shared" si="23"/>
        <v>102.22292217122919</v>
      </c>
      <c r="O57">
        <f t="shared" si="24"/>
        <v>40.942521514950812</v>
      </c>
    </row>
    <row r="58" spans="7:15" x14ac:dyDescent="0.25">
      <c r="G58" s="1">
        <v>3556.3911400000002</v>
      </c>
      <c r="H58" s="1">
        <v>1449.0087900000001</v>
      </c>
      <c r="I58" s="1"/>
      <c r="L58">
        <f t="shared" si="21"/>
        <v>118.54637133333334</v>
      </c>
      <c r="M58">
        <f t="shared" si="22"/>
        <v>48.300293000000003</v>
      </c>
      <c r="N58">
        <f t="shared" si="23"/>
        <v>116.78437698951507</v>
      </c>
      <c r="O58">
        <f t="shared" si="24"/>
        <v>46.767219727909932</v>
      </c>
    </row>
    <row r="59" spans="7:15" x14ac:dyDescent="0.25">
      <c r="G59" s="1">
        <v>2972.7352000000001</v>
      </c>
      <c r="H59" s="1">
        <v>1248.8334600000001</v>
      </c>
      <c r="I59" s="1"/>
      <c r="L59">
        <f t="shared" si="21"/>
        <v>95.894683870967739</v>
      </c>
      <c r="M59">
        <f t="shared" si="22"/>
        <v>40.284950322580649</v>
      </c>
      <c r="N59">
        <f t="shared" si="23"/>
        <v>104.07253988497411</v>
      </c>
      <c r="O59">
        <f t="shared" si="24"/>
        <v>41.682549785957718</v>
      </c>
    </row>
    <row r="60" spans="7:15" x14ac:dyDescent="0.25">
      <c r="G60" s="1">
        <v>2852.8346999999999</v>
      </c>
      <c r="H60" s="1">
        <v>1206.94427</v>
      </c>
      <c r="I60" s="1"/>
      <c r="L60">
        <f t="shared" si="21"/>
        <v>92.026925806451615</v>
      </c>
      <c r="M60">
        <f t="shared" si="22"/>
        <v>38.93368612903226</v>
      </c>
      <c r="N60">
        <f t="shared" si="23"/>
        <v>100.27869474829505</v>
      </c>
      <c r="O60">
        <f t="shared" si="24"/>
        <v>40.159124909997587</v>
      </c>
    </row>
    <row r="61" spans="7:15" x14ac:dyDescent="0.25">
      <c r="G61" s="1">
        <v>2823.8925300000001</v>
      </c>
      <c r="H61" s="1">
        <v>1188.44244</v>
      </c>
      <c r="I61" s="1"/>
      <c r="L61">
        <f t="shared" si="21"/>
        <v>97.375604482758618</v>
      </c>
      <c r="M61">
        <f t="shared" si="22"/>
        <v>40.980773793103452</v>
      </c>
      <c r="N61">
        <f t="shared" si="23"/>
        <v>91.758554578728052</v>
      </c>
      <c r="O61">
        <f t="shared" si="24"/>
        <v>36.747210138322032</v>
      </c>
    </row>
    <row r="62" spans="7:15" x14ac:dyDescent="0.25">
      <c r="G62" s="1">
        <v>2752.8840599999999</v>
      </c>
      <c r="H62" s="1">
        <v>1147.18542</v>
      </c>
      <c r="I62" s="1"/>
      <c r="L62">
        <f t="shared" si="21"/>
        <v>88.802711612903224</v>
      </c>
      <c r="M62">
        <f t="shared" si="22"/>
        <v>37.00598129032258</v>
      </c>
      <c r="N62">
        <f t="shared" si="23"/>
        <v>90.747100750491683</v>
      </c>
      <c r="O62">
        <f t="shared" si="24"/>
        <v>36.342273672550228</v>
      </c>
    </row>
    <row r="63" spans="7:15" x14ac:dyDescent="0.25">
      <c r="G63" s="1">
        <v>2718.50189</v>
      </c>
      <c r="H63" s="1">
        <v>1107.7898</v>
      </c>
      <c r="I63" s="1"/>
      <c r="L63">
        <f t="shared" si="21"/>
        <v>90.616729666666672</v>
      </c>
      <c r="M63">
        <f t="shared" si="22"/>
        <v>36.926326666666668</v>
      </c>
      <c r="N63">
        <f t="shared" si="23"/>
        <v>87.631916460982524</v>
      </c>
      <c r="O63">
        <f t="shared" si="24"/>
        <v>35.094776406405636</v>
      </c>
    </row>
    <row r="64" spans="7:15" x14ac:dyDescent="0.25">
      <c r="G64" s="1">
        <v>2834.5059700000002</v>
      </c>
      <c r="H64" s="1">
        <v>1143.07521</v>
      </c>
      <c r="I64" s="1"/>
      <c r="L64">
        <f t="shared" si="21"/>
        <v>91.435676451612906</v>
      </c>
      <c r="M64">
        <f t="shared" si="22"/>
        <v>36.873393870967739</v>
      </c>
      <c r="N64">
        <f t="shared" si="23"/>
        <v>88.975365155848948</v>
      </c>
      <c r="O64">
        <f t="shared" si="24"/>
        <v>35.632842144132752</v>
      </c>
    </row>
    <row r="65" spans="7:15" x14ac:dyDescent="0.25">
      <c r="G65" s="1">
        <v>2754.6082299999998</v>
      </c>
      <c r="H65" s="1">
        <v>1105.57446</v>
      </c>
      <c r="I65" s="1"/>
      <c r="L65">
        <f t="shared" si="21"/>
        <v>91.82027433333333</v>
      </c>
      <c r="M65">
        <f t="shared" si="22"/>
        <v>36.852482000000002</v>
      </c>
      <c r="N65">
        <f t="shared" si="23"/>
        <v>89.725160226628958</v>
      </c>
      <c r="O65">
        <f t="shared" si="24"/>
        <v>35.933143182383532</v>
      </c>
    </row>
    <row r="66" spans="7:15" x14ac:dyDescent="0.25">
      <c r="G66" s="1">
        <v>2852.4325800000001</v>
      </c>
      <c r="H66" s="1">
        <v>1142.23974</v>
      </c>
      <c r="I66" s="1"/>
      <c r="L66">
        <f t="shared" si="21"/>
        <v>92.013954193548386</v>
      </c>
      <c r="M66">
        <f t="shared" si="22"/>
        <v>36.846443225806453</v>
      </c>
      <c r="N66">
        <f t="shared" si="23"/>
        <v>90.143628812231299</v>
      </c>
      <c r="O66">
        <f t="shared" si="24"/>
        <v>36.100744378571918</v>
      </c>
    </row>
    <row r="67" spans="7:15" x14ac:dyDescent="0.25">
      <c r="G67" s="1">
        <v>3053.68921</v>
      </c>
      <c r="H67" s="1">
        <v>1194.89896</v>
      </c>
      <c r="I67" s="1"/>
      <c r="L67">
        <f t="shared" si="21"/>
        <v>98.506103548387102</v>
      </c>
      <c r="M67">
        <f t="shared" si="22"/>
        <v>38.545127741935481</v>
      </c>
      <c r="N67">
        <f t="shared" si="23"/>
        <v>90.377181236378092</v>
      </c>
      <c r="O67">
        <f t="shared" si="24"/>
        <v>36.19428465138202</v>
      </c>
    </row>
    <row r="68" spans="7:15" x14ac:dyDescent="0.25">
      <c r="G68" s="1">
        <v>2845.9855699999998</v>
      </c>
      <c r="H68" s="1">
        <v>1110.1816699999999</v>
      </c>
      <c r="I68" s="1"/>
      <c r="L68">
        <f t="shared" si="21"/>
        <v>101.64234178571428</v>
      </c>
      <c r="M68">
        <f t="shared" si="22"/>
        <v>39.649345357142856</v>
      </c>
      <c r="N68">
        <f t="shared" si="23"/>
        <v>0</v>
      </c>
      <c r="O68">
        <f t="shared" si="24"/>
        <v>0</v>
      </c>
    </row>
  </sheetData>
  <mergeCells count="5">
    <mergeCell ref="N9:P9"/>
    <mergeCell ref="Q9:R9"/>
    <mergeCell ref="S9:T9"/>
    <mergeCell ref="V9:X9"/>
    <mergeCell ref="B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A7" workbookViewId="0">
      <selection activeCell="R39" sqref="R39"/>
    </sheetView>
  </sheetViews>
  <sheetFormatPr defaultRowHeight="15" x14ac:dyDescent="0.25"/>
  <cols>
    <col min="2" max="2" width="21.28515625" customWidth="1"/>
    <col min="3" max="3" width="17.28515625" customWidth="1"/>
    <col min="16" max="16" width="15.28515625" customWidth="1"/>
  </cols>
  <sheetData>
    <row r="1" spans="1:28" ht="15.75" thickBot="1" x14ac:dyDescent="0.3">
      <c r="C1" s="5" t="s">
        <v>18</v>
      </c>
      <c r="D1" s="5" t="s">
        <v>19</v>
      </c>
      <c r="E1" s="5" t="s">
        <v>10</v>
      </c>
      <c r="F1" s="5" t="s">
        <v>11</v>
      </c>
      <c r="G1" s="5" t="s">
        <v>37</v>
      </c>
      <c r="H1" s="5" t="s">
        <v>38</v>
      </c>
      <c r="I1" s="5" t="s">
        <v>14</v>
      </c>
      <c r="J1" s="5" t="s">
        <v>15</v>
      </c>
      <c r="K1" s="5" t="s">
        <v>34</v>
      </c>
      <c r="L1" s="5" t="s">
        <v>12</v>
      </c>
      <c r="M1" s="5" t="s">
        <v>13</v>
      </c>
      <c r="N1" s="5" t="s">
        <v>35</v>
      </c>
      <c r="O1" s="5" t="s">
        <v>16</v>
      </c>
      <c r="P1" s="5" t="s">
        <v>17</v>
      </c>
      <c r="Q1" s="7"/>
      <c r="Z1">
        <f>L2/(L2+I2)</f>
        <v>0.72656682299930764</v>
      </c>
      <c r="AA1">
        <f>120/166</f>
        <v>0.72289156626506024</v>
      </c>
      <c r="AB1">
        <f>Z1-AA1</f>
        <v>3.6752567342474007E-3</v>
      </c>
    </row>
    <row r="2" spans="1:28" ht="15.75" thickBot="1" x14ac:dyDescent="0.3">
      <c r="C2" s="8">
        <f>D2</f>
        <v>2.044643726845333</v>
      </c>
      <c r="D2" s="9">
        <v>2.044643726845333</v>
      </c>
      <c r="E2" s="9">
        <v>0.97298377305588668</v>
      </c>
      <c r="F2" s="9">
        <v>2.7016226944113233E-2</v>
      </c>
      <c r="G2" s="9">
        <v>0.98562484763274061</v>
      </c>
      <c r="H2" s="9">
        <v>1</v>
      </c>
      <c r="I2" s="9">
        <v>100.20391971372695</v>
      </c>
      <c r="J2" s="9">
        <v>10</v>
      </c>
      <c r="K2" s="10">
        <v>9.9999999999999978E-2</v>
      </c>
      <c r="L2" s="4">
        <f>L11-I2</f>
        <v>266.26192328627303</v>
      </c>
      <c r="M2" s="4">
        <f>J2/O2*P2</f>
        <v>25</v>
      </c>
      <c r="N2" s="4">
        <f>K2*P2/O2</f>
        <v>0.24999999999999992</v>
      </c>
      <c r="O2" s="4">
        <v>200</v>
      </c>
      <c r="P2" s="4">
        <v>500</v>
      </c>
      <c r="S2">
        <f>E2+F2</f>
        <v>0.99999999999999989</v>
      </c>
      <c r="T2">
        <v>1</v>
      </c>
      <c r="Z2">
        <f>1-Z1</f>
        <v>0.27343317700069236</v>
      </c>
      <c r="AA2">
        <f>1-AA1</f>
        <v>0.27710843373493976</v>
      </c>
    </row>
    <row r="3" spans="1:28" x14ac:dyDescent="0.25">
      <c r="B3" s="4" t="s">
        <v>20</v>
      </c>
      <c r="C3" s="4">
        <v>0.1</v>
      </c>
      <c r="D3" s="4">
        <v>0.1</v>
      </c>
      <c r="E3" s="4">
        <v>0</v>
      </c>
      <c r="F3" s="4">
        <v>0</v>
      </c>
      <c r="G3" s="4">
        <v>0</v>
      </c>
      <c r="H3" s="4">
        <v>0</v>
      </c>
      <c r="I3" s="4">
        <v>10</v>
      </c>
      <c r="J3" s="4">
        <v>0.1</v>
      </c>
      <c r="K3" s="4">
        <v>0.1</v>
      </c>
    </row>
    <row r="4" spans="1:28" x14ac:dyDescent="0.25">
      <c r="B4" s="4" t="s">
        <v>21</v>
      </c>
      <c r="C4" s="4">
        <v>6</v>
      </c>
      <c r="D4" s="4">
        <v>6</v>
      </c>
      <c r="E4" s="4">
        <v>1</v>
      </c>
      <c r="F4" s="4">
        <v>1</v>
      </c>
      <c r="G4" s="4">
        <v>1</v>
      </c>
      <c r="H4" s="4">
        <v>1</v>
      </c>
      <c r="I4" s="4">
        <v>440</v>
      </c>
      <c r="J4" s="4">
        <v>10</v>
      </c>
      <c r="K4" s="4">
        <v>20</v>
      </c>
    </row>
    <row r="5" spans="1:28" ht="15.75" thickBot="1" x14ac:dyDescent="0.3"/>
    <row r="6" spans="1:28" ht="15.75" thickBot="1" x14ac:dyDescent="0.3">
      <c r="B6" s="11" t="s">
        <v>36</v>
      </c>
      <c r="C6" s="12"/>
      <c r="D6" s="9">
        <v>1</v>
      </c>
      <c r="E6" s="9">
        <v>0.5</v>
      </c>
      <c r="F6" s="9">
        <v>0.5</v>
      </c>
      <c r="G6" s="9">
        <v>0.5</v>
      </c>
      <c r="H6" s="9">
        <v>0.5</v>
      </c>
      <c r="I6" s="9">
        <v>100</v>
      </c>
      <c r="J6" s="9">
        <v>1</v>
      </c>
      <c r="K6" s="10">
        <v>1</v>
      </c>
    </row>
    <row r="9" spans="1:28" x14ac:dyDescent="0.25">
      <c r="F9" t="s">
        <v>5</v>
      </c>
      <c r="G9" t="s">
        <v>4</v>
      </c>
      <c r="N9" s="13" t="s">
        <v>22</v>
      </c>
      <c r="O9" s="14"/>
      <c r="P9" s="14"/>
      <c r="Q9" s="15" t="s">
        <v>29</v>
      </c>
      <c r="R9" s="16"/>
      <c r="S9" s="15" t="s">
        <v>30</v>
      </c>
      <c r="T9" s="16"/>
      <c r="V9" s="13" t="s">
        <v>31</v>
      </c>
      <c r="W9" s="14"/>
      <c r="X9" s="17"/>
    </row>
    <row r="10" spans="1:28" x14ac:dyDescent="0.25">
      <c r="E10" t="s">
        <v>1</v>
      </c>
      <c r="F10" t="s">
        <v>0</v>
      </c>
      <c r="G10" t="s">
        <v>2</v>
      </c>
      <c r="H10" t="s">
        <v>3</v>
      </c>
      <c r="I10" t="s">
        <v>6</v>
      </c>
      <c r="J10" t="s">
        <v>7</v>
      </c>
      <c r="K10" t="s">
        <v>8</v>
      </c>
      <c r="L10" t="s">
        <v>9</v>
      </c>
      <c r="M10" t="s">
        <v>28</v>
      </c>
      <c r="N10" s="5" t="s">
        <v>23</v>
      </c>
      <c r="O10" s="5" t="s">
        <v>24</v>
      </c>
      <c r="P10" s="6" t="s">
        <v>25</v>
      </c>
      <c r="Q10" s="3" t="s">
        <v>26</v>
      </c>
      <c r="R10" s="3" t="s">
        <v>27</v>
      </c>
      <c r="S10" s="3" t="s">
        <v>26</v>
      </c>
      <c r="T10" s="3" t="s">
        <v>27</v>
      </c>
      <c r="V10" s="5" t="s">
        <v>32</v>
      </c>
      <c r="W10" s="5" t="s">
        <v>29</v>
      </c>
      <c r="X10" s="5" t="s">
        <v>33</v>
      </c>
    </row>
    <row r="11" spans="1:28" x14ac:dyDescent="0.25">
      <c r="A11" s="1" t="s">
        <v>0</v>
      </c>
      <c r="B11" s="1">
        <v>1</v>
      </c>
      <c r="C11" s="2">
        <v>36982</v>
      </c>
      <c r="D11" s="1">
        <v>30</v>
      </c>
      <c r="E11" s="1">
        <v>4500</v>
      </c>
      <c r="F11" s="1">
        <v>3900</v>
      </c>
      <c r="G11" s="1">
        <v>3000</v>
      </c>
      <c r="H11" s="1">
        <v>10993.97529</v>
      </c>
      <c r="I11">
        <f>E11/$D11</f>
        <v>150</v>
      </c>
      <c r="J11">
        <f t="shared" ref="J11:L26" si="0">F11/$D11</f>
        <v>130</v>
      </c>
      <c r="K11">
        <f t="shared" si="0"/>
        <v>100</v>
      </c>
      <c r="L11">
        <f t="shared" si="0"/>
        <v>366.46584300000001</v>
      </c>
      <c r="M11" s="1">
        <v>125.961227416992</v>
      </c>
      <c r="N11">
        <f>L2</f>
        <v>266.26192328627303</v>
      </c>
      <c r="O11">
        <f>I2</f>
        <v>100.20391971372695</v>
      </c>
      <c r="P11">
        <f>O11+N11</f>
        <v>366.46584299999995</v>
      </c>
      <c r="Q11">
        <f>R11</f>
        <v>136.61170434844291</v>
      </c>
      <c r="R11">
        <f t="shared" ref="R11:R27" si="1">M11+N11/$M$2</f>
        <v>136.61170434844291</v>
      </c>
      <c r="S11">
        <f>T11</f>
        <v>135.98161938836469</v>
      </c>
      <c r="T11">
        <f t="shared" ref="T11:T27" si="2">M11+O11/$J$2</f>
        <v>135.98161938836469</v>
      </c>
      <c r="U11">
        <f>(L11-P11)*(L11-P11)</f>
        <v>3.2311742677852644E-27</v>
      </c>
      <c r="V11">
        <f>(O11+N11-L11)*(O11+N11-L11)</f>
        <v>3.2311742677852644E-27</v>
      </c>
      <c r="W11">
        <f>(Q11-R11)*(Q11-R11)</f>
        <v>0</v>
      </c>
      <c r="X11">
        <f>(S11-T11)*(S11-T11)</f>
        <v>0</v>
      </c>
      <c r="Y11">
        <f t="shared" ref="Y11:Y27" si="3">L11*$I$2/$L$11</f>
        <v>100.20391971372695</v>
      </c>
      <c r="Z11">
        <f t="shared" ref="Z11:Z27" si="4">L11*$L$2/$L$11</f>
        <v>266.26192328627303</v>
      </c>
      <c r="AA11">
        <f t="shared" ref="AA11:AA27" si="5">(Y11-O11)*(Y11-O11)</f>
        <v>0</v>
      </c>
      <c r="AB11">
        <f t="shared" ref="AB11:AB27" si="6">(N11-Z11)*(N11-Z11)</f>
        <v>0</v>
      </c>
    </row>
    <row r="12" spans="1:28" x14ac:dyDescent="0.25">
      <c r="A12" s="1" t="s">
        <v>0</v>
      </c>
      <c r="B12" s="1">
        <v>2</v>
      </c>
      <c r="C12" s="2">
        <v>37012</v>
      </c>
      <c r="D12" s="1">
        <v>31</v>
      </c>
      <c r="E12" s="1">
        <v>4650</v>
      </c>
      <c r="F12" s="1">
        <v>4030</v>
      </c>
      <c r="G12" s="1">
        <v>3100</v>
      </c>
      <c r="H12" s="1">
        <v>11525.40796</v>
      </c>
      <c r="I12">
        <f t="shared" ref="I12:L27" si="7">E12/$D12</f>
        <v>150</v>
      </c>
      <c r="J12">
        <f t="shared" si="0"/>
        <v>130</v>
      </c>
      <c r="K12">
        <f t="shared" si="0"/>
        <v>100</v>
      </c>
      <c r="L12">
        <f t="shared" si="0"/>
        <v>371.7873535483871</v>
      </c>
      <c r="M12" s="1">
        <v>125.961227416992</v>
      </c>
      <c r="N12">
        <f>N11*EXP(-1/$D$2)+(1-EXP(-1/$D$2))*($E$2*I11+$H$2*K11-$D$2*$N$2*(M12-M11))</f>
        <v>258.40409781180438</v>
      </c>
      <c r="O12">
        <f>O11*EXP(-1/$C$2)+(1-EXP(-1/$C$2))*($F$2*I11+$G$2*J11-$C$2*$K$2*(M12-M11))</f>
        <v>112.57405021312508</v>
      </c>
      <c r="P12">
        <f>P11*EXP(-1/$C$2)+(I12+$G$2*J12+$H$2*K12)*(1-EXP(-1/$C$2))</f>
        <v>370.97814802492951</v>
      </c>
      <c r="Q12">
        <f t="shared" ref="Q12:Q27" si="8">Q11+($E$2*I11-N11)/$M$2/$D$2</f>
        <v>134.25795722373434</v>
      </c>
      <c r="R12">
        <f t="shared" si="1"/>
        <v>136.29739132946418</v>
      </c>
      <c r="S12">
        <f t="shared" ref="S12:S27" si="9">S11+($F$2*I11-O11)/$J$2/$C$2</f>
        <v>131.27901597586401</v>
      </c>
      <c r="T12">
        <f t="shared" si="2"/>
        <v>137.2186324383045</v>
      </c>
      <c r="U12">
        <f>(L12-P12)*(L12-P12)</f>
        <v>0.65481357919427607</v>
      </c>
      <c r="V12">
        <f t="shared" ref="V12:V27" si="10">(O12+N12-L12)*(O12+N12-L12)</f>
        <v>0.654813579194368</v>
      </c>
      <c r="W12">
        <f t="shared" ref="W12:W27" si="11">(Q12-R12)*(Q12-R12)</f>
        <v>4.1592914716140683</v>
      </c>
      <c r="X12">
        <f t="shared" ref="X12:X27" si="12">(S12-T12)*(S12-T12)</f>
        <v>35.279043720894002</v>
      </c>
      <c r="Y12">
        <f t="shared" si="3"/>
        <v>101.65899724941512</v>
      </c>
      <c r="Z12">
        <f t="shared" si="4"/>
        <v>270.12835629897194</v>
      </c>
      <c r="AA12">
        <f t="shared" si="5"/>
        <v>119.13838120059344</v>
      </c>
      <c r="AB12">
        <f t="shared" si="6"/>
        <v>137.45823707392057</v>
      </c>
    </row>
    <row r="13" spans="1:28" x14ac:dyDescent="0.25">
      <c r="A13" s="1" t="s">
        <v>0</v>
      </c>
      <c r="B13" s="1">
        <v>3</v>
      </c>
      <c r="C13" s="2">
        <v>37043</v>
      </c>
      <c r="D13" s="1">
        <v>30</v>
      </c>
      <c r="E13" s="1">
        <v>4500</v>
      </c>
      <c r="F13" s="1">
        <v>3900</v>
      </c>
      <c r="G13" s="1">
        <v>3000</v>
      </c>
      <c r="H13" s="1">
        <v>11228.754730000001</v>
      </c>
      <c r="I13">
        <f t="shared" si="7"/>
        <v>150</v>
      </c>
      <c r="J13">
        <f t="shared" si="0"/>
        <v>130</v>
      </c>
      <c r="K13">
        <f t="shared" si="0"/>
        <v>100</v>
      </c>
      <c r="L13">
        <f t="shared" si="0"/>
        <v>374.29182433333335</v>
      </c>
      <c r="M13" s="1">
        <v>125.961227416992</v>
      </c>
      <c r="N13">
        <f t="shared" ref="N13:N27" si="13">N12*EXP(-1/$D$2)+(1-EXP(-1/$D$2))*($E$2*I12+$H$2*K12-$D$2*$N$2*(M13-M12))</f>
        <v>253.5857689943349</v>
      </c>
      <c r="O13">
        <f t="shared" ref="O13:O27" si="14">O12*EXP(-1/$C$2)+(1-EXP(-1/$C$2))*($F$2*I12+$G$2*J12-$C$2*$K$2*(M13-M12))</f>
        <v>120.15927292579147</v>
      </c>
      <c r="P13">
        <f t="shared" ref="P13:P27" si="15">P12*EXP(-1/$C$2)+(I13+$G$2*J13+$H$2*K13)*(1-EXP(-1/$C$2))</f>
        <v>373.74504192012643</v>
      </c>
      <c r="Q13">
        <f t="shared" si="8"/>
        <v>132.05793517829116</v>
      </c>
      <c r="R13">
        <f t="shared" si="1"/>
        <v>136.10465817676541</v>
      </c>
      <c r="S13">
        <f t="shared" si="9"/>
        <v>125.97141080501376</v>
      </c>
      <c r="T13">
        <f t="shared" si="2"/>
        <v>137.97715470957115</v>
      </c>
      <c r="U13">
        <f t="shared" ref="U13:U27" si="16">(L13-P13)*(L13-P13)</f>
        <v>0.29897100739239041</v>
      </c>
      <c r="V13">
        <f t="shared" si="10"/>
        <v>0.29897100739245258</v>
      </c>
      <c r="W13">
        <f t="shared" si="11"/>
        <v>16.375967026380437</v>
      </c>
      <c r="X13">
        <f t="shared" si="12"/>
        <v>144.13788670181697</v>
      </c>
      <c r="Y13">
        <f t="shared" si="3"/>
        <v>102.3438026528484</v>
      </c>
      <c r="Z13">
        <f t="shared" si="4"/>
        <v>271.94802168048489</v>
      </c>
      <c r="AA13">
        <f t="shared" si="5"/>
        <v>317.39098104611838</v>
      </c>
      <c r="AB13">
        <f t="shared" si="6"/>
        <v>337.1723237100224</v>
      </c>
    </row>
    <row r="14" spans="1:28" x14ac:dyDescent="0.25">
      <c r="A14" s="1" t="s">
        <v>0</v>
      </c>
      <c r="B14" s="1">
        <v>4</v>
      </c>
      <c r="C14" s="2">
        <v>37073</v>
      </c>
      <c r="D14" s="1">
        <v>31</v>
      </c>
      <c r="E14" s="1">
        <v>4650</v>
      </c>
      <c r="F14" s="1">
        <v>3100</v>
      </c>
      <c r="G14" s="1">
        <v>3100</v>
      </c>
      <c r="H14" s="1">
        <v>11462.025310000001</v>
      </c>
      <c r="I14">
        <f t="shared" si="7"/>
        <v>150</v>
      </c>
      <c r="J14">
        <f t="shared" si="0"/>
        <v>100</v>
      </c>
      <c r="K14">
        <f t="shared" si="0"/>
        <v>100</v>
      </c>
      <c r="L14">
        <f t="shared" si="0"/>
        <v>369.74275193548391</v>
      </c>
      <c r="M14" s="1">
        <v>125.961227416992</v>
      </c>
      <c r="N14">
        <f t="shared" si="13"/>
        <v>250.63122480539988</v>
      </c>
      <c r="O14">
        <f t="shared" si="14"/>
        <v>124.81044484378776</v>
      </c>
      <c r="P14">
        <f t="shared" si="15"/>
        <v>364.00414114017889</v>
      </c>
      <c r="Q14">
        <f t="shared" si="8"/>
        <v>129.95217559538278</v>
      </c>
      <c r="R14">
        <f t="shared" si="1"/>
        <v>135.986476409208</v>
      </c>
      <c r="S14">
        <f t="shared" si="9"/>
        <v>120.29282546715078</v>
      </c>
      <c r="T14">
        <f t="shared" si="2"/>
        <v>138.44227190137079</v>
      </c>
      <c r="U14">
        <f t="shared" si="16"/>
        <v>32.931653859991329</v>
      </c>
      <c r="V14">
        <f t="shared" si="10"/>
        <v>32.477663107566215</v>
      </c>
      <c r="W14">
        <f>(Q14-R14)*(Q14-R14)</f>
        <v>36.412786311731615</v>
      </c>
      <c r="X14">
        <f t="shared" si="12"/>
        <v>329.40240586862143</v>
      </c>
      <c r="Y14">
        <f t="shared" si="3"/>
        <v>101.09993533469826</v>
      </c>
      <c r="Z14">
        <f t="shared" si="4"/>
        <v>268.64281660078564</v>
      </c>
      <c r="AA14">
        <f t="shared" si="5"/>
        <v>562.18826118062384</v>
      </c>
      <c r="AB14">
        <f t="shared" si="6"/>
        <v>324.41743900360746</v>
      </c>
    </row>
    <row r="15" spans="1:28" x14ac:dyDescent="0.25">
      <c r="A15" s="1" t="s">
        <v>0</v>
      </c>
      <c r="B15" s="1">
        <v>5</v>
      </c>
      <c r="C15" s="2">
        <v>37104</v>
      </c>
      <c r="D15" s="1">
        <v>31</v>
      </c>
      <c r="E15" s="1">
        <v>4650.0000899999995</v>
      </c>
      <c r="F15" s="1">
        <v>3100</v>
      </c>
      <c r="G15" s="1">
        <v>4340</v>
      </c>
      <c r="H15" s="1">
        <v>12024.826489999999</v>
      </c>
      <c r="I15">
        <f t="shared" si="7"/>
        <v>150.00000290322581</v>
      </c>
      <c r="J15">
        <f t="shared" si="0"/>
        <v>100</v>
      </c>
      <c r="K15">
        <f t="shared" si="0"/>
        <v>140</v>
      </c>
      <c r="L15">
        <f t="shared" si="0"/>
        <v>387.89762870967741</v>
      </c>
      <c r="M15" s="1">
        <v>125.961227416992</v>
      </c>
      <c r="N15">
        <f t="shared" si="13"/>
        <v>248.81953205983211</v>
      </c>
      <c r="O15">
        <f t="shared" si="14"/>
        <v>116.22496182246545</v>
      </c>
      <c r="P15">
        <f t="shared" si="15"/>
        <v>373.50359011759809</v>
      </c>
      <c r="Q15">
        <f t="shared" si="8"/>
        <v>127.90421667769823</v>
      </c>
      <c r="R15">
        <f t="shared" si="1"/>
        <v>135.91400869938528</v>
      </c>
      <c r="S15">
        <f t="shared" si="9"/>
        <v>114.38675932874888</v>
      </c>
      <c r="T15">
        <f t="shared" si="2"/>
        <v>137.58372359923854</v>
      </c>
      <c r="U15">
        <f t="shared" si="16"/>
        <v>207.18834699026857</v>
      </c>
      <c r="V15">
        <f t="shared" si="10"/>
        <v>522.26577143840177</v>
      </c>
      <c r="W15">
        <f t="shared" si="11"/>
        <v>64.156768230681479</v>
      </c>
      <c r="X15">
        <f t="shared" si="12"/>
        <v>538.0991513663738</v>
      </c>
      <c r="Y15">
        <f t="shared" si="3"/>
        <v>106.06408096912207</v>
      </c>
      <c r="Z15">
        <f t="shared" si="4"/>
        <v>281.83354774055533</v>
      </c>
      <c r="AA15">
        <f t="shared" si="5"/>
        <v>103.24349971583993</v>
      </c>
      <c r="AB15">
        <f t="shared" si="6"/>
        <v>1089.9252313670386</v>
      </c>
    </row>
    <row r="16" spans="1:28" x14ac:dyDescent="0.25">
      <c r="A16" s="1" t="s">
        <v>0</v>
      </c>
      <c r="B16" s="1">
        <v>6</v>
      </c>
      <c r="C16" s="2">
        <v>37135</v>
      </c>
      <c r="D16" s="1">
        <v>30</v>
      </c>
      <c r="E16" s="1">
        <v>4500.0001400000001</v>
      </c>
      <c r="F16" s="1">
        <v>3000</v>
      </c>
      <c r="G16" s="1">
        <v>4200</v>
      </c>
      <c r="H16" s="1">
        <v>11729.849399999999</v>
      </c>
      <c r="I16">
        <f t="shared" si="7"/>
        <v>150.00000466666668</v>
      </c>
      <c r="J16">
        <f t="shared" si="0"/>
        <v>100</v>
      </c>
      <c r="K16">
        <f t="shared" si="0"/>
        <v>140</v>
      </c>
      <c r="L16">
        <f t="shared" si="0"/>
        <v>390.99498</v>
      </c>
      <c r="M16" s="1">
        <v>125.961227416992</v>
      </c>
      <c r="N16">
        <f t="shared" si="13"/>
        <v>263.18108079468396</v>
      </c>
      <c r="O16">
        <f t="shared" si="14"/>
        <v>110.96044173996398</v>
      </c>
      <c r="P16">
        <f t="shared" si="15"/>
        <v>379.32854439619229</v>
      </c>
      <c r="Q16">
        <f t="shared" si="8"/>
        <v>125.89170052290821</v>
      </c>
      <c r="R16">
        <f t="shared" si="1"/>
        <v>136.48847064877936</v>
      </c>
      <c r="S16">
        <f t="shared" si="9"/>
        <v>108.9005943685832</v>
      </c>
      <c r="T16">
        <f t="shared" si="2"/>
        <v>137.05727159098839</v>
      </c>
      <c r="U16">
        <f t="shared" si="16"/>
        <v>136.10571969779224</v>
      </c>
      <c r="V16">
        <f t="shared" si="10"/>
        <v>284.03902853643075</v>
      </c>
      <c r="W16">
        <f t="shared" si="11"/>
        <v>112.29153710055517</v>
      </c>
      <c r="X16">
        <f t="shared" si="12"/>
        <v>792.79847220671138</v>
      </c>
      <c r="Y16">
        <f t="shared" si="3"/>
        <v>106.91099957272219</v>
      </c>
      <c r="Z16">
        <f t="shared" si="4"/>
        <v>284.08398042727777</v>
      </c>
      <c r="AA16">
        <f t="shared" si="5"/>
        <v>16.397981865835909</v>
      </c>
      <c r="AB16">
        <f t="shared" si="6"/>
        <v>436.93121305029007</v>
      </c>
    </row>
    <row r="17" spans="1:28" x14ac:dyDescent="0.25">
      <c r="A17" s="1" t="s">
        <v>0</v>
      </c>
      <c r="B17" s="1">
        <v>7</v>
      </c>
      <c r="C17" s="2">
        <v>37165</v>
      </c>
      <c r="D17" s="1">
        <v>31</v>
      </c>
      <c r="E17" s="1">
        <v>4649.9999399999997</v>
      </c>
      <c r="F17" s="1">
        <v>3100</v>
      </c>
      <c r="G17" s="1">
        <v>4340</v>
      </c>
      <c r="H17" s="1">
        <v>12130.54322</v>
      </c>
      <c r="I17">
        <f t="shared" si="7"/>
        <v>149.99999806451612</v>
      </c>
      <c r="J17">
        <f t="shared" si="0"/>
        <v>100</v>
      </c>
      <c r="K17">
        <f t="shared" si="0"/>
        <v>140</v>
      </c>
      <c r="L17">
        <f t="shared" si="0"/>
        <v>391.30784580645161</v>
      </c>
      <c r="M17" s="1">
        <v>125.961227416992</v>
      </c>
      <c r="N17">
        <f t="shared" si="13"/>
        <v>271.98741908415514</v>
      </c>
      <c r="O17">
        <f t="shared" si="14"/>
        <v>107.73229818278315</v>
      </c>
      <c r="P17">
        <f t="shared" si="15"/>
        <v>382.90033726496631</v>
      </c>
      <c r="Q17">
        <f t="shared" si="8"/>
        <v>123.59822496515734</v>
      </c>
      <c r="R17">
        <f t="shared" si="1"/>
        <v>136.84072418035822</v>
      </c>
      <c r="S17">
        <f t="shared" si="9"/>
        <v>103.67190801268593</v>
      </c>
      <c r="T17">
        <f t="shared" si="2"/>
        <v>136.73445723527033</v>
      </c>
      <c r="U17">
        <f t="shared" si="16"/>
        <v>70.686199875148262</v>
      </c>
      <c r="V17">
        <f t="shared" si="10"/>
        <v>134.28472304828313</v>
      </c>
      <c r="W17">
        <f t="shared" si="11"/>
        <v>175.36378546459591</v>
      </c>
      <c r="X17">
        <f t="shared" si="12"/>
        <v>1093.1321610958159</v>
      </c>
      <c r="Y17">
        <f t="shared" si="3"/>
        <v>106.99654746415513</v>
      </c>
      <c r="Z17">
        <f t="shared" si="4"/>
        <v>284.31129834229642</v>
      </c>
      <c r="AA17">
        <f t="shared" si="5"/>
        <v>0.54132911996165656</v>
      </c>
      <c r="AB17">
        <f t="shared" si="6"/>
        <v>151.87799996924511</v>
      </c>
    </row>
    <row r="18" spans="1:28" x14ac:dyDescent="0.25">
      <c r="A18" s="1" t="s">
        <v>0</v>
      </c>
      <c r="B18" s="1">
        <v>8</v>
      </c>
      <c r="C18" s="2">
        <v>37196</v>
      </c>
      <c r="D18" s="1">
        <v>30</v>
      </c>
      <c r="E18" s="1">
        <v>4499.9998599999999</v>
      </c>
      <c r="F18" s="1">
        <v>3000</v>
      </c>
      <c r="G18" s="1">
        <v>4200</v>
      </c>
      <c r="H18" s="1">
        <v>12434.54522</v>
      </c>
      <c r="I18">
        <f t="shared" si="7"/>
        <v>149.99999533333332</v>
      </c>
      <c r="J18">
        <f t="shared" si="0"/>
        <v>100</v>
      </c>
      <c r="K18">
        <f t="shared" si="0"/>
        <v>140</v>
      </c>
      <c r="L18">
        <f t="shared" si="0"/>
        <v>414.48484066666668</v>
      </c>
      <c r="M18" s="1">
        <v>115.961128234863</v>
      </c>
      <c r="N18">
        <f t="shared" si="13"/>
        <v>279.36461112635084</v>
      </c>
      <c r="O18">
        <f t="shared" si="14"/>
        <v>106.54373675572147</v>
      </c>
      <c r="P18">
        <f t="shared" si="15"/>
        <v>385.09051879344941</v>
      </c>
      <c r="Q18">
        <f t="shared" si="8"/>
        <v>121.1324681517993</v>
      </c>
      <c r="R18">
        <f t="shared" si="1"/>
        <v>127.13571267991703</v>
      </c>
      <c r="S18">
        <f t="shared" si="9"/>
        <v>98.60110458457855</v>
      </c>
      <c r="T18">
        <f t="shared" si="2"/>
        <v>126.61550191043514</v>
      </c>
      <c r="U18">
        <f t="shared" si="16"/>
        <v>864.02615838629981</v>
      </c>
      <c r="V18">
        <f t="shared" si="10"/>
        <v>816.61593986797538</v>
      </c>
      <c r="W18">
        <f t="shared" si="11"/>
        <v>36.038944864375502</v>
      </c>
      <c r="X18">
        <f t="shared" si="12"/>
        <v>784.80645753096098</v>
      </c>
      <c r="Y18">
        <f t="shared" si="3"/>
        <v>113.33390680211247</v>
      </c>
      <c r="Z18">
        <f t="shared" si="4"/>
        <v>301.15093386455419</v>
      </c>
      <c r="AA18">
        <f t="shared" si="5"/>
        <v>46.106409258905522</v>
      </c>
      <c r="AB18">
        <f t="shared" si="6"/>
        <v>474.64385845315644</v>
      </c>
    </row>
    <row r="19" spans="1:28" x14ac:dyDescent="0.25">
      <c r="A19" s="1" t="s">
        <v>0</v>
      </c>
      <c r="B19" s="1">
        <v>9</v>
      </c>
      <c r="C19" s="2">
        <v>37226</v>
      </c>
      <c r="D19" s="1">
        <v>31</v>
      </c>
      <c r="E19" s="1">
        <v>5579.99982</v>
      </c>
      <c r="F19" s="1">
        <v>3875</v>
      </c>
      <c r="G19" s="1">
        <v>4340</v>
      </c>
      <c r="H19" s="1">
        <v>12943.23011</v>
      </c>
      <c r="I19">
        <f t="shared" si="7"/>
        <v>179.99999419354839</v>
      </c>
      <c r="J19">
        <f t="shared" si="0"/>
        <v>125</v>
      </c>
      <c r="K19">
        <f t="shared" si="0"/>
        <v>140</v>
      </c>
      <c r="L19">
        <f t="shared" si="0"/>
        <v>417.52355193548391</v>
      </c>
      <c r="M19" s="1">
        <v>116.961128234863</v>
      </c>
      <c r="N19">
        <f t="shared" si="13"/>
        <v>281.71324861147519</v>
      </c>
      <c r="O19">
        <f t="shared" si="14"/>
        <v>104.9449358878753</v>
      </c>
      <c r="P19">
        <f t="shared" si="15"/>
        <v>407.5691291074055</v>
      </c>
      <c r="Q19">
        <f t="shared" si="8"/>
        <v>118.52238898823946</v>
      </c>
      <c r="R19">
        <f t="shared" si="1"/>
        <v>128.229658179322</v>
      </c>
      <c r="S19">
        <f t="shared" si="9"/>
        <v>93.588431643346226</v>
      </c>
      <c r="T19">
        <f t="shared" si="2"/>
        <v>127.45562182365053</v>
      </c>
      <c r="U19">
        <f t="shared" si="16"/>
        <v>99.090533840168504</v>
      </c>
      <c r="V19">
        <f t="shared" si="10"/>
        <v>952.67090696752393</v>
      </c>
      <c r="W19">
        <f t="shared" si="11"/>
        <v>94.231075148140377</v>
      </c>
      <c r="X19">
        <f t="shared" si="12"/>
        <v>1146.9865707089004</v>
      </c>
      <c r="Y19">
        <f t="shared" si="3"/>
        <v>114.16479127833294</v>
      </c>
      <c r="Z19">
        <f t="shared" si="4"/>
        <v>303.35876065715092</v>
      </c>
      <c r="AA19">
        <f t="shared" si="5"/>
        <v>85.005733420950776</v>
      </c>
      <c r="AB19">
        <f t="shared" si="6"/>
        <v>468.52819171949312</v>
      </c>
    </row>
    <row r="20" spans="1:28" x14ac:dyDescent="0.25">
      <c r="A20" s="1" t="s">
        <v>0</v>
      </c>
      <c r="B20" s="1">
        <v>10</v>
      </c>
      <c r="C20" s="2">
        <v>37257</v>
      </c>
      <c r="D20" s="1">
        <v>31</v>
      </c>
      <c r="E20" s="1">
        <v>5580.0001199999997</v>
      </c>
      <c r="F20" s="1">
        <v>3875</v>
      </c>
      <c r="G20" s="1">
        <v>4960</v>
      </c>
      <c r="H20" s="1">
        <v>13460.8943</v>
      </c>
      <c r="I20">
        <f t="shared" si="7"/>
        <v>180.00000387096773</v>
      </c>
      <c r="J20">
        <f t="shared" si="0"/>
        <v>125</v>
      </c>
      <c r="K20">
        <f t="shared" si="0"/>
        <v>160</v>
      </c>
      <c r="L20">
        <f t="shared" si="0"/>
        <v>434.22239677419356</v>
      </c>
      <c r="M20" s="1">
        <v>116.961135864257</v>
      </c>
      <c r="N20">
        <f t="shared" si="13"/>
        <v>294.64196438542018</v>
      </c>
      <c r="O20">
        <f t="shared" si="14"/>
        <v>113.88843731278523</v>
      </c>
      <c r="P20">
        <f t="shared" si="15"/>
        <v>429.08898838097923</v>
      </c>
      <c r="Q20">
        <f t="shared" si="8"/>
        <v>116.43740618733977</v>
      </c>
      <c r="R20">
        <f t="shared" si="1"/>
        <v>128.74681443967381</v>
      </c>
      <c r="S20">
        <f t="shared" si="9"/>
        <v>88.693592807574134</v>
      </c>
      <c r="T20">
        <f t="shared" si="2"/>
        <v>128.34997959553553</v>
      </c>
      <c r="U20">
        <f t="shared" si="16"/>
        <v>26.351881731523271</v>
      </c>
      <c r="V20">
        <f t="shared" si="10"/>
        <v>660.07861098459841</v>
      </c>
      <c r="W20">
        <f t="shared" si="11"/>
        <v>151.52153152262932</v>
      </c>
      <c r="X20">
        <f t="shared" si="12"/>
        <v>1572.6290130763991</v>
      </c>
      <c r="Y20">
        <f t="shared" si="3"/>
        <v>118.73080947482295</v>
      </c>
      <c r="Z20">
        <f t="shared" si="4"/>
        <v>315.49158729937056</v>
      </c>
      <c r="AA20">
        <f t="shared" si="5"/>
        <v>23.448568155677858</v>
      </c>
      <c r="AB20">
        <f t="shared" si="6"/>
        <v>434.70677565392492</v>
      </c>
    </row>
    <row r="21" spans="1:28" x14ac:dyDescent="0.25">
      <c r="A21" s="1" t="s">
        <v>0</v>
      </c>
      <c r="B21" s="1">
        <v>11</v>
      </c>
      <c r="C21" s="2">
        <v>37288</v>
      </c>
      <c r="D21" s="1">
        <v>28</v>
      </c>
      <c r="E21" s="1">
        <v>5040.0000499999996</v>
      </c>
      <c r="F21" s="1">
        <v>3500</v>
      </c>
      <c r="G21" s="1">
        <v>4480</v>
      </c>
      <c r="H21" s="1">
        <v>12398.425289999999</v>
      </c>
      <c r="I21">
        <f t="shared" si="7"/>
        <v>180.00000178571426</v>
      </c>
      <c r="J21">
        <f t="shared" si="0"/>
        <v>125</v>
      </c>
      <c r="K21">
        <f t="shared" si="0"/>
        <v>160</v>
      </c>
      <c r="L21">
        <f t="shared" si="0"/>
        <v>442.80090321428571</v>
      </c>
      <c r="M21" s="1">
        <v>116.961135864257</v>
      </c>
      <c r="N21">
        <f t="shared" si="13"/>
        <v>310.30593882717483</v>
      </c>
      <c r="O21">
        <f t="shared" si="14"/>
        <v>119.37249092543374</v>
      </c>
      <c r="P21">
        <f t="shared" si="15"/>
        <v>442.28471944990304</v>
      </c>
      <c r="Q21">
        <f t="shared" si="8"/>
        <v>114.09949509016579</v>
      </c>
      <c r="R21">
        <f t="shared" si="1"/>
        <v>129.373373417344</v>
      </c>
      <c r="S21">
        <f t="shared" si="9"/>
        <v>83.361342747243057</v>
      </c>
      <c r="T21">
        <f t="shared" si="2"/>
        <v>128.89838495680038</v>
      </c>
      <c r="U21">
        <f t="shared" si="16"/>
        <v>0.26644567861226826</v>
      </c>
      <c r="V21">
        <f t="shared" si="10"/>
        <v>172.19930975242096</v>
      </c>
      <c r="W21">
        <f t="shared" si="11"/>
        <v>233.29135915344423</v>
      </c>
      <c r="X21">
        <f t="shared" si="12"/>
        <v>2073.6222131950058</v>
      </c>
      <c r="Y21">
        <f t="shared" si="3"/>
        <v>121.07645774465824</v>
      </c>
      <c r="Z21">
        <f t="shared" si="4"/>
        <v>321.72444546962743</v>
      </c>
      <c r="AA21">
        <f t="shared" si="5"/>
        <v>2.9035029210180752</v>
      </c>
      <c r="AB21">
        <f t="shared" si="6"/>
        <v>130.38229394373411</v>
      </c>
    </row>
    <row r="22" spans="1:28" x14ac:dyDescent="0.25">
      <c r="A22" s="1" t="s">
        <v>0</v>
      </c>
      <c r="B22" s="1">
        <v>12</v>
      </c>
      <c r="C22" s="2">
        <v>37316</v>
      </c>
      <c r="D22" s="1">
        <v>31</v>
      </c>
      <c r="E22" s="1">
        <v>5580.0001699999902</v>
      </c>
      <c r="F22" s="1">
        <v>3875</v>
      </c>
      <c r="G22" s="1">
        <v>4960</v>
      </c>
      <c r="H22" s="1">
        <v>13910.2822</v>
      </c>
      <c r="I22">
        <f t="shared" si="7"/>
        <v>180.00000548387067</v>
      </c>
      <c r="J22">
        <f t="shared" si="0"/>
        <v>125</v>
      </c>
      <c r="K22">
        <f t="shared" si="0"/>
        <v>160</v>
      </c>
      <c r="L22">
        <f t="shared" si="0"/>
        <v>448.7187806451613</v>
      </c>
      <c r="M22" s="1">
        <v>116.961135864257</v>
      </c>
      <c r="N22">
        <f t="shared" si="13"/>
        <v>319.91090823342478</v>
      </c>
      <c r="O22">
        <f t="shared" si="14"/>
        <v>122.73524993210748</v>
      </c>
      <c r="P22">
        <f t="shared" si="15"/>
        <v>450.37619243108509</v>
      </c>
      <c r="Q22">
        <f t="shared" si="8"/>
        <v>111.45514475832201</v>
      </c>
      <c r="R22">
        <f t="shared" si="1"/>
        <v>129.757572193594</v>
      </c>
      <c r="S22">
        <f t="shared" si="9"/>
        <v>77.760877075703974</v>
      </c>
      <c r="T22">
        <f t="shared" si="2"/>
        <v>129.23466085746776</v>
      </c>
      <c r="U22">
        <f t="shared" si="16"/>
        <v>2.7470138281190688</v>
      </c>
      <c r="V22">
        <f t="shared" si="10"/>
        <v>36.876743780096028</v>
      </c>
      <c r="W22">
        <f t="shared" si="11"/>
        <v>334.978850023397</v>
      </c>
      <c r="X22">
        <f t="shared" si="12"/>
        <v>2649.5504168117686</v>
      </c>
      <c r="Y22">
        <f t="shared" si="3"/>
        <v>122.69460177168324</v>
      </c>
      <c r="Z22">
        <f t="shared" si="4"/>
        <v>326.02417887347804</v>
      </c>
      <c r="AA22">
        <f t="shared" si="5"/>
        <v>1.6522729458747617E-3</v>
      </c>
      <c r="AB22">
        <f t="shared" si="6"/>
        <v>37.372077918537173</v>
      </c>
    </row>
    <row r="23" spans="1:28" x14ac:dyDescent="0.25">
      <c r="A23" s="1" t="s">
        <v>0</v>
      </c>
      <c r="B23" s="1">
        <v>13</v>
      </c>
      <c r="C23" s="2">
        <v>37347</v>
      </c>
      <c r="D23" s="1">
        <v>30</v>
      </c>
      <c r="E23" s="1">
        <v>5400.0001199999997</v>
      </c>
      <c r="F23" s="1">
        <v>3750</v>
      </c>
      <c r="G23" s="1">
        <v>4800</v>
      </c>
      <c r="H23" s="1">
        <v>13213.913269999999</v>
      </c>
      <c r="I23">
        <f t="shared" si="7"/>
        <v>180.00000399999999</v>
      </c>
      <c r="J23">
        <f t="shared" si="0"/>
        <v>125</v>
      </c>
      <c r="K23">
        <f t="shared" si="0"/>
        <v>160</v>
      </c>
      <c r="L23">
        <f t="shared" si="0"/>
        <v>440.46377566666666</v>
      </c>
      <c r="M23" s="1">
        <v>121.96118927001901</v>
      </c>
      <c r="N23">
        <f t="shared" si="13"/>
        <v>324.81194214571696</v>
      </c>
      <c r="O23">
        <f t="shared" si="14"/>
        <v>124.40180538030667</v>
      </c>
      <c r="P23">
        <f t="shared" si="15"/>
        <v>455.33779065663259</v>
      </c>
      <c r="Q23">
        <f t="shared" si="8"/>
        <v>108.62288949845787</v>
      </c>
      <c r="R23">
        <f t="shared" si="1"/>
        <v>134.95366695584769</v>
      </c>
      <c r="S23">
        <f t="shared" si="9"/>
        <v>71.995944662961435</v>
      </c>
      <c r="T23">
        <f t="shared" si="2"/>
        <v>134.40136980804968</v>
      </c>
      <c r="U23">
        <f t="shared" si="16"/>
        <v>221.23632192173113</v>
      </c>
      <c r="V23">
        <f t="shared" si="10"/>
        <v>76.56200753953847</v>
      </c>
      <c r="W23">
        <f t="shared" si="11"/>
        <v>693.3098415105884</v>
      </c>
      <c r="X23">
        <f t="shared" si="12"/>
        <v>3894.4370875392124</v>
      </c>
      <c r="Y23">
        <f t="shared" si="3"/>
        <v>120.43740953425693</v>
      </c>
      <c r="Z23">
        <f t="shared" si="4"/>
        <v>320.02636613240969</v>
      </c>
      <c r="AA23">
        <f t="shared" si="5"/>
        <v>15.716434424176436</v>
      </c>
      <c r="AB23">
        <f t="shared" si="6"/>
        <v>22.901737779141843</v>
      </c>
    </row>
    <row r="24" spans="1:28" x14ac:dyDescent="0.25">
      <c r="A24" s="1" t="s">
        <v>0</v>
      </c>
      <c r="B24" s="1">
        <v>14</v>
      </c>
      <c r="C24" s="2">
        <v>37377</v>
      </c>
      <c r="D24" s="1">
        <v>31</v>
      </c>
      <c r="E24" s="1">
        <v>5579.99982</v>
      </c>
      <c r="F24" s="1">
        <v>3875</v>
      </c>
      <c r="G24" s="1">
        <v>4960</v>
      </c>
      <c r="H24" s="1">
        <v>13805.26223</v>
      </c>
      <c r="I24">
        <f t="shared" si="7"/>
        <v>179.99999419354839</v>
      </c>
      <c r="J24">
        <f t="shared" si="0"/>
        <v>125</v>
      </c>
      <c r="K24">
        <f t="shared" si="0"/>
        <v>160</v>
      </c>
      <c r="L24">
        <f t="shared" si="0"/>
        <v>445.33103967741937</v>
      </c>
      <c r="M24" s="1">
        <v>122.96118927001901</v>
      </c>
      <c r="N24">
        <f t="shared" si="13"/>
        <v>328.60810170551849</v>
      </c>
      <c r="O24">
        <f t="shared" si="14"/>
        <v>125.7400789718113</v>
      </c>
      <c r="P24">
        <f t="shared" si="15"/>
        <v>458.38018221672263</v>
      </c>
      <c r="Q24">
        <f t="shared" si="8"/>
        <v>105.69475376236745</v>
      </c>
      <c r="R24">
        <f t="shared" si="1"/>
        <v>136.10551333823975</v>
      </c>
      <c r="S24">
        <f t="shared" si="9"/>
        <v>66.149503894195476</v>
      </c>
      <c r="T24">
        <f t="shared" si="2"/>
        <v>135.53519716720012</v>
      </c>
      <c r="U24">
        <f t="shared" si="16"/>
        <v>170.28012101105398</v>
      </c>
      <c r="V24">
        <f t="shared" si="10"/>
        <v>81.308831812265055</v>
      </c>
      <c r="W24">
        <f t="shared" si="11"/>
        <v>924.81429798150828</v>
      </c>
      <c r="X24">
        <f t="shared" si="12"/>
        <v>4814.374430975482</v>
      </c>
      <c r="Y24">
        <f t="shared" si="3"/>
        <v>121.76828099601818</v>
      </c>
      <c r="Z24">
        <f t="shared" si="4"/>
        <v>323.56275868140114</v>
      </c>
      <c r="AA24">
        <f t="shared" si="5"/>
        <v>15.775179160514352</v>
      </c>
      <c r="AB24">
        <f t="shared" si="6"/>
        <v>25.455486231009687</v>
      </c>
    </row>
    <row r="25" spans="1:28" x14ac:dyDescent="0.25">
      <c r="A25" s="1" t="s">
        <v>0</v>
      </c>
      <c r="B25" s="1">
        <v>15</v>
      </c>
      <c r="C25" s="2">
        <v>37408</v>
      </c>
      <c r="D25" s="1">
        <v>30</v>
      </c>
      <c r="E25" s="1">
        <v>5400.0000599999903</v>
      </c>
      <c r="F25" s="1">
        <v>3750</v>
      </c>
      <c r="G25" s="1">
        <v>3900</v>
      </c>
      <c r="H25" s="1">
        <v>12803.18298</v>
      </c>
      <c r="I25">
        <f t="shared" si="7"/>
        <v>180.00000199999968</v>
      </c>
      <c r="J25">
        <f t="shared" si="0"/>
        <v>125</v>
      </c>
      <c r="K25">
        <f t="shared" si="0"/>
        <v>130</v>
      </c>
      <c r="L25">
        <f t="shared" si="0"/>
        <v>426.77276599999999</v>
      </c>
      <c r="M25" s="1">
        <v>125.961227416992</v>
      </c>
      <c r="N25">
        <f t="shared" si="13"/>
        <v>330.54040637383844</v>
      </c>
      <c r="O25">
        <f t="shared" si="14"/>
        <v>126.40251162084391</v>
      </c>
      <c r="P25">
        <f t="shared" si="15"/>
        <v>448.64140228289375</v>
      </c>
      <c r="Q25">
        <f t="shared" si="8"/>
        <v>102.6923523916048</v>
      </c>
      <c r="R25">
        <f t="shared" si="1"/>
        <v>139.18284367194553</v>
      </c>
      <c r="S25">
        <f t="shared" si="9"/>
        <v>60.237610458108207</v>
      </c>
      <c r="T25">
        <f t="shared" si="2"/>
        <v>138.6014785790764</v>
      </c>
      <c r="U25">
        <f t="shared" si="16"/>
        <v>478.23725287349743</v>
      </c>
      <c r="V25">
        <f t="shared" si="10"/>
        <v>910.23807138223754</v>
      </c>
      <c r="W25">
        <f t="shared" si="11"/>
        <v>1331.5559538806231</v>
      </c>
      <c r="X25">
        <f t="shared" si="12"/>
        <v>6140.8958268804945</v>
      </c>
      <c r="Y25">
        <f t="shared" si="3"/>
        <v>116.69383326475307</v>
      </c>
      <c r="Z25">
        <f t="shared" si="4"/>
        <v>310.07893273524689</v>
      </c>
      <c r="AA25">
        <f t="shared" si="5"/>
        <v>94.258435422026793</v>
      </c>
      <c r="AB25">
        <f t="shared" si="6"/>
        <v>418.67190346277658</v>
      </c>
    </row>
    <row r="26" spans="1:28" x14ac:dyDescent="0.25">
      <c r="A26" s="1" t="s">
        <v>0</v>
      </c>
      <c r="B26" s="1">
        <v>16</v>
      </c>
      <c r="C26" s="2">
        <v>37438</v>
      </c>
      <c r="D26" s="1">
        <v>31</v>
      </c>
      <c r="E26" s="1">
        <v>4960.0000899999995</v>
      </c>
      <c r="F26" s="1">
        <v>3100</v>
      </c>
      <c r="G26" s="1">
        <v>4030</v>
      </c>
      <c r="H26" s="1">
        <v>12857.20577</v>
      </c>
      <c r="I26">
        <f t="shared" si="7"/>
        <v>160.00000290322581</v>
      </c>
      <c r="J26">
        <f t="shared" si="0"/>
        <v>100</v>
      </c>
      <c r="K26">
        <f t="shared" si="0"/>
        <v>130</v>
      </c>
      <c r="L26">
        <f t="shared" si="0"/>
        <v>414.74857322580647</v>
      </c>
      <c r="M26" s="1">
        <v>125.961227416992</v>
      </c>
      <c r="N26">
        <f t="shared" si="13"/>
        <v>320.71410996277029</v>
      </c>
      <c r="O26">
        <f t="shared" si="14"/>
        <v>127.04597831768396</v>
      </c>
      <c r="P26">
        <f t="shared" si="15"/>
        <v>425.40219180080851</v>
      </c>
      <c r="Q26">
        <f t="shared" si="8"/>
        <v>99.652148893314518</v>
      </c>
      <c r="R26">
        <f t="shared" si="1"/>
        <v>138.78979181550281</v>
      </c>
      <c r="S26">
        <f t="shared" si="9"/>
        <v>54.293318593412849</v>
      </c>
      <c r="T26">
        <f t="shared" si="2"/>
        <v>138.6658252487604</v>
      </c>
      <c r="U26">
        <f t="shared" si="16"/>
        <v>113.49958874162854</v>
      </c>
      <c r="V26">
        <f t="shared" si="10"/>
        <v>1089.7601262032395</v>
      </c>
      <c r="W26">
        <f t="shared" si="11"/>
        <v>1531.7550935047152</v>
      </c>
      <c r="X26">
        <f t="shared" si="12"/>
        <v>7118.7198793066664</v>
      </c>
      <c r="Y26">
        <f t="shared" si="3"/>
        <v>113.40602003363657</v>
      </c>
      <c r="Z26">
        <f t="shared" si="4"/>
        <v>301.34255319216987</v>
      </c>
      <c r="AA26">
        <f t="shared" si="5"/>
        <v>186.04846199055316</v>
      </c>
      <c r="AB26">
        <f t="shared" si="6"/>
        <v>375.25721171659501</v>
      </c>
    </row>
    <row r="27" spans="1:28" x14ac:dyDescent="0.25">
      <c r="A27" s="1" t="s">
        <v>0</v>
      </c>
      <c r="B27" s="1">
        <v>17</v>
      </c>
      <c r="C27" s="2">
        <v>37469</v>
      </c>
      <c r="D27" s="1">
        <v>31</v>
      </c>
      <c r="E27" s="1">
        <v>4959.9998800000003</v>
      </c>
      <c r="F27" s="1">
        <v>3100</v>
      </c>
      <c r="G27" s="1">
        <v>4030</v>
      </c>
      <c r="H27" s="1">
        <v>12608.83682</v>
      </c>
      <c r="I27">
        <f t="shared" si="7"/>
        <v>159.99999612903227</v>
      </c>
      <c r="J27">
        <f t="shared" si="7"/>
        <v>100</v>
      </c>
      <c r="K27">
        <f t="shared" si="7"/>
        <v>130</v>
      </c>
      <c r="L27">
        <f t="shared" si="7"/>
        <v>406.73667161290325</v>
      </c>
      <c r="M27" s="1">
        <v>125.961227416992</v>
      </c>
      <c r="N27">
        <f t="shared" si="13"/>
        <v>307.16151282866053</v>
      </c>
      <c r="O27">
        <f t="shared" si="14"/>
        <v>117.7002672934984</v>
      </c>
      <c r="P27">
        <f t="shared" si="15"/>
        <v>411.15217078481231</v>
      </c>
      <c r="Q27">
        <f t="shared" si="8"/>
        <v>96.423484627121383</v>
      </c>
      <c r="R27">
        <f t="shared" si="1"/>
        <v>138.24768793013843</v>
      </c>
      <c r="S27">
        <f t="shared" si="9"/>
        <v>48.291129541262393</v>
      </c>
      <c r="T27">
        <f t="shared" si="2"/>
        <v>137.73125414634185</v>
      </c>
      <c r="U27">
        <f t="shared" si="16"/>
        <v>19.496632937129611</v>
      </c>
      <c r="V27">
        <f t="shared" si="10"/>
        <v>328.51955847229374</v>
      </c>
      <c r="W27">
        <f t="shared" si="11"/>
        <v>1749.2639819321018</v>
      </c>
      <c r="X27">
        <f t="shared" si="12"/>
        <v>7999.5358893721404</v>
      </c>
      <c r="Y27">
        <f t="shared" si="3"/>
        <v>111.21530032180347</v>
      </c>
      <c r="Z27">
        <f t="shared" si="4"/>
        <v>295.52137129109974</v>
      </c>
      <c r="AA27">
        <f t="shared" si="5"/>
        <v>42.05479662397412</v>
      </c>
      <c r="AB27">
        <f t="shared" si="6"/>
        <v>135.49289501444815</v>
      </c>
    </row>
    <row r="28" spans="1:28" x14ac:dyDescent="0.25">
      <c r="A28" s="1"/>
      <c r="B28" s="1"/>
      <c r="C28" s="2"/>
      <c r="D28" s="1"/>
      <c r="E28" s="1"/>
      <c r="F28" s="1"/>
      <c r="G28" s="1"/>
      <c r="H28" s="1"/>
      <c r="M28" s="1"/>
    </row>
    <row r="29" spans="1:28" x14ac:dyDescent="0.25">
      <c r="A29" s="1"/>
      <c r="B29" s="1"/>
      <c r="C29" s="2"/>
      <c r="D29" s="1"/>
      <c r="E29" s="1"/>
      <c r="F29" s="1"/>
      <c r="G29" s="1"/>
      <c r="H29" s="1"/>
      <c r="M29" s="1"/>
    </row>
    <row r="30" spans="1:28" x14ac:dyDescent="0.25">
      <c r="A30" s="1"/>
      <c r="B30" s="1"/>
      <c r="C30" s="2"/>
      <c r="D30" s="1"/>
      <c r="E30" s="1"/>
      <c r="F30" s="1"/>
      <c r="G30" s="1"/>
      <c r="H30" s="1"/>
      <c r="M30" s="1"/>
    </row>
    <row r="31" spans="1:28" x14ac:dyDescent="0.25">
      <c r="A31" s="1"/>
      <c r="B31" s="1"/>
      <c r="C31" s="2"/>
      <c r="D31" s="1"/>
      <c r="E31" s="1"/>
      <c r="F31" s="1"/>
      <c r="G31" s="1"/>
      <c r="H31" s="1"/>
      <c r="M31" s="1"/>
    </row>
    <row r="32" spans="1:28" x14ac:dyDescent="0.25">
      <c r="A32" s="1"/>
      <c r="B32" s="1"/>
      <c r="C32" s="2"/>
      <c r="D32" s="1"/>
      <c r="E32" s="1"/>
      <c r="F32" s="1"/>
      <c r="G32" s="1"/>
      <c r="H32" s="1"/>
      <c r="M32" s="1"/>
    </row>
    <row r="33" spans="1:28" x14ac:dyDescent="0.25">
      <c r="A33" s="1"/>
      <c r="B33" s="1"/>
      <c r="C33" s="2"/>
      <c r="D33" s="1"/>
      <c r="E33" s="1"/>
      <c r="F33" s="1"/>
      <c r="G33" s="1"/>
      <c r="H33" s="1"/>
      <c r="M33" s="1"/>
    </row>
    <row r="34" spans="1:28" x14ac:dyDescent="0.25">
      <c r="A34" s="1"/>
      <c r="B34" s="1"/>
      <c r="C34" s="2"/>
      <c r="D34" s="1"/>
      <c r="E34" s="1"/>
      <c r="F34" s="1"/>
      <c r="G34" s="1"/>
      <c r="H34" s="1"/>
      <c r="M34" s="1"/>
    </row>
    <row r="35" spans="1:28" x14ac:dyDescent="0.25">
      <c r="A35" s="1"/>
      <c r="B35" s="1"/>
      <c r="C35" s="2"/>
      <c r="D35" s="1"/>
      <c r="E35" s="1"/>
      <c r="F35" s="1"/>
      <c r="G35" s="1"/>
      <c r="H35" s="1"/>
      <c r="M35" s="1"/>
    </row>
    <row r="36" spans="1:28" x14ac:dyDescent="0.25">
      <c r="D36" s="1"/>
      <c r="E36" s="1"/>
      <c r="H36" s="1"/>
      <c r="M36" s="1"/>
      <c r="U36">
        <f t="shared" ref="U36:V36" si="17">SUM(U11:U35)</f>
        <v>2443.0976559595506</v>
      </c>
      <c r="V36">
        <f t="shared" si="17"/>
        <v>6098.8510774794577</v>
      </c>
      <c r="W36">
        <f>SUM(W11:W35)</f>
        <v>7489.5210651270818</v>
      </c>
      <c r="X36">
        <f>SUM(X11:X35)</f>
        <v>41128.406906357261</v>
      </c>
      <c r="AA36">
        <f>SUM(AA11:AA35)</f>
        <v>1630.2196077797162</v>
      </c>
      <c r="AB36">
        <f>SUM(AB11:AB35)</f>
        <v>5001.1948760669411</v>
      </c>
    </row>
    <row r="38" spans="1:28" x14ac:dyDescent="0.25">
      <c r="X38">
        <f>W36+X36</f>
        <v>48617.927971484343</v>
      </c>
    </row>
    <row r="39" spans="1:28" x14ac:dyDescent="0.25">
      <c r="X39">
        <f>10*W36+10*X36+AA36+AB36+U36*1000</f>
        <v>2935908.3501582406</v>
      </c>
    </row>
    <row r="43" spans="1:28" x14ac:dyDescent="0.25">
      <c r="G43" s="1">
        <v>7166.1964399999997</v>
      </c>
      <c r="H43" s="1">
        <v>3827.7788500000001</v>
      </c>
      <c r="I43" s="1"/>
      <c r="L43">
        <f>G43/D11</f>
        <v>238.87321466666666</v>
      </c>
      <c r="M43">
        <f>H43/D11</f>
        <v>127.59262833333334</v>
      </c>
      <c r="N43">
        <f>N11</f>
        <v>266.26192328627303</v>
      </c>
      <c r="O43">
        <f>O11</f>
        <v>100.20391971372695</v>
      </c>
    </row>
    <row r="44" spans="1:28" x14ac:dyDescent="0.25">
      <c r="G44" s="1">
        <v>7564.7767000000003</v>
      </c>
      <c r="H44" s="1">
        <v>3960.6312600000001</v>
      </c>
      <c r="I44" s="1"/>
      <c r="L44">
        <f t="shared" ref="L44:L59" si="18">G44/D12</f>
        <v>244.02505483870968</v>
      </c>
      <c r="M44">
        <f t="shared" ref="M44:M59" si="19">H44/D12</f>
        <v>127.76229870967742</v>
      </c>
      <c r="N44">
        <f t="shared" ref="N44:O59" si="20">N12</f>
        <v>258.40409781180438</v>
      </c>
      <c r="O44">
        <f t="shared" si="20"/>
        <v>112.57405021312508</v>
      </c>
    </row>
    <row r="45" spans="1:28" x14ac:dyDescent="0.25">
      <c r="G45" s="1">
        <v>7391.7114300000003</v>
      </c>
      <c r="H45" s="1">
        <v>3837.0432999999998</v>
      </c>
      <c r="I45" s="1"/>
      <c r="L45">
        <f t="shared" si="18"/>
        <v>246.39038100000002</v>
      </c>
      <c r="M45">
        <f t="shared" si="19"/>
        <v>127.90144333333333</v>
      </c>
      <c r="N45">
        <f t="shared" si="20"/>
        <v>253.5857689943349</v>
      </c>
      <c r="O45">
        <f t="shared" si="20"/>
        <v>120.15927292579147</v>
      </c>
    </row>
    <row r="46" spans="1:28" x14ac:dyDescent="0.25">
      <c r="G46" s="1">
        <v>7661.8953099999999</v>
      </c>
      <c r="H46" s="1">
        <v>3800.13</v>
      </c>
      <c r="I46" s="1"/>
      <c r="L46">
        <f t="shared" si="18"/>
        <v>247.15791322580645</v>
      </c>
      <c r="M46">
        <f t="shared" si="19"/>
        <v>122.58483870967743</v>
      </c>
      <c r="N46">
        <f t="shared" si="20"/>
        <v>250.63122480539988</v>
      </c>
      <c r="O46">
        <f t="shared" si="20"/>
        <v>124.81044484378776</v>
      </c>
    </row>
    <row r="47" spans="1:28" x14ac:dyDescent="0.25">
      <c r="G47" s="1">
        <v>8324.9332599999998</v>
      </c>
      <c r="H47" s="1">
        <v>3699.8932300000001</v>
      </c>
      <c r="I47" s="1"/>
      <c r="L47">
        <f t="shared" si="18"/>
        <v>268.5462341935484</v>
      </c>
      <c r="M47">
        <f t="shared" si="19"/>
        <v>119.35139451612903</v>
      </c>
      <c r="N47">
        <f t="shared" si="20"/>
        <v>248.81953205983211</v>
      </c>
      <c r="O47">
        <f t="shared" si="20"/>
        <v>116.22496182246545</v>
      </c>
    </row>
    <row r="48" spans="1:28" x14ac:dyDescent="0.25">
      <c r="G48" s="1">
        <v>8201.3626100000001</v>
      </c>
      <c r="H48" s="1">
        <v>3528.4867899999999</v>
      </c>
      <c r="I48" s="1"/>
      <c r="L48">
        <f t="shared" si="18"/>
        <v>273.37875366666668</v>
      </c>
      <c r="M48">
        <f t="shared" si="19"/>
        <v>117.61622633333333</v>
      </c>
      <c r="N48">
        <f t="shared" si="20"/>
        <v>263.18108079468396</v>
      </c>
      <c r="O48">
        <f t="shared" si="20"/>
        <v>110.96044173996398</v>
      </c>
    </row>
    <row r="49" spans="7:15" x14ac:dyDescent="0.25">
      <c r="G49" s="1">
        <v>8521.2773099999995</v>
      </c>
      <c r="H49" s="1">
        <v>3609.2659100000001</v>
      </c>
      <c r="I49" s="1"/>
      <c r="L49">
        <f t="shared" si="18"/>
        <v>274.87991322580643</v>
      </c>
      <c r="M49">
        <f t="shared" si="19"/>
        <v>116.42793258064516</v>
      </c>
      <c r="N49">
        <f t="shared" si="20"/>
        <v>271.98741908415514</v>
      </c>
      <c r="O49">
        <f t="shared" si="20"/>
        <v>107.73229818278315</v>
      </c>
    </row>
    <row r="50" spans="7:15" x14ac:dyDescent="0.25">
      <c r="G50" s="1">
        <v>8792.9974399999992</v>
      </c>
      <c r="H50" s="1">
        <v>3641.5477799999999</v>
      </c>
      <c r="I50" s="1"/>
      <c r="L50">
        <f t="shared" si="18"/>
        <v>293.09991466666662</v>
      </c>
      <c r="M50">
        <f t="shared" si="19"/>
        <v>121.38492599999999</v>
      </c>
      <c r="N50">
        <f t="shared" si="20"/>
        <v>279.36461112635084</v>
      </c>
      <c r="O50">
        <f t="shared" si="20"/>
        <v>106.54373675572147</v>
      </c>
    </row>
    <row r="51" spans="7:15" x14ac:dyDescent="0.25">
      <c r="G51" s="1">
        <v>9054.0595400000002</v>
      </c>
      <c r="H51" s="1">
        <v>3889.1705700000002</v>
      </c>
      <c r="I51" s="1"/>
      <c r="L51">
        <f t="shared" si="18"/>
        <v>292.06643677419356</v>
      </c>
      <c r="M51">
        <f t="shared" si="19"/>
        <v>125.45711516129033</v>
      </c>
      <c r="N51">
        <f t="shared" si="20"/>
        <v>281.71324861147519</v>
      </c>
      <c r="O51">
        <f t="shared" si="20"/>
        <v>104.9449358878753</v>
      </c>
    </row>
    <row r="52" spans="7:15" x14ac:dyDescent="0.25">
      <c r="G52" s="1">
        <v>9461.5655499999993</v>
      </c>
      <c r="H52" s="1">
        <v>3999.3287500000001</v>
      </c>
      <c r="I52" s="1"/>
      <c r="L52">
        <f t="shared" si="18"/>
        <v>305.21179193548386</v>
      </c>
      <c r="M52">
        <f t="shared" si="19"/>
        <v>129.01060483870967</v>
      </c>
      <c r="N52">
        <f t="shared" si="20"/>
        <v>294.64196438542018</v>
      </c>
      <c r="O52">
        <f t="shared" si="20"/>
        <v>113.88843731278523</v>
      </c>
    </row>
    <row r="53" spans="7:15" x14ac:dyDescent="0.25">
      <c r="G53" s="1">
        <v>8718.2991899999997</v>
      </c>
      <c r="H53" s="1">
        <v>3680.1261</v>
      </c>
      <c r="I53" s="1"/>
      <c r="L53">
        <f t="shared" si="18"/>
        <v>311.36782821428568</v>
      </c>
      <c r="M53">
        <f t="shared" si="19"/>
        <v>131.433075</v>
      </c>
      <c r="N53">
        <f t="shared" si="20"/>
        <v>310.30593882717483</v>
      </c>
      <c r="O53">
        <f t="shared" si="20"/>
        <v>119.37249092543374</v>
      </c>
    </row>
    <row r="54" spans="7:15" x14ac:dyDescent="0.25">
      <c r="G54" s="1">
        <v>9775.1397099999995</v>
      </c>
      <c r="H54" s="1">
        <v>4135.1424900000002</v>
      </c>
      <c r="I54" s="1"/>
      <c r="L54">
        <f t="shared" si="18"/>
        <v>315.32708741935483</v>
      </c>
      <c r="M54">
        <f t="shared" si="19"/>
        <v>133.39169322580645</v>
      </c>
      <c r="N54">
        <f t="shared" si="20"/>
        <v>319.91090823342478</v>
      </c>
      <c r="O54">
        <f t="shared" si="20"/>
        <v>122.73524993210748</v>
      </c>
    </row>
    <row r="55" spans="7:15" x14ac:dyDescent="0.25">
      <c r="G55" s="1">
        <v>9255.7855199999995</v>
      </c>
      <c r="H55" s="1">
        <v>3958.1277500000001</v>
      </c>
      <c r="I55" s="1"/>
      <c r="L55">
        <f t="shared" si="18"/>
        <v>308.526184</v>
      </c>
      <c r="M55">
        <f t="shared" si="19"/>
        <v>131.93759166666666</v>
      </c>
      <c r="N55">
        <f t="shared" si="20"/>
        <v>324.81194214571696</v>
      </c>
      <c r="O55">
        <f t="shared" si="20"/>
        <v>124.40180538030667</v>
      </c>
    </row>
    <row r="56" spans="7:15" x14ac:dyDescent="0.25">
      <c r="G56" s="1">
        <v>9678.6383999999998</v>
      </c>
      <c r="H56" s="1">
        <v>4126.6238300000005</v>
      </c>
      <c r="I56" s="1"/>
      <c r="L56">
        <f t="shared" si="18"/>
        <v>312.21414193548384</v>
      </c>
      <c r="M56">
        <f t="shared" si="19"/>
        <v>133.1168977419355</v>
      </c>
      <c r="N56">
        <f t="shared" si="20"/>
        <v>328.60810170551849</v>
      </c>
      <c r="O56">
        <f t="shared" si="20"/>
        <v>125.7400789718113</v>
      </c>
    </row>
    <row r="57" spans="7:15" x14ac:dyDescent="0.25">
      <c r="G57" s="1">
        <v>8826.8344099999995</v>
      </c>
      <c r="H57" s="1">
        <v>3976.3485700000001</v>
      </c>
      <c r="I57" s="1"/>
      <c r="L57">
        <f t="shared" si="18"/>
        <v>294.22781366666663</v>
      </c>
      <c r="M57">
        <f t="shared" si="19"/>
        <v>132.54495233333333</v>
      </c>
      <c r="N57">
        <f t="shared" si="20"/>
        <v>330.54040637383844</v>
      </c>
      <c r="O57">
        <f t="shared" si="20"/>
        <v>126.40251162084391</v>
      </c>
    </row>
    <row r="58" spans="7:15" x14ac:dyDescent="0.25">
      <c r="G58" s="1">
        <v>8894.5696100000005</v>
      </c>
      <c r="H58" s="1">
        <v>3962.63616</v>
      </c>
      <c r="I58" s="1"/>
      <c r="L58">
        <f t="shared" si="18"/>
        <v>286.92160032258067</v>
      </c>
      <c r="M58">
        <f t="shared" si="19"/>
        <v>127.82697290322581</v>
      </c>
      <c r="N58">
        <f t="shared" si="20"/>
        <v>320.71410996277029</v>
      </c>
      <c r="O58">
        <f t="shared" si="20"/>
        <v>127.04597831768396</v>
      </c>
    </row>
    <row r="59" spans="7:15" x14ac:dyDescent="0.25">
      <c r="G59" s="1">
        <v>8748.2240299999994</v>
      </c>
      <c r="H59" s="1">
        <v>3860.6127900000001</v>
      </c>
      <c r="I59" s="1"/>
      <c r="L59">
        <f t="shared" si="18"/>
        <v>282.20077516129032</v>
      </c>
      <c r="M59">
        <f t="shared" si="19"/>
        <v>124.53589645161291</v>
      </c>
      <c r="N59">
        <f t="shared" si="20"/>
        <v>307.16151282866053</v>
      </c>
      <c r="O59">
        <f t="shared" si="20"/>
        <v>117.7002672934984</v>
      </c>
    </row>
    <row r="60" spans="7:15" x14ac:dyDescent="0.25">
      <c r="G60" s="1"/>
      <c r="H60" s="1"/>
      <c r="I60" s="1"/>
    </row>
    <row r="61" spans="7:15" x14ac:dyDescent="0.25">
      <c r="G61" s="1"/>
      <c r="H61" s="1"/>
      <c r="I61" s="1"/>
    </row>
    <row r="62" spans="7:15" x14ac:dyDescent="0.25">
      <c r="G62" s="1"/>
      <c r="H62" s="1"/>
      <c r="I62" s="1"/>
    </row>
    <row r="63" spans="7:15" x14ac:dyDescent="0.25">
      <c r="G63" s="1"/>
      <c r="H63" s="1"/>
      <c r="I63" s="1"/>
    </row>
    <row r="64" spans="7:15" x14ac:dyDescent="0.25">
      <c r="G64" s="1"/>
      <c r="H64" s="1"/>
      <c r="I64" s="1"/>
    </row>
    <row r="65" spans="7:9" x14ac:dyDescent="0.25">
      <c r="G65" s="1"/>
      <c r="H65" s="1"/>
      <c r="I65" s="1"/>
    </row>
    <row r="66" spans="7:9" x14ac:dyDescent="0.25">
      <c r="G66" s="1"/>
      <c r="H66" s="1"/>
      <c r="I66" s="1"/>
    </row>
    <row r="67" spans="7:9" x14ac:dyDescent="0.25">
      <c r="G67" s="1"/>
      <c r="H67" s="1"/>
      <c r="I67" s="1"/>
    </row>
    <row r="68" spans="7:9" x14ac:dyDescent="0.25">
      <c r="G68" s="1"/>
      <c r="H68" s="1"/>
      <c r="I68" s="1"/>
    </row>
  </sheetData>
  <mergeCells count="5">
    <mergeCell ref="B6:C6"/>
    <mergeCell ref="N9:P9"/>
    <mergeCell ref="Q9:R9"/>
    <mergeCell ref="S9:T9"/>
    <mergeCell ref="V9:X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opLeftCell="B1" workbookViewId="0">
      <selection activeCell="E23" sqref="E23"/>
    </sheetView>
  </sheetViews>
  <sheetFormatPr defaultRowHeight="15" x14ac:dyDescent="0.25"/>
  <cols>
    <col min="2" max="2" width="21.28515625" customWidth="1"/>
    <col min="3" max="3" width="17.28515625" customWidth="1"/>
    <col min="16" max="16" width="15.28515625" customWidth="1"/>
  </cols>
  <sheetData>
    <row r="1" spans="1:28" ht="15.75" thickBot="1" x14ac:dyDescent="0.3">
      <c r="C1" s="5" t="s">
        <v>18</v>
      </c>
      <c r="D1" s="5" t="s">
        <v>19</v>
      </c>
      <c r="E1" s="5" t="s">
        <v>10</v>
      </c>
      <c r="F1" s="5" t="s">
        <v>11</v>
      </c>
      <c r="G1" s="5" t="s">
        <v>38</v>
      </c>
      <c r="H1" s="5" t="s">
        <v>14</v>
      </c>
      <c r="I1" s="5" t="s">
        <v>15</v>
      </c>
      <c r="J1" s="5" t="s">
        <v>34</v>
      </c>
      <c r="K1" s="5" t="s">
        <v>12</v>
      </c>
      <c r="L1" s="5" t="s">
        <v>13</v>
      </c>
      <c r="M1" s="5" t="s">
        <v>35</v>
      </c>
      <c r="N1" s="5" t="s">
        <v>16</v>
      </c>
      <c r="O1" s="5" t="s">
        <v>17</v>
      </c>
      <c r="P1" s="7"/>
      <c r="Y1">
        <f>K2/(K2+H2)</f>
        <v>0.74420344124192961</v>
      </c>
      <c r="Z1">
        <f>120/166</f>
        <v>0.72289156626506024</v>
      </c>
      <c r="AA1">
        <f>Y1-Z1</f>
        <v>2.1311874976869372E-2</v>
      </c>
    </row>
    <row r="2" spans="1:28" ht="15.75" thickBot="1" x14ac:dyDescent="0.3">
      <c r="C2" s="8">
        <f>D2</f>
        <v>2.2353964745726977</v>
      </c>
      <c r="D2" s="9">
        <v>2.2353964745726977</v>
      </c>
      <c r="E2" s="9">
        <v>0.52876771040442894</v>
      </c>
      <c r="F2" s="9">
        <v>0.46580026464937241</v>
      </c>
      <c r="G2" s="9">
        <v>0.98109366047001556</v>
      </c>
      <c r="H2" s="9">
        <v>81.32117672476825</v>
      </c>
      <c r="I2" s="9">
        <v>10</v>
      </c>
      <c r="J2" s="10">
        <v>1.095289843485604</v>
      </c>
      <c r="K2" s="4">
        <f>L11-H2</f>
        <v>236.59231327523179</v>
      </c>
      <c r="L2" s="4">
        <f>I2/N2*O2</f>
        <v>25</v>
      </c>
      <c r="M2" s="4">
        <f>J2*O2/N2</f>
        <v>2.7382246087140101</v>
      </c>
      <c r="N2" s="4">
        <v>200</v>
      </c>
      <c r="O2" s="4">
        <v>500</v>
      </c>
      <c r="R2">
        <f>E2+F2</f>
        <v>0.99456797505380135</v>
      </c>
      <c r="S2">
        <v>1</v>
      </c>
      <c r="Y2">
        <f>1-Y1</f>
        <v>0.25579655875807039</v>
      </c>
      <c r="Z2">
        <f>1-Z1</f>
        <v>0.27710843373493976</v>
      </c>
    </row>
    <row r="3" spans="1:28" x14ac:dyDescent="0.25">
      <c r="B3" s="4" t="s">
        <v>20</v>
      </c>
      <c r="C3" s="4">
        <v>0.1</v>
      </c>
      <c r="D3" s="4">
        <v>0.1</v>
      </c>
      <c r="E3" s="4">
        <v>0</v>
      </c>
      <c r="F3" s="4">
        <v>0</v>
      </c>
      <c r="G3" s="4">
        <v>0</v>
      </c>
      <c r="H3" s="4">
        <v>10</v>
      </c>
      <c r="I3" s="4">
        <v>0.1</v>
      </c>
      <c r="J3" s="4">
        <v>0.1</v>
      </c>
    </row>
    <row r="4" spans="1:28" x14ac:dyDescent="0.25">
      <c r="B4" s="4" t="s">
        <v>21</v>
      </c>
      <c r="C4" s="4">
        <v>6</v>
      </c>
      <c r="D4" s="4">
        <v>6</v>
      </c>
      <c r="E4" s="4">
        <v>1</v>
      </c>
      <c r="F4" s="4">
        <v>1</v>
      </c>
      <c r="G4" s="4">
        <v>1</v>
      </c>
      <c r="H4" s="4">
        <v>440</v>
      </c>
      <c r="I4" s="4">
        <v>10</v>
      </c>
      <c r="J4" s="4">
        <v>20</v>
      </c>
    </row>
    <row r="5" spans="1:28" ht="15.75" thickBot="1" x14ac:dyDescent="0.3"/>
    <row r="6" spans="1:28" ht="15.75" thickBot="1" x14ac:dyDescent="0.3">
      <c r="B6" s="11" t="s">
        <v>36</v>
      </c>
      <c r="C6" s="12"/>
      <c r="D6" s="9">
        <v>1</v>
      </c>
      <c r="E6" s="9">
        <v>0.5</v>
      </c>
      <c r="F6" s="9">
        <v>0.5</v>
      </c>
      <c r="G6" s="9">
        <v>0.5</v>
      </c>
      <c r="H6" s="9">
        <v>100</v>
      </c>
      <c r="I6" s="9">
        <v>1</v>
      </c>
      <c r="J6" s="10">
        <v>1</v>
      </c>
    </row>
    <row r="9" spans="1:28" x14ac:dyDescent="0.25">
      <c r="F9" t="s">
        <v>5</v>
      </c>
      <c r="G9" t="s">
        <v>4</v>
      </c>
      <c r="N9" s="13" t="s">
        <v>22</v>
      </c>
      <c r="O9" s="14"/>
      <c r="P9" s="14"/>
      <c r="Q9" s="15" t="s">
        <v>29</v>
      </c>
      <c r="R9" s="16"/>
      <c r="S9" s="15" t="s">
        <v>30</v>
      </c>
      <c r="T9" s="16"/>
      <c r="V9" s="13" t="s">
        <v>31</v>
      </c>
      <c r="W9" s="14"/>
      <c r="X9" s="17"/>
    </row>
    <row r="10" spans="1:28" x14ac:dyDescent="0.25">
      <c r="E10" t="s">
        <v>0</v>
      </c>
      <c r="F10" t="s">
        <v>1</v>
      </c>
      <c r="G10" t="s">
        <v>2</v>
      </c>
      <c r="H10" t="s">
        <v>3</v>
      </c>
      <c r="I10" t="s">
        <v>6</v>
      </c>
      <c r="J10" t="s">
        <v>7</v>
      </c>
      <c r="K10" t="s">
        <v>8</v>
      </c>
      <c r="L10" t="s">
        <v>9</v>
      </c>
      <c r="M10" t="s">
        <v>28</v>
      </c>
      <c r="N10" s="5" t="s">
        <v>23</v>
      </c>
      <c r="O10" s="5" t="s">
        <v>24</v>
      </c>
      <c r="P10" s="6" t="s">
        <v>25</v>
      </c>
      <c r="Q10" s="3" t="s">
        <v>26</v>
      </c>
      <c r="R10" s="3" t="s">
        <v>27</v>
      </c>
      <c r="S10" s="3" t="s">
        <v>26</v>
      </c>
      <c r="T10" s="3" t="s">
        <v>27</v>
      </c>
      <c r="V10" s="5" t="s">
        <v>32</v>
      </c>
      <c r="W10" s="5" t="s">
        <v>29</v>
      </c>
      <c r="X10" s="5" t="s">
        <v>33</v>
      </c>
    </row>
    <row r="11" spans="1:28" x14ac:dyDescent="0.25">
      <c r="A11" s="1" t="s">
        <v>0</v>
      </c>
      <c r="B11" s="1">
        <v>1</v>
      </c>
      <c r="C11" s="2">
        <v>37622</v>
      </c>
      <c r="D11" s="1">
        <v>31</v>
      </c>
      <c r="E11" s="1">
        <v>4960</v>
      </c>
      <c r="F11" s="1"/>
      <c r="G11" s="1">
        <v>4960</v>
      </c>
      <c r="H11" s="1">
        <v>9855.31819</v>
      </c>
      <c r="I11">
        <f>E11/$D11</f>
        <v>160</v>
      </c>
      <c r="J11">
        <f t="shared" ref="J11:L21" si="0">F11/$D11</f>
        <v>0</v>
      </c>
      <c r="K11">
        <f t="shared" si="0"/>
        <v>160</v>
      </c>
      <c r="L11">
        <f t="shared" si="0"/>
        <v>317.91349000000002</v>
      </c>
      <c r="M11" s="1">
        <v>150.96151733398401</v>
      </c>
      <c r="N11">
        <f>K2</f>
        <v>236.59231327523179</v>
      </c>
      <c r="O11">
        <f>H2</f>
        <v>81.32117672476825</v>
      </c>
      <c r="P11">
        <f>O11+N11</f>
        <v>317.91349000000002</v>
      </c>
      <c r="Q11">
        <f>R11</f>
        <v>160.42520986499329</v>
      </c>
      <c r="R11">
        <f t="shared" ref="R11:R21" si="1">M11+N11/$L$2</f>
        <v>160.42520986499329</v>
      </c>
      <c r="S11">
        <f>T11</f>
        <v>159.09363500646083</v>
      </c>
      <c r="T11">
        <f t="shared" ref="T11:T21" si="2">M11+O11/$I$2</f>
        <v>159.09363500646083</v>
      </c>
      <c r="U11">
        <f>(L11-P11)*(L11-P11)</f>
        <v>0</v>
      </c>
      <c r="V11">
        <f>(O11+N11-L11)*(O11+N11-L11)</f>
        <v>0</v>
      </c>
      <c r="W11">
        <f>(Q11-R11)*(Q11-R11)</f>
        <v>0</v>
      </c>
      <c r="X11">
        <f>(S11-T11)*(S11-T11)</f>
        <v>0</v>
      </c>
      <c r="Y11">
        <f t="shared" ref="Y11:Y21" si="3">L11*$H$2/$L$11</f>
        <v>81.32117672476825</v>
      </c>
      <c r="Z11">
        <f t="shared" ref="Z11:Z21" si="4">L11*$K$2/$L$11</f>
        <v>236.59231327523179</v>
      </c>
      <c r="AA11">
        <f t="shared" ref="AA11:AA21" si="5">(Y11-O11)*(Y11-O11)</f>
        <v>0</v>
      </c>
      <c r="AB11">
        <f t="shared" ref="AB11:AB21" si="6">(N11-Z11)*(N11-Z11)</f>
        <v>0</v>
      </c>
    </row>
    <row r="12" spans="1:28" x14ac:dyDescent="0.25">
      <c r="A12" s="1" t="s">
        <v>0</v>
      </c>
      <c r="B12" s="1">
        <v>2</v>
      </c>
      <c r="C12" s="2">
        <v>37653</v>
      </c>
      <c r="D12" s="1">
        <v>28</v>
      </c>
      <c r="E12" s="1">
        <v>5040</v>
      </c>
      <c r="F12" s="1"/>
      <c r="G12" s="1">
        <v>4480</v>
      </c>
      <c r="H12" s="1">
        <v>9104.9816900000005</v>
      </c>
      <c r="I12">
        <f t="shared" ref="I12:I21" si="7">E12/$D12</f>
        <v>180</v>
      </c>
      <c r="J12">
        <f t="shared" si="0"/>
        <v>0</v>
      </c>
      <c r="K12">
        <f t="shared" si="0"/>
        <v>160</v>
      </c>
      <c r="L12">
        <f t="shared" si="0"/>
        <v>325.17791750000004</v>
      </c>
      <c r="M12" s="1">
        <v>150.96153259277301</v>
      </c>
      <c r="N12">
        <f t="shared" ref="N12:N21" si="8">N11*EXP(-1/$D$2)+(1-EXP(-1/$D$2))*($E$2*I11+$G$2*K11-$D$2*$M$2*(M12-M11))</f>
        <v>238.39044480438952</v>
      </c>
      <c r="O12">
        <f>O11*EXP(-1/$C$2)+(1-EXP(-1/$C$2))*($F$2*I11-$C$2*$J$2*(M12-M11))</f>
        <v>78.871025230867986</v>
      </c>
      <c r="P12">
        <f>P11*EXP(-1/$C$2)+(I12+$G$2*K12)*(1-EXP(-1/$C$2))</f>
        <v>324.78856307160737</v>
      </c>
      <c r="Q12">
        <f t="shared" ref="Q12:Q21" si="9">Q11+($E$2*I11-N11)/$L$2/$D$2</f>
        <v>157.70552266248794</v>
      </c>
      <c r="R12">
        <f t="shared" si="1"/>
        <v>160.49715038494858</v>
      </c>
      <c r="S12">
        <f t="shared" ref="S12:S21" si="10">S11+($F$2*I11-O11)/$I$2/$C$2</f>
        <v>158.78974554174442</v>
      </c>
      <c r="T12">
        <f t="shared" si="2"/>
        <v>158.84863511585982</v>
      </c>
      <c r="U12">
        <f>(L12-P12)*(L12-P12)</f>
        <v>0.15159687090897844</v>
      </c>
      <c r="V12">
        <f t="shared" ref="V12:V21" si="11">(O12+N12-L12)*(O12+N12-L12)</f>
        <v>62.670140462028463</v>
      </c>
      <c r="W12">
        <f t="shared" ref="W12:W21" si="12">(Q12-R12)*(Q12-R12)</f>
        <v>7.7931853408108136</v>
      </c>
      <c r="X12">
        <f t="shared" ref="X12:X21" si="13">(S12-T12)*(S12-T12)</f>
        <v>3.4679819394929112E-3</v>
      </c>
      <c r="Y12">
        <f t="shared" si="3"/>
        <v>83.179392280615744</v>
      </c>
      <c r="Z12">
        <f t="shared" si="4"/>
        <v>241.99852521938433</v>
      </c>
      <c r="AA12">
        <f t="shared" si="5"/>
        <v>18.562026635352204</v>
      </c>
      <c r="AB12">
        <f t="shared" si="6"/>
        <v>13.018244281069167</v>
      </c>
    </row>
    <row r="13" spans="1:28" x14ac:dyDescent="0.25">
      <c r="A13" s="1" t="s">
        <v>0</v>
      </c>
      <c r="B13" s="1">
        <v>3</v>
      </c>
      <c r="C13" s="2">
        <v>37681</v>
      </c>
      <c r="D13" s="1">
        <v>31</v>
      </c>
      <c r="E13" s="1">
        <v>5580</v>
      </c>
      <c r="F13" s="1"/>
      <c r="G13" s="1">
        <v>4960</v>
      </c>
      <c r="H13" s="1">
        <v>10221.352919999999</v>
      </c>
      <c r="I13">
        <f t="shared" si="7"/>
        <v>180</v>
      </c>
      <c r="J13">
        <f t="shared" si="0"/>
        <v>0</v>
      </c>
      <c r="K13">
        <f t="shared" si="0"/>
        <v>160</v>
      </c>
      <c r="L13">
        <f t="shared" si="0"/>
        <v>329.72106193548387</v>
      </c>
      <c r="M13" s="1">
        <v>150.96154785156199</v>
      </c>
      <c r="N13">
        <f t="shared" si="8"/>
        <v>243.3543324899187</v>
      </c>
      <c r="O13">
        <f t="shared" ref="O13:O21" si="14">O12*EXP(-1/$C$2)+(1-EXP(-1/$C$2))*($F$2*I12-$C$2*$J$2*(M13-M12))</f>
        <v>80.664674384105709</v>
      </c>
      <c r="P13">
        <f t="shared" ref="P13:P21" si="15">P12*EXP(-1/$C$2)+(I13+$G$2*K13)*(1-EXP(-1/$C$2))</f>
        <v>329.18394459406568</v>
      </c>
      <c r="Q13">
        <f t="shared" si="9"/>
        <v>155.14289435810238</v>
      </c>
      <c r="R13">
        <f t="shared" si="1"/>
        <v>160.69572115115875</v>
      </c>
      <c r="S13">
        <f t="shared" si="10"/>
        <v>159.01221267285902</v>
      </c>
      <c r="T13">
        <f t="shared" si="2"/>
        <v>159.02801528997256</v>
      </c>
      <c r="U13">
        <f t="shared" ref="U13:U21" si="16">(L13-P13)*(L13-P13)</f>
        <v>0.28849503845215024</v>
      </c>
      <c r="V13">
        <f t="shared" si="11"/>
        <v>32.513431923915618</v>
      </c>
      <c r="W13">
        <f t="shared" si="12"/>
        <v>30.833885393684675</v>
      </c>
      <c r="X13">
        <f t="shared" si="13"/>
        <v>2.4972270763702538E-4</v>
      </c>
      <c r="Y13">
        <f t="shared" si="3"/>
        <v>84.341512993153387</v>
      </c>
      <c r="Z13">
        <f t="shared" si="4"/>
        <v>245.3795489423305</v>
      </c>
      <c r="AA13">
        <f t="shared" si="5"/>
        <v>13.519142156983664</v>
      </c>
      <c r="AB13">
        <f t="shared" si="6"/>
        <v>4.1015016791194254</v>
      </c>
    </row>
    <row r="14" spans="1:28" x14ac:dyDescent="0.25">
      <c r="A14" s="1" t="s">
        <v>0</v>
      </c>
      <c r="B14" s="1">
        <v>4</v>
      </c>
      <c r="C14" s="2">
        <v>37712</v>
      </c>
      <c r="D14" s="1">
        <v>30</v>
      </c>
      <c r="E14" s="1">
        <v>5400</v>
      </c>
      <c r="F14" s="1"/>
      <c r="G14" s="1">
        <v>3600</v>
      </c>
      <c r="H14" s="1">
        <v>9383.5464499999998</v>
      </c>
      <c r="I14">
        <f t="shared" si="7"/>
        <v>180</v>
      </c>
      <c r="J14">
        <f t="shared" si="0"/>
        <v>0</v>
      </c>
      <c r="K14">
        <f t="shared" si="0"/>
        <v>120</v>
      </c>
      <c r="L14">
        <f t="shared" si="0"/>
        <v>312.78488166666665</v>
      </c>
      <c r="M14" s="1">
        <v>150.96156311035099</v>
      </c>
      <c r="N14">
        <f t="shared" si="8"/>
        <v>246.52785224531414</v>
      </c>
      <c r="O14">
        <f t="shared" si="14"/>
        <v>81.811392719140187</v>
      </c>
      <c r="P14">
        <f t="shared" si="15"/>
        <v>317.83962769570786</v>
      </c>
      <c r="Q14">
        <f t="shared" si="9"/>
        <v>152.49144265720543</v>
      </c>
      <c r="R14">
        <f t="shared" si="1"/>
        <v>160.82267720016355</v>
      </c>
      <c r="S14">
        <f t="shared" si="10"/>
        <v>159.15444127923584</v>
      </c>
      <c r="T14">
        <f t="shared" si="2"/>
        <v>159.14270238226501</v>
      </c>
      <c r="U14">
        <f t="shared" si="16"/>
        <v>25.5504574181079</v>
      </c>
      <c r="V14">
        <f t="shared" si="11"/>
        <v>241.93821759956469</v>
      </c>
      <c r="W14">
        <f>(Q14-R14)*(Q14-R14)</f>
        <v>69.409469009778732</v>
      </c>
      <c r="X14">
        <f t="shared" si="13"/>
        <v>1.3780170209166462E-4</v>
      </c>
      <c r="Y14">
        <f t="shared" si="3"/>
        <v>80.009296361883614</v>
      </c>
      <c r="Z14">
        <f t="shared" si="4"/>
        <v>232.77558530478305</v>
      </c>
      <c r="AA14">
        <f t="shared" si="5"/>
        <v>3.2475512808374112</v>
      </c>
      <c r="AB14">
        <f t="shared" si="6"/>
        <v>189.12484600362424</v>
      </c>
    </row>
    <row r="15" spans="1:28" x14ac:dyDescent="0.25">
      <c r="A15" s="1" t="s">
        <v>0</v>
      </c>
      <c r="B15" s="1">
        <v>5</v>
      </c>
      <c r="C15" s="2">
        <v>37742</v>
      </c>
      <c r="D15" s="1">
        <v>31</v>
      </c>
      <c r="E15" s="1">
        <v>5580</v>
      </c>
      <c r="F15" s="1"/>
      <c r="G15" s="1">
        <v>3720</v>
      </c>
      <c r="H15" s="1">
        <v>9502.5288199999995</v>
      </c>
      <c r="I15">
        <f t="shared" si="7"/>
        <v>180</v>
      </c>
      <c r="J15">
        <f t="shared" si="0"/>
        <v>0</v>
      </c>
      <c r="K15">
        <f t="shared" si="0"/>
        <v>120</v>
      </c>
      <c r="L15">
        <f t="shared" si="0"/>
        <v>306.53318774193548</v>
      </c>
      <c r="M15" s="1">
        <v>150.96156311035099</v>
      </c>
      <c r="N15">
        <f t="shared" si="8"/>
        <v>234.40240662635713</v>
      </c>
      <c r="O15">
        <f t="shared" si="14"/>
        <v>82.544527795578688</v>
      </c>
      <c r="P15">
        <f t="shared" si="15"/>
        <v>310.58696283518793</v>
      </c>
      <c r="Q15">
        <f t="shared" si="9"/>
        <v>149.7832042557568</v>
      </c>
      <c r="R15">
        <f t="shared" si="1"/>
        <v>160.33765937540528</v>
      </c>
      <c r="S15">
        <f t="shared" si="10"/>
        <v>159.2453716775284</v>
      </c>
      <c r="T15">
        <f t="shared" si="2"/>
        <v>159.21601588990887</v>
      </c>
      <c r="U15">
        <f t="shared" si="16"/>
        <v>16.433092506673947</v>
      </c>
      <c r="V15">
        <f t="shared" si="11"/>
        <v>108.44611991521759</v>
      </c>
      <c r="W15">
        <f t="shared" si="12"/>
        <v>111.39652287267401</v>
      </c>
      <c r="X15">
        <f t="shared" si="13"/>
        <v>8.6176226676249813E-4</v>
      </c>
      <c r="Y15">
        <f t="shared" si="3"/>
        <v>78.410134569528637</v>
      </c>
      <c r="Z15">
        <f t="shared" si="4"/>
        <v>228.12305317240686</v>
      </c>
      <c r="AA15">
        <f t="shared" si="5"/>
        <v>17.093207347608548</v>
      </c>
      <c r="AB15">
        <f t="shared" si="6"/>
        <v>39.430279799637297</v>
      </c>
    </row>
    <row r="16" spans="1:28" x14ac:dyDescent="0.25">
      <c r="A16" s="1" t="s">
        <v>0</v>
      </c>
      <c r="B16" s="1">
        <v>6</v>
      </c>
      <c r="C16" s="2">
        <v>37773</v>
      </c>
      <c r="D16" s="1">
        <v>30</v>
      </c>
      <c r="E16" s="1">
        <v>5400</v>
      </c>
      <c r="F16" s="1"/>
      <c r="G16" s="1">
        <v>3600</v>
      </c>
      <c r="H16" s="1">
        <v>9094.7165600000008</v>
      </c>
      <c r="I16">
        <f t="shared" si="7"/>
        <v>180</v>
      </c>
      <c r="J16">
        <f t="shared" si="0"/>
        <v>0</v>
      </c>
      <c r="K16">
        <f t="shared" si="0"/>
        <v>120</v>
      </c>
      <c r="L16">
        <f t="shared" si="0"/>
        <v>303.15721866666667</v>
      </c>
      <c r="M16" s="1">
        <v>150.96157836914</v>
      </c>
      <c r="N16">
        <f t="shared" si="8"/>
        <v>226.65031575088193</v>
      </c>
      <c r="O16">
        <f t="shared" si="14"/>
        <v>83.013223283507813</v>
      </c>
      <c r="P16">
        <f t="shared" si="15"/>
        <v>305.95017879166079</v>
      </c>
      <c r="Q16">
        <f t="shared" si="9"/>
        <v>147.2919375773449</v>
      </c>
      <c r="R16">
        <f t="shared" si="1"/>
        <v>160.02759099917529</v>
      </c>
      <c r="S16">
        <f t="shared" si="10"/>
        <v>159.30350542946414</v>
      </c>
      <c r="T16">
        <f t="shared" si="2"/>
        <v>159.26290069749078</v>
      </c>
      <c r="U16">
        <f t="shared" si="16"/>
        <v>7.8006262598071947</v>
      </c>
      <c r="V16">
        <f t="shared" si="11"/>
        <v>42.332204727447788</v>
      </c>
      <c r="W16">
        <f t="shared" si="12"/>
        <v>162.19686808098018</v>
      </c>
      <c r="X16">
        <f t="shared" si="13"/>
        <v>1.6487442586284227E-3</v>
      </c>
      <c r="Y16">
        <f t="shared" si="3"/>
        <v>77.546573297601213</v>
      </c>
      <c r="Z16">
        <f t="shared" si="4"/>
        <v>225.61064536906548</v>
      </c>
      <c r="AA16">
        <f t="shared" si="5"/>
        <v>29.884262068412621</v>
      </c>
      <c r="AB16">
        <f t="shared" si="6"/>
        <v>1.0809145028263623</v>
      </c>
    </row>
    <row r="17" spans="1:28" x14ac:dyDescent="0.25">
      <c r="A17" s="1" t="s">
        <v>0</v>
      </c>
      <c r="B17" s="1">
        <v>7</v>
      </c>
      <c r="C17" s="2">
        <v>37803</v>
      </c>
      <c r="D17" s="1">
        <v>31</v>
      </c>
      <c r="E17" s="1">
        <v>4340</v>
      </c>
      <c r="F17" s="1"/>
      <c r="G17" s="1">
        <v>3720</v>
      </c>
      <c r="H17" s="1">
        <v>8810.2256799999996</v>
      </c>
      <c r="I17">
        <f t="shared" si="7"/>
        <v>140</v>
      </c>
      <c r="J17">
        <f t="shared" si="0"/>
        <v>0</v>
      </c>
      <c r="K17">
        <f t="shared" si="0"/>
        <v>120</v>
      </c>
      <c r="L17">
        <f t="shared" si="0"/>
        <v>284.20082838709675</v>
      </c>
      <c r="M17" s="1">
        <v>150.96159362792901</v>
      </c>
      <c r="N17">
        <f t="shared" si="8"/>
        <v>221.69423795511307</v>
      </c>
      <c r="O17">
        <f t="shared" si="14"/>
        <v>83.312870351378407</v>
      </c>
      <c r="P17">
        <f t="shared" si="15"/>
        <v>288.55864045757357</v>
      </c>
      <c r="Q17">
        <f t="shared" si="9"/>
        <v>144.93938617317906</v>
      </c>
      <c r="R17">
        <f t="shared" si="1"/>
        <v>159.82936314613352</v>
      </c>
      <c r="S17">
        <f t="shared" si="10"/>
        <v>159.34067218546602</v>
      </c>
      <c r="T17">
        <f t="shared" si="2"/>
        <v>159.29288066306685</v>
      </c>
      <c r="U17">
        <f t="shared" si="16"/>
        <v>18.990526041593515</v>
      </c>
      <c r="V17">
        <f t="shared" si="11"/>
        <v>432.90128408420878</v>
      </c>
      <c r="W17">
        <f t="shared" si="12"/>
        <v>221.71141425511399</v>
      </c>
      <c r="X17">
        <f t="shared" si="13"/>
        <v>2.2840296132299706E-3</v>
      </c>
      <c r="Y17">
        <f t="shared" si="3"/>
        <v>72.697593897612293</v>
      </c>
      <c r="Z17">
        <f t="shared" si="4"/>
        <v>211.50323448948447</v>
      </c>
      <c r="AA17">
        <f t="shared" si="5"/>
        <v>112.68409418988129</v>
      </c>
      <c r="AB17">
        <f t="shared" si="6"/>
        <v>103.85655163645409</v>
      </c>
    </row>
    <row r="18" spans="1:28" x14ac:dyDescent="0.25">
      <c r="A18" s="1" t="s">
        <v>0</v>
      </c>
      <c r="B18" s="1">
        <v>8</v>
      </c>
      <c r="C18" s="2">
        <v>37834</v>
      </c>
      <c r="D18" s="1">
        <v>31</v>
      </c>
      <c r="E18" s="1">
        <v>4340.0001199999997</v>
      </c>
      <c r="F18" s="1"/>
      <c r="G18" s="1">
        <v>3720</v>
      </c>
      <c r="H18" s="1">
        <v>8520.0570299999999</v>
      </c>
      <c r="I18">
        <f t="shared" si="7"/>
        <v>140.00000387096773</v>
      </c>
      <c r="J18">
        <f t="shared" si="0"/>
        <v>0</v>
      </c>
      <c r="K18">
        <f t="shared" si="0"/>
        <v>120</v>
      </c>
      <c r="L18">
        <f t="shared" si="0"/>
        <v>274.84054935483869</v>
      </c>
      <c r="M18" s="1">
        <v>150.96160888671801</v>
      </c>
      <c r="N18">
        <f t="shared" si="8"/>
        <v>210.89710388652298</v>
      </c>
      <c r="O18">
        <f t="shared" si="14"/>
        <v>76.784274139989122</v>
      </c>
      <c r="P18">
        <f t="shared" si="15"/>
        <v>277.43985875943304</v>
      </c>
      <c r="Q18">
        <f t="shared" si="9"/>
        <v>142.29704938544265</v>
      </c>
      <c r="R18">
        <f t="shared" si="1"/>
        <v>159.39749304217892</v>
      </c>
      <c r="S18">
        <f t="shared" si="10"/>
        <v>158.53093514300573</v>
      </c>
      <c r="T18">
        <f t="shared" si="2"/>
        <v>158.64003630071693</v>
      </c>
      <c r="U18">
        <f t="shared" si="16"/>
        <v>6.756409380812638</v>
      </c>
      <c r="V18">
        <f t="shared" si="11"/>
        <v>164.8868809752702</v>
      </c>
      <c r="W18">
        <f t="shared" si="12"/>
        <v>292.4251732572119</v>
      </c>
      <c r="X18">
        <f t="shared" si="13"/>
        <v>1.1903062613922873E-2</v>
      </c>
      <c r="Y18">
        <f t="shared" si="3"/>
        <v>70.30326673214536</v>
      </c>
      <c r="Z18">
        <f t="shared" si="4"/>
        <v>204.53728262269334</v>
      </c>
      <c r="AA18">
        <f t="shared" si="5"/>
        <v>42.003457020525722</v>
      </c>
      <c r="AB18">
        <f t="shared" si="6"/>
        <v>40.4473265078597</v>
      </c>
    </row>
    <row r="19" spans="1:28" x14ac:dyDescent="0.25">
      <c r="A19" s="1" t="s">
        <v>0</v>
      </c>
      <c r="B19" s="1">
        <v>9</v>
      </c>
      <c r="C19" s="2">
        <v>37865</v>
      </c>
      <c r="D19" s="1">
        <v>30</v>
      </c>
      <c r="E19" s="1">
        <v>4199.9998900000001</v>
      </c>
      <c r="F19" s="1"/>
      <c r="G19" s="1">
        <v>5160</v>
      </c>
      <c r="H19" s="1">
        <v>8833.3343100000002</v>
      </c>
      <c r="I19">
        <f t="shared" si="7"/>
        <v>139.99999633333334</v>
      </c>
      <c r="J19">
        <f t="shared" si="0"/>
        <v>0</v>
      </c>
      <c r="K19">
        <f t="shared" si="0"/>
        <v>172</v>
      </c>
      <c r="L19">
        <f t="shared" si="0"/>
        <v>294.44447700000001</v>
      </c>
      <c r="M19" s="1">
        <v>150.96162414550699</v>
      </c>
      <c r="N19">
        <f t="shared" si="8"/>
        <v>203.99426547146135</v>
      </c>
      <c r="O19">
        <f t="shared" si="14"/>
        <v>72.610403348344377</v>
      </c>
      <c r="P19">
        <f t="shared" si="15"/>
        <v>288.73207269363769</v>
      </c>
      <c r="Q19">
        <f t="shared" si="9"/>
        <v>139.84791566012936</v>
      </c>
      <c r="R19">
        <f t="shared" si="1"/>
        <v>159.12139476436545</v>
      </c>
      <c r="S19">
        <f t="shared" si="10"/>
        <v>158.01325358550076</v>
      </c>
      <c r="T19">
        <f t="shared" si="2"/>
        <v>158.22266448034142</v>
      </c>
      <c r="U19">
        <f t="shared" si="16"/>
        <v>32.631562959346738</v>
      </c>
      <c r="V19">
        <f t="shared" si="11"/>
        <v>318.25875590612634</v>
      </c>
      <c r="W19">
        <f t="shared" si="12"/>
        <v>371.46699678142511</v>
      </c>
      <c r="X19">
        <f t="shared" si="13"/>
        <v>4.3852922877965356E-2</v>
      </c>
      <c r="Y19">
        <f t="shared" si="3"/>
        <v>75.317883961919819</v>
      </c>
      <c r="Z19">
        <f t="shared" si="4"/>
        <v>219.12659303808019</v>
      </c>
      <c r="AA19">
        <f t="shared" si="5"/>
        <v>7.3304512728868492</v>
      </c>
      <c r="AB19">
        <f t="shared" si="6"/>
        <v>228.9873375834525</v>
      </c>
    </row>
    <row r="20" spans="1:28" x14ac:dyDescent="0.25">
      <c r="A20" s="1" t="s">
        <v>0</v>
      </c>
      <c r="B20" s="1">
        <v>10</v>
      </c>
      <c r="C20" s="2">
        <v>37895</v>
      </c>
      <c r="D20" s="1">
        <v>31</v>
      </c>
      <c r="E20" s="1">
        <v>4339.9998800000003</v>
      </c>
      <c r="F20" s="1"/>
      <c r="G20" s="1">
        <v>5332</v>
      </c>
      <c r="H20" s="1">
        <v>9339.3531000000003</v>
      </c>
      <c r="I20">
        <f t="shared" si="7"/>
        <v>139.99999612903227</v>
      </c>
      <c r="J20">
        <f t="shared" si="0"/>
        <v>0</v>
      </c>
      <c r="K20">
        <f t="shared" si="0"/>
        <v>172</v>
      </c>
      <c r="L20">
        <f t="shared" si="0"/>
        <v>301.26945483870969</v>
      </c>
      <c r="M20" s="1">
        <v>150.96163940429599</v>
      </c>
      <c r="N20">
        <f t="shared" si="8"/>
        <v>217.98182355997196</v>
      </c>
      <c r="O20">
        <f t="shared" si="14"/>
        <v>69.941957054040273</v>
      </c>
      <c r="P20">
        <f t="shared" si="15"/>
        <v>295.95142693911072</v>
      </c>
      <c r="Q20">
        <f t="shared" si="9"/>
        <v>137.52230068431618</v>
      </c>
      <c r="R20">
        <f t="shared" si="1"/>
        <v>159.68091234669487</v>
      </c>
      <c r="S20">
        <f t="shared" si="10"/>
        <v>157.68228911948671</v>
      </c>
      <c r="T20">
        <f t="shared" si="2"/>
        <v>157.95583510970002</v>
      </c>
      <c r="U20">
        <f t="shared" si="16"/>
        <v>28.281420740913074</v>
      </c>
      <c r="V20">
        <f t="shared" si="11"/>
        <v>178.10702051175417</v>
      </c>
      <c r="W20">
        <f t="shared" si="12"/>
        <v>491.00407080410486</v>
      </c>
      <c r="X20">
        <f t="shared" si="13"/>
        <v>7.4827408761778805E-2</v>
      </c>
      <c r="Y20">
        <f t="shared" si="3"/>
        <v>77.063689806661856</v>
      </c>
      <c r="Z20">
        <f t="shared" si="4"/>
        <v>224.20576503204785</v>
      </c>
      <c r="AA20">
        <f t="shared" si="5"/>
        <v>50.71907739976298</v>
      </c>
      <c r="AB20">
        <f t="shared" si="6"/>
        <v>38.737447447826234</v>
      </c>
    </row>
    <row r="21" spans="1:28" x14ac:dyDescent="0.25">
      <c r="A21" s="1" t="s">
        <v>0</v>
      </c>
      <c r="B21" s="1">
        <v>11</v>
      </c>
      <c r="C21" s="2">
        <v>37926</v>
      </c>
      <c r="D21" s="1">
        <v>30</v>
      </c>
      <c r="E21" s="1">
        <v>4200</v>
      </c>
      <c r="F21" s="1"/>
      <c r="G21" s="1">
        <v>5160</v>
      </c>
      <c r="H21" s="1">
        <v>9144.4488099999999</v>
      </c>
      <c r="I21">
        <f t="shared" si="7"/>
        <v>140</v>
      </c>
      <c r="J21">
        <f t="shared" si="0"/>
        <v>0</v>
      </c>
      <c r="K21">
        <f t="shared" si="0"/>
        <v>172</v>
      </c>
      <c r="L21">
        <f t="shared" si="0"/>
        <v>304.81496033333332</v>
      </c>
      <c r="M21" s="1">
        <v>150.961654663085</v>
      </c>
      <c r="N21">
        <f t="shared" si="8"/>
        <v>226.92436910942638</v>
      </c>
      <c r="O21">
        <f t="shared" si="14"/>
        <v>68.235962128681535</v>
      </c>
      <c r="P21">
        <f t="shared" si="15"/>
        <v>300.56691618888829</v>
      </c>
      <c r="Q21">
        <f t="shared" si="9"/>
        <v>134.94639349670712</v>
      </c>
      <c r="R21">
        <f t="shared" si="1"/>
        <v>160.03862942746207</v>
      </c>
      <c r="S21">
        <f t="shared" si="10"/>
        <v>157.47069704353831</v>
      </c>
      <c r="T21">
        <f t="shared" si="2"/>
        <v>157.78525087595315</v>
      </c>
      <c r="U21">
        <f t="shared" si="16"/>
        <v>18.045879053153726</v>
      </c>
      <c r="V21">
        <f t="shared" si="11"/>
        <v>93.211862966372877</v>
      </c>
      <c r="W21">
        <f t="shared" si="12"/>
        <v>629.62030400466983</v>
      </c>
      <c r="X21">
        <f t="shared" si="13"/>
        <v>9.89441134868662E-2</v>
      </c>
      <c r="Y21">
        <f t="shared" si="3"/>
        <v>77.970617911244418</v>
      </c>
      <c r="Z21">
        <f t="shared" si="4"/>
        <v>226.84434242208894</v>
      </c>
      <c r="AA21">
        <f t="shared" si="5"/>
        <v>94.763523204984963</v>
      </c>
      <c r="AB21">
        <f t="shared" si="6"/>
        <v>6.4042706862038829E-3</v>
      </c>
    </row>
    <row r="22" spans="1:28" x14ac:dyDescent="0.25">
      <c r="A22" s="1"/>
      <c r="B22" s="1"/>
      <c r="C22" s="2"/>
      <c r="D22" s="1"/>
      <c r="E22" s="1"/>
      <c r="F22" s="1"/>
      <c r="G22" s="1"/>
      <c r="H22" s="1"/>
      <c r="M22" s="1"/>
    </row>
    <row r="23" spans="1:28" x14ac:dyDescent="0.25">
      <c r="A23" s="1"/>
      <c r="B23" s="1"/>
      <c r="C23" s="2"/>
      <c r="D23" s="1"/>
      <c r="E23" s="1"/>
      <c r="F23" s="1"/>
      <c r="G23" s="1"/>
      <c r="H23" s="1"/>
      <c r="M23" s="1"/>
    </row>
    <row r="24" spans="1:28" x14ac:dyDescent="0.25">
      <c r="A24" s="1"/>
      <c r="B24" s="1"/>
      <c r="C24" s="2"/>
      <c r="D24" s="1"/>
      <c r="E24" s="1"/>
      <c r="F24" s="1"/>
      <c r="G24" s="1"/>
      <c r="H24" s="1"/>
      <c r="M24" s="1"/>
    </row>
    <row r="25" spans="1:28" x14ac:dyDescent="0.25">
      <c r="A25" s="1"/>
      <c r="B25" s="1"/>
      <c r="C25" s="2"/>
      <c r="D25" s="1"/>
      <c r="E25" s="1"/>
      <c r="F25" s="1"/>
      <c r="G25" s="1"/>
      <c r="H25" s="1"/>
      <c r="M25" s="1"/>
    </row>
    <row r="26" spans="1:28" x14ac:dyDescent="0.25">
      <c r="A26" s="1"/>
      <c r="B26" s="1"/>
      <c r="C26" s="2"/>
      <c r="D26" s="1"/>
      <c r="E26" s="1"/>
      <c r="F26" s="1"/>
      <c r="G26" s="1"/>
      <c r="H26" s="1"/>
      <c r="M26" s="1"/>
    </row>
    <row r="27" spans="1:28" x14ac:dyDescent="0.25">
      <c r="A27" s="1"/>
      <c r="B27" s="1"/>
      <c r="C27" s="2"/>
      <c r="D27" s="1"/>
      <c r="E27" s="1"/>
      <c r="F27" s="1"/>
      <c r="G27" s="1"/>
      <c r="H27" s="1"/>
      <c r="M27" s="1"/>
    </row>
    <row r="28" spans="1:28" x14ac:dyDescent="0.25">
      <c r="A28" s="1"/>
      <c r="B28" s="1"/>
      <c r="C28" s="2"/>
      <c r="D28" s="1"/>
      <c r="E28" s="1"/>
      <c r="F28" s="1"/>
      <c r="G28" s="1"/>
      <c r="H28" s="1"/>
      <c r="M28" s="1"/>
    </row>
    <row r="29" spans="1:28" x14ac:dyDescent="0.25">
      <c r="A29" s="1"/>
      <c r="B29" s="1"/>
      <c r="C29" s="2"/>
      <c r="D29" s="1"/>
      <c r="E29" s="1"/>
      <c r="F29" s="1"/>
      <c r="G29" s="1"/>
      <c r="H29" s="1"/>
      <c r="M29" s="1"/>
    </row>
    <row r="30" spans="1:28" x14ac:dyDescent="0.25">
      <c r="A30" s="1"/>
      <c r="B30" s="1"/>
      <c r="C30" s="2"/>
      <c r="D30" s="1"/>
      <c r="E30" s="1"/>
      <c r="F30" s="1"/>
      <c r="G30" s="1"/>
      <c r="H30" s="1"/>
      <c r="M30" s="1"/>
    </row>
    <row r="31" spans="1:28" x14ac:dyDescent="0.25">
      <c r="A31" s="1"/>
      <c r="B31" s="1"/>
      <c r="C31" s="2"/>
      <c r="D31" s="1"/>
      <c r="E31" s="1"/>
      <c r="F31" s="1"/>
      <c r="G31" s="1"/>
      <c r="H31" s="1"/>
      <c r="M31" s="1"/>
    </row>
    <row r="32" spans="1:28" x14ac:dyDescent="0.25">
      <c r="A32" s="1"/>
      <c r="B32" s="1"/>
      <c r="C32" s="2"/>
      <c r="D32" s="1"/>
      <c r="E32" s="1"/>
      <c r="F32" s="1"/>
      <c r="G32" s="1"/>
      <c r="H32" s="1"/>
      <c r="M32" s="1"/>
    </row>
    <row r="33" spans="1:28" x14ac:dyDescent="0.25">
      <c r="A33" s="1"/>
      <c r="B33" s="1"/>
      <c r="C33" s="2"/>
      <c r="D33" s="1"/>
      <c r="E33" s="1"/>
      <c r="F33" s="1"/>
      <c r="G33" s="1"/>
      <c r="H33" s="1"/>
      <c r="M33" s="1"/>
    </row>
    <row r="34" spans="1:28" x14ac:dyDescent="0.25">
      <c r="A34" s="1"/>
      <c r="B34" s="1"/>
      <c r="C34" s="2"/>
      <c r="D34" s="1"/>
      <c r="E34" s="1"/>
      <c r="F34" s="1"/>
      <c r="G34" s="1"/>
      <c r="H34" s="1"/>
      <c r="M34" s="1"/>
    </row>
    <row r="35" spans="1:28" x14ac:dyDescent="0.25">
      <c r="A35" s="1"/>
      <c r="B35" s="1"/>
      <c r="C35" s="2"/>
      <c r="D35" s="1"/>
      <c r="E35" s="1"/>
      <c r="F35" s="1"/>
      <c r="G35" s="1"/>
      <c r="H35" s="1"/>
      <c r="M35" s="1"/>
    </row>
    <row r="36" spans="1:28" x14ac:dyDescent="0.25">
      <c r="D36" s="1"/>
      <c r="E36" s="1"/>
      <c r="H36" s="1"/>
      <c r="M36" s="1"/>
      <c r="U36">
        <f t="shared" ref="U36:V36" si="17">SUM(U11:U35)</f>
        <v>154.93006626976987</v>
      </c>
      <c r="V36">
        <f t="shared" si="17"/>
        <v>1675.2659190719066</v>
      </c>
      <c r="W36">
        <f>SUM(W11:W35)</f>
        <v>2387.8578898004544</v>
      </c>
      <c r="X36">
        <f>SUM(X11:X35)</f>
        <v>0.23817755022837572</v>
      </c>
      <c r="AA36">
        <f>SUM(AA11:AA35)</f>
        <v>389.80679257723625</v>
      </c>
      <c r="AB36">
        <f>SUM(AB11:AB35)</f>
        <v>658.79085371255519</v>
      </c>
    </row>
    <row r="38" spans="1:28" x14ac:dyDescent="0.25">
      <c r="X38">
        <f>W36+X36</f>
        <v>2388.0960673506829</v>
      </c>
    </row>
    <row r="39" spans="1:28" x14ac:dyDescent="0.25">
      <c r="X39">
        <f>10*W36+10*X36+AA36+AB36+U36*100</f>
        <v>40422.564946773608</v>
      </c>
    </row>
    <row r="43" spans="1:28" x14ac:dyDescent="0.25">
      <c r="G43" s="1">
        <v>7770.7732500000002</v>
      </c>
      <c r="H43" s="1">
        <v>2084.5449400000002</v>
      </c>
      <c r="I43" s="1"/>
      <c r="L43">
        <f>G43/D11</f>
        <v>250.67010483870968</v>
      </c>
      <c r="M43">
        <f>H43/D11</f>
        <v>67.243385161290334</v>
      </c>
      <c r="N43">
        <f>N11</f>
        <v>236.59231327523179</v>
      </c>
      <c r="O43">
        <f>O11</f>
        <v>81.32117672476825</v>
      </c>
    </row>
    <row r="44" spans="1:28" x14ac:dyDescent="0.25">
      <c r="G44" s="1">
        <v>7182.39221</v>
      </c>
      <c r="H44" s="1">
        <v>1922.5894800000001</v>
      </c>
      <c r="I44" s="1"/>
      <c r="L44">
        <f t="shared" ref="L44:L53" si="18">G44/D12</f>
        <v>256.51400749999999</v>
      </c>
      <c r="M44">
        <f t="shared" ref="M44:M53" si="19">H44/D12</f>
        <v>68.663910000000001</v>
      </c>
      <c r="N44">
        <f t="shared" ref="N44:O53" si="20">N12</f>
        <v>238.39044480438952</v>
      </c>
      <c r="O44">
        <f t="shared" si="20"/>
        <v>78.871025230867986</v>
      </c>
    </row>
    <row r="45" spans="1:28" x14ac:dyDescent="0.25">
      <c r="G45" s="1">
        <v>8057.2451199999996</v>
      </c>
      <c r="H45" s="1">
        <v>2164.1078000000002</v>
      </c>
      <c r="I45" s="1"/>
      <c r="L45">
        <f t="shared" si="18"/>
        <v>259.91113290322579</v>
      </c>
      <c r="M45">
        <f t="shared" si="19"/>
        <v>69.809929032258069</v>
      </c>
      <c r="N45">
        <f t="shared" si="20"/>
        <v>243.3543324899187</v>
      </c>
      <c r="O45">
        <f t="shared" si="20"/>
        <v>80.664674384105709</v>
      </c>
    </row>
    <row r="46" spans="1:28" x14ac:dyDescent="0.25">
      <c r="G46" s="1">
        <v>7290.4779099999996</v>
      </c>
      <c r="H46" s="1">
        <v>2093.0685400000002</v>
      </c>
      <c r="I46" s="1"/>
      <c r="L46">
        <f t="shared" si="18"/>
        <v>243.01593033333333</v>
      </c>
      <c r="M46">
        <f t="shared" si="19"/>
        <v>69.768951333333334</v>
      </c>
      <c r="N46">
        <f t="shared" si="20"/>
        <v>246.52785224531414</v>
      </c>
      <c r="O46">
        <f t="shared" si="20"/>
        <v>81.811392719140187</v>
      </c>
    </row>
    <row r="47" spans="1:28" x14ac:dyDescent="0.25">
      <c r="G47" s="1">
        <v>7355.2211299999999</v>
      </c>
      <c r="H47" s="1">
        <v>2147.3076900000001</v>
      </c>
      <c r="I47" s="1"/>
      <c r="L47">
        <f t="shared" si="18"/>
        <v>237.26519774193548</v>
      </c>
      <c r="M47">
        <f t="shared" si="19"/>
        <v>69.267989999999998</v>
      </c>
      <c r="N47">
        <f t="shared" si="20"/>
        <v>234.40240662635713</v>
      </c>
      <c r="O47">
        <f t="shared" si="20"/>
        <v>82.544527795578688</v>
      </c>
    </row>
    <row r="48" spans="1:28" x14ac:dyDescent="0.25">
      <c r="G48" s="1">
        <v>7031.0874899999999</v>
      </c>
      <c r="H48" s="1">
        <v>2063.62907</v>
      </c>
      <c r="I48" s="1"/>
      <c r="L48">
        <f t="shared" si="18"/>
        <v>234.36958300000001</v>
      </c>
      <c r="M48">
        <f t="shared" si="19"/>
        <v>68.78763566666666</v>
      </c>
      <c r="N48">
        <f t="shared" si="20"/>
        <v>226.65031575088193</v>
      </c>
      <c r="O48">
        <f t="shared" si="20"/>
        <v>83.013223283507813</v>
      </c>
    </row>
    <row r="49" spans="7:15" x14ac:dyDescent="0.25">
      <c r="G49" s="1">
        <v>6796.8148000000001</v>
      </c>
      <c r="H49" s="1">
        <v>2013.4108799999999</v>
      </c>
      <c r="I49" s="1"/>
      <c r="L49">
        <f t="shared" si="18"/>
        <v>219.25209032258064</v>
      </c>
      <c r="M49">
        <f t="shared" si="19"/>
        <v>64.948738064516121</v>
      </c>
      <c r="N49">
        <f t="shared" si="20"/>
        <v>221.69423795511307</v>
      </c>
      <c r="O49">
        <f t="shared" si="20"/>
        <v>83.312870351378407</v>
      </c>
    </row>
    <row r="50" spans="7:15" x14ac:dyDescent="0.25">
      <c r="G50" s="1">
        <v>6587.6173099999996</v>
      </c>
      <c r="H50" s="1">
        <v>1932.4397200000001</v>
      </c>
      <c r="I50" s="1"/>
      <c r="L50">
        <f t="shared" si="18"/>
        <v>212.50378419354837</v>
      </c>
      <c r="M50">
        <f t="shared" si="19"/>
        <v>62.336765161290323</v>
      </c>
      <c r="N50">
        <f t="shared" si="20"/>
        <v>210.89710388652298</v>
      </c>
      <c r="O50">
        <f t="shared" si="20"/>
        <v>76.784274139989122</v>
      </c>
    </row>
    <row r="51" spans="7:15" x14ac:dyDescent="0.25">
      <c r="G51" s="1">
        <v>6986.7608600000003</v>
      </c>
      <c r="H51" s="1">
        <v>1846.5734500000001</v>
      </c>
      <c r="I51" s="1"/>
      <c r="L51">
        <f t="shared" si="18"/>
        <v>232.89202866666668</v>
      </c>
      <c r="M51">
        <f t="shared" si="19"/>
        <v>61.552448333333338</v>
      </c>
      <c r="N51">
        <f t="shared" si="20"/>
        <v>203.99426547146135</v>
      </c>
      <c r="O51">
        <f t="shared" si="20"/>
        <v>72.610403348344377</v>
      </c>
    </row>
    <row r="52" spans="7:15" x14ac:dyDescent="0.25">
      <c r="G52" s="1">
        <v>7428.7056400000001</v>
      </c>
      <c r="H52" s="1">
        <v>1910.6474599999999</v>
      </c>
      <c r="I52" s="1"/>
      <c r="L52">
        <f t="shared" si="18"/>
        <v>239.63566580645161</v>
      </c>
      <c r="M52">
        <f t="shared" si="19"/>
        <v>61.633789032258065</v>
      </c>
      <c r="N52">
        <f t="shared" si="20"/>
        <v>217.98182355997196</v>
      </c>
      <c r="O52">
        <f t="shared" si="20"/>
        <v>69.941957054040273</v>
      </c>
    </row>
    <row r="53" spans="7:15" x14ac:dyDescent="0.25">
      <c r="G53" s="1">
        <v>7288.3195500000002</v>
      </c>
      <c r="H53" s="1">
        <v>1856.1292599999999</v>
      </c>
      <c r="I53" s="1"/>
      <c r="L53">
        <f t="shared" si="18"/>
        <v>242.943985</v>
      </c>
      <c r="M53">
        <f t="shared" si="19"/>
        <v>61.870975333333334</v>
      </c>
      <c r="N53">
        <f t="shared" si="20"/>
        <v>226.92436910942638</v>
      </c>
      <c r="O53">
        <f t="shared" si="20"/>
        <v>68.235962128681535</v>
      </c>
    </row>
    <row r="54" spans="7:15" x14ac:dyDescent="0.25">
      <c r="G54" s="1"/>
      <c r="H54" s="1"/>
      <c r="I54" s="1"/>
    </row>
    <row r="55" spans="7:15" x14ac:dyDescent="0.25">
      <c r="G55" s="1"/>
      <c r="H55" s="1"/>
      <c r="I55" s="1"/>
    </row>
    <row r="56" spans="7:15" x14ac:dyDescent="0.25">
      <c r="G56" s="1"/>
      <c r="H56" s="1"/>
      <c r="I56" s="1"/>
    </row>
    <row r="57" spans="7:15" x14ac:dyDescent="0.25">
      <c r="G57" s="1"/>
      <c r="H57" s="1"/>
      <c r="I57" s="1"/>
    </row>
    <row r="58" spans="7:15" x14ac:dyDescent="0.25">
      <c r="G58" s="1"/>
      <c r="H58" s="1"/>
      <c r="I58" s="1"/>
    </row>
    <row r="59" spans="7:15" x14ac:dyDescent="0.25">
      <c r="G59" s="1"/>
      <c r="H59" s="1"/>
      <c r="I59" s="1"/>
    </row>
    <row r="60" spans="7:15" x14ac:dyDescent="0.25">
      <c r="G60" s="1"/>
      <c r="H60" s="1"/>
      <c r="I60" s="1"/>
    </row>
    <row r="61" spans="7:15" x14ac:dyDescent="0.25">
      <c r="G61" s="1"/>
      <c r="H61" s="1"/>
      <c r="I61" s="1"/>
    </row>
    <row r="62" spans="7:15" x14ac:dyDescent="0.25">
      <c r="G62" s="1"/>
      <c r="H62" s="1"/>
      <c r="I62" s="1"/>
    </row>
    <row r="63" spans="7:15" x14ac:dyDescent="0.25">
      <c r="G63" s="1"/>
      <c r="H63" s="1"/>
      <c r="I63" s="1"/>
    </row>
    <row r="64" spans="7:15" x14ac:dyDescent="0.25">
      <c r="G64" s="1"/>
      <c r="H64" s="1"/>
      <c r="I64" s="1"/>
    </row>
    <row r="65" spans="7:9" x14ac:dyDescent="0.25">
      <c r="G65" s="1"/>
      <c r="H65" s="1"/>
      <c r="I65" s="1"/>
    </row>
    <row r="66" spans="7:9" x14ac:dyDescent="0.25">
      <c r="G66" s="1"/>
      <c r="H66" s="1"/>
      <c r="I66" s="1"/>
    </row>
    <row r="67" spans="7:9" x14ac:dyDescent="0.25">
      <c r="G67" s="1"/>
      <c r="H67" s="1"/>
      <c r="I67" s="1"/>
    </row>
    <row r="68" spans="7:9" x14ac:dyDescent="0.25">
      <c r="G68" s="1"/>
      <c r="H68" s="1"/>
      <c r="I68" s="1"/>
    </row>
  </sheetData>
  <mergeCells count="5">
    <mergeCell ref="B6:C6"/>
    <mergeCell ref="N9:P9"/>
    <mergeCell ref="Q9:R9"/>
    <mergeCell ref="S9:T9"/>
    <mergeCell ref="V9:X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Модель 2</vt:lpstr>
      <vt:lpstr>Модель 2.1</vt:lpstr>
      <vt:lpstr>Модель 2.2</vt:lpstr>
      <vt:lpstr>Модель 1</vt:lpstr>
    </vt:vector>
  </TitlesOfParts>
  <Company>ООО "Тюменский нефтяной научный центр"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Бекман Александр Дмитриевич</dc:creator>
  <cp:lastModifiedBy>Бекман Александр Дмитриевич</cp:lastModifiedBy>
  <dcterms:created xsi:type="dcterms:W3CDTF">2021-04-04T11:10:09Z</dcterms:created>
  <dcterms:modified xsi:type="dcterms:W3CDTF">2021-04-09T12:07:59Z</dcterms:modified>
</cp:coreProperties>
</file>