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565" activeTab="5"/>
  </bookViews>
  <sheets>
    <sheet name="CRMP_only_before_gtm" sheetId="7" r:id="rId1"/>
    <sheet name="CRMP_only_2_years" sheetId="1" r:id="rId2"/>
    <sheet name="ITI_exp_1" sheetId="4" r:id="rId3"/>
    <sheet name="ITI_exp_2" sheetId="5" r:id="rId4"/>
    <sheet name="ITI_exp_3" sheetId="2" r:id="rId5"/>
    <sheet name="ITI_exp_4" sheetId="3" r:id="rId6"/>
    <sheet name="Лист1" sheetId="8" r:id="rId7"/>
  </sheets>
  <definedNames>
    <definedName name="solver_adj" localSheetId="1" hidden="1">CRMP_only_2_years!$I$2:$P$2</definedName>
    <definedName name="solver_adj" localSheetId="0" hidden="1">CRMP_only_before_gtm!$K$3:$R$3</definedName>
    <definedName name="solver_adj" localSheetId="2" hidden="1">ITI_exp_1!$I$3:$R$3</definedName>
    <definedName name="solver_adj" localSheetId="3" hidden="1">ITI_exp_2!$I$3:$R$3</definedName>
    <definedName name="solver_adj" localSheetId="4" hidden="1">ITI_exp_3!$I$3:$R$3</definedName>
    <definedName name="solver_adj" localSheetId="5" hidden="1">ITI_exp_4!$I$3:$R$3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"""""""""""""""""""""""""""""""0,0001"""""""""""""""""""""""""""""""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3</definedName>
    <definedName name="solver_eng" localSheetId="5" hidden="1">3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CRMP_only_2_years!$I$2:$P$2</definedName>
    <definedName name="solver_lhs1" localSheetId="0" hidden="1">CRMP_only_before_gtm!$K$3:$R$3</definedName>
    <definedName name="solver_lhs1" localSheetId="2" hidden="1">ITI_exp_1!$I$3:$R$3</definedName>
    <definedName name="solver_lhs1" localSheetId="3" hidden="1">ITI_exp_2!$I$3:$R$3</definedName>
    <definedName name="solver_lhs1" localSheetId="4" hidden="1">ITI_exp_3!$I$3:$R$3</definedName>
    <definedName name="solver_lhs1" localSheetId="5" hidden="1">ITI_exp_4!$I$3:$R$3</definedName>
    <definedName name="solver_lhs2" localSheetId="1" hidden="1">CRMP_only_2_years!$I$2:$P$2</definedName>
    <definedName name="solver_lhs2" localSheetId="0" hidden="1">CRMP_only_before_gtm!$K$3:$R$3</definedName>
    <definedName name="solver_lhs2" localSheetId="2" hidden="1">ITI_exp_1!$I$3:$R$3</definedName>
    <definedName name="solver_lhs2" localSheetId="3" hidden="1">ITI_exp_2!$I$3:$R$3</definedName>
    <definedName name="solver_lhs2" localSheetId="4" hidden="1">ITI_exp_3!$I$3:$R$3</definedName>
    <definedName name="solver_lhs2" localSheetId="5" hidden="1">ITI_exp_4!$I$3:$R$3</definedName>
    <definedName name="solver_lhs3" localSheetId="1" hidden="1">CRMP_only_2_years!$Q$2:$R$2</definedName>
    <definedName name="solver_lhs3" localSheetId="0" hidden="1">CRMP_only_before_gtm!$S$3:$T$3</definedName>
    <definedName name="solver_lhs3" localSheetId="2" hidden="1">ITI_exp_1!$S$3:$T$3</definedName>
    <definedName name="solver_lhs3" localSheetId="3" hidden="1">ITI_exp_2!$S$3:$W$3</definedName>
    <definedName name="solver_lhs3" localSheetId="4" hidden="1">ITI_exp_3!$S$3:$T$3</definedName>
    <definedName name="solver_lhs3" localSheetId="5" hidden="1">ITI_exp_4!$S$3:$T$3</definedName>
    <definedName name="solver_lhs4" localSheetId="1" hidden="1">CRMP_only_2_years!$Q$2:$R$2</definedName>
    <definedName name="solver_lhs4" localSheetId="0" hidden="1">CRMP_only_before_gtm!$S$3:$T$3</definedName>
    <definedName name="solver_lhs4" localSheetId="2" hidden="1">ITI_exp_1!$S$3:$T$3</definedName>
    <definedName name="solver_lhs4" localSheetId="3" hidden="1">ITI_exp_2!$S$3:$W$3</definedName>
    <definedName name="solver_lhs4" localSheetId="4" hidden="1">ITI_exp_3!$S$3:$T$3</definedName>
    <definedName name="solver_lhs4" localSheetId="5" hidden="1">ITI_exp_4!$S$3:$T$3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"""""""""""""""""""""""""""""""0,075"""""""""""""""""""""""""""""""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0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CRMP_only_2_years!$S$37</definedName>
    <definedName name="solver_opt" localSheetId="0" hidden="1">CRMP_only_before_gtm!$S$38</definedName>
    <definedName name="solver_opt" localSheetId="2" hidden="1">ITI_exp_1!$S$38</definedName>
    <definedName name="solver_opt" localSheetId="3" hidden="1">ITI_exp_2!$S$38</definedName>
    <definedName name="solver_opt" localSheetId="4" hidden="1">ITI_exp_3!$S$38</definedName>
    <definedName name="solver_opt" localSheetId="5" hidden="1">ITI_exp_4!$S$38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"""""""""""""""""""""""""""""""0,000001"""""""""""""""""""""""""""""""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1" hidden="1">3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hs1" localSheetId="1" hidden="1">CRMP_only_2_years!$I$3:$P$3</definedName>
    <definedName name="solver_rhs1" localSheetId="0" hidden="1">CRMP_only_before_gtm!$K$4:$R$4</definedName>
    <definedName name="solver_rhs1" localSheetId="2" hidden="1">ITI_exp_1!$I$4:$R$4</definedName>
    <definedName name="solver_rhs1" localSheetId="3" hidden="1">ITI_exp_2!$I$4:$R$4</definedName>
    <definedName name="solver_rhs1" localSheetId="4" hidden="1">ITI_exp_3!$I$4:$R$4</definedName>
    <definedName name="solver_rhs1" localSheetId="5" hidden="1">ITI_exp_4!$I$4:$R$4</definedName>
    <definedName name="solver_rhs2" localSheetId="1" hidden="1">CRMP_only_2_years!$I$1:$P$1</definedName>
    <definedName name="solver_rhs2" localSheetId="0" hidden="1">CRMP_only_before_gtm!$K$2:$R$2</definedName>
    <definedName name="solver_rhs2" localSheetId="2" hidden="1">ITI_exp_1!$I$2:$R$2</definedName>
    <definedName name="solver_rhs2" localSheetId="3" hidden="1">ITI_exp_2!$I$2:$R$2</definedName>
    <definedName name="solver_rhs2" localSheetId="4" hidden="1">ITI_exp_3!$I$2:$R$2</definedName>
    <definedName name="solver_rhs2" localSheetId="5" hidden="1">ITI_exp_4!$I$2:$R$2</definedName>
    <definedName name="solver_rhs3" localSheetId="1" hidden="1">CRMP_only_2_years!$Q$3:$R$3</definedName>
    <definedName name="solver_rhs3" localSheetId="0" hidden="1">CRMP_only_before_gtm!$S$4:$T$4</definedName>
    <definedName name="solver_rhs3" localSheetId="2" hidden="1">ITI_exp_1!$S$4:$T$4</definedName>
    <definedName name="solver_rhs3" localSheetId="3" hidden="1">ITI_exp_2!$S$4:$W$4</definedName>
    <definedName name="solver_rhs3" localSheetId="4" hidden="1">ITI_exp_3!$S$4:$T$4</definedName>
    <definedName name="solver_rhs3" localSheetId="5" hidden="1">ITI_exp_4!$S$4:$T$4</definedName>
    <definedName name="solver_rhs4" localSheetId="1" hidden="1">CRMP_only_2_years!$Q$1:$R$1</definedName>
    <definedName name="solver_rhs4" localSheetId="0" hidden="1">CRMP_only_before_gtm!$S$2:$T$2</definedName>
    <definedName name="solver_rhs4" localSheetId="2" hidden="1">ITI_exp_1!$S$2:$T$2</definedName>
    <definedName name="solver_rhs4" localSheetId="3" hidden="1">ITI_exp_2!$S$2:$W$2</definedName>
    <definedName name="solver_rhs4" localSheetId="4" hidden="1">ITI_exp_3!$S$2:$T$2</definedName>
    <definedName name="solver_rhs4" localSheetId="5" hidden="1">ITI_exp_4!$S$2:$T$2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P23" i="3" l="1"/>
  <c r="O23" i="3"/>
  <c r="D3" i="2"/>
  <c r="P23" i="2"/>
  <c r="O23" i="2"/>
  <c r="P23" i="5"/>
  <c r="O23" i="5"/>
  <c r="F3" i="4"/>
  <c r="P23" i="4" l="1"/>
  <c r="O23" i="4"/>
  <c r="J47" i="3" l="1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G4" i="3"/>
  <c r="F4" i="3"/>
  <c r="E4" i="3"/>
  <c r="D4" i="3"/>
  <c r="G3" i="3"/>
  <c r="F3" i="3"/>
  <c r="E3" i="3"/>
  <c r="D3" i="3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6" i="2"/>
  <c r="I6" i="2"/>
  <c r="G4" i="2"/>
  <c r="F4" i="2"/>
  <c r="D4" i="2"/>
  <c r="G3" i="2"/>
  <c r="F3" i="2"/>
  <c r="P24" i="3" l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O24" i="3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P24" i="2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P11" i="7"/>
  <c r="S11" i="7" s="1"/>
  <c r="O11" i="7"/>
  <c r="R11" i="7" s="1"/>
  <c r="J11" i="7"/>
  <c r="I11" i="7"/>
  <c r="H11" i="7"/>
  <c r="G11" i="7"/>
  <c r="J6" i="7"/>
  <c r="G6" i="7" s="1"/>
  <c r="I6" i="7"/>
  <c r="F6" i="7" s="1"/>
  <c r="G5" i="7"/>
  <c r="F5" i="7"/>
  <c r="G4" i="7"/>
  <c r="F4" i="7"/>
  <c r="E4" i="7"/>
  <c r="D4" i="7"/>
  <c r="U3" i="7"/>
  <c r="T3" i="7"/>
  <c r="S3" i="7"/>
  <c r="G3" i="7"/>
  <c r="F3" i="7"/>
  <c r="E3" i="7"/>
  <c r="D3" i="7"/>
  <c r="I6" i="5"/>
  <c r="V47" i="1"/>
  <c r="U47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6" i="5"/>
  <c r="G4" i="5"/>
  <c r="F4" i="5"/>
  <c r="E4" i="5"/>
  <c r="D4" i="5"/>
  <c r="G3" i="5"/>
  <c r="F3" i="5"/>
  <c r="E3" i="5"/>
  <c r="D3" i="5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G4" i="4"/>
  <c r="F4" i="4"/>
  <c r="G3" i="4"/>
  <c r="F3" i="1"/>
  <c r="S10" i="1"/>
  <c r="R10" i="1"/>
  <c r="P24" i="5" l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O24" i="5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P24" i="4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O24" i="4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P12" i="7"/>
  <c r="P13" i="7" s="1"/>
  <c r="O12" i="7"/>
  <c r="R12" i="7" s="1"/>
  <c r="R2" i="1"/>
  <c r="Q2" i="1"/>
  <c r="G3" i="1"/>
  <c r="G2" i="1"/>
  <c r="F2" i="1"/>
  <c r="E3" i="1"/>
  <c r="E2" i="1"/>
  <c r="D3" i="1"/>
  <c r="D2" i="1"/>
  <c r="P10" i="1"/>
  <c r="O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H10" i="1"/>
  <c r="I10" i="1"/>
  <c r="J10" i="1"/>
  <c r="G10" i="1"/>
  <c r="O36" i="4" l="1"/>
  <c r="O13" i="7"/>
  <c r="R13" i="7" s="1"/>
  <c r="S12" i="7"/>
  <c r="P14" i="7"/>
  <c r="S13" i="7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37" i="4" l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U36" i="4"/>
  <c r="O14" i="7"/>
  <c r="O15" i="7" s="1"/>
  <c r="S14" i="7"/>
  <c r="P15" i="7"/>
  <c r="R11" i="1"/>
  <c r="S12" i="1"/>
  <c r="S11" i="1"/>
  <c r="R12" i="1"/>
  <c r="R14" i="7" l="1"/>
  <c r="O16" i="7"/>
  <c r="R15" i="7"/>
  <c r="P16" i="7"/>
  <c r="S15" i="7"/>
  <c r="S13" i="1"/>
  <c r="R13" i="1"/>
  <c r="P17" i="7" l="1"/>
  <c r="S16" i="7"/>
  <c r="O17" i="7"/>
  <c r="R16" i="7"/>
  <c r="S14" i="1"/>
  <c r="R14" i="1"/>
  <c r="O18" i="7" l="1"/>
  <c r="R17" i="7"/>
  <c r="S17" i="7"/>
  <c r="P18" i="7"/>
  <c r="S15" i="1"/>
  <c r="R15" i="1"/>
  <c r="S18" i="7" l="1"/>
  <c r="P19" i="7"/>
  <c r="O19" i="7"/>
  <c r="R18" i="7"/>
  <c r="S16" i="1"/>
  <c r="R16" i="1"/>
  <c r="S19" i="7" l="1"/>
  <c r="P20" i="7"/>
  <c r="R19" i="7"/>
  <c r="O20" i="7"/>
  <c r="S17" i="1"/>
  <c r="R17" i="1"/>
  <c r="P21" i="7" l="1"/>
  <c r="S20" i="7"/>
  <c r="O21" i="7"/>
  <c r="R20" i="7"/>
  <c r="S18" i="1"/>
  <c r="R18" i="1"/>
  <c r="O22" i="7" l="1"/>
  <c r="R21" i="7"/>
  <c r="P22" i="7"/>
  <c r="S21" i="7"/>
  <c r="S19" i="1"/>
  <c r="R19" i="1"/>
  <c r="S24" i="4" l="1"/>
  <c r="S22" i="7"/>
  <c r="P23" i="7"/>
  <c r="O23" i="7"/>
  <c r="R22" i="7"/>
  <c r="S20" i="1"/>
  <c r="R20" i="1"/>
  <c r="R24" i="4" l="1"/>
  <c r="S25" i="4"/>
  <c r="X24" i="4"/>
  <c r="P24" i="7"/>
  <c r="O24" i="7"/>
  <c r="X24" i="5"/>
  <c r="S21" i="1"/>
  <c r="S26" i="4" l="1"/>
  <c r="X25" i="4"/>
  <c r="R25" i="4"/>
  <c r="W24" i="4"/>
  <c r="W24" i="3"/>
  <c r="R24" i="3"/>
  <c r="X24" i="3"/>
  <c r="S24" i="3"/>
  <c r="R24" i="2"/>
  <c r="W24" i="2"/>
  <c r="X24" i="2"/>
  <c r="S24" i="2"/>
  <c r="P25" i="7"/>
  <c r="S36" i="7"/>
  <c r="R36" i="7"/>
  <c r="O25" i="7"/>
  <c r="S24" i="5"/>
  <c r="X25" i="5"/>
  <c r="X26" i="5" s="1"/>
  <c r="W24" i="5"/>
  <c r="R21" i="1"/>
  <c r="S22" i="1"/>
  <c r="R22" i="1"/>
  <c r="R26" i="4" l="1"/>
  <c r="W25" i="4"/>
  <c r="S27" i="4"/>
  <c r="X26" i="4"/>
  <c r="S25" i="3"/>
  <c r="S36" i="3" s="1"/>
  <c r="X25" i="3"/>
  <c r="X26" i="3" s="1"/>
  <c r="W25" i="3"/>
  <c r="W26" i="3" s="1"/>
  <c r="R25" i="3"/>
  <c r="R36" i="3" s="1"/>
  <c r="X25" i="2"/>
  <c r="S25" i="2"/>
  <c r="W25" i="2"/>
  <c r="R25" i="2"/>
  <c r="S38" i="7"/>
  <c r="O26" i="7"/>
  <c r="U25" i="7"/>
  <c r="P26" i="7"/>
  <c r="V25" i="7"/>
  <c r="V26" i="5"/>
  <c r="S25" i="5"/>
  <c r="S36" i="5" s="1"/>
  <c r="W25" i="5"/>
  <c r="W26" i="5" s="1"/>
  <c r="R24" i="5"/>
  <c r="S23" i="1"/>
  <c r="R23" i="1"/>
  <c r="U45" i="3" l="1"/>
  <c r="T45" i="3"/>
  <c r="U45" i="5"/>
  <c r="T45" i="5"/>
  <c r="S28" i="4"/>
  <c r="X27" i="4"/>
  <c r="R27" i="4"/>
  <c r="W26" i="4"/>
  <c r="U26" i="3"/>
  <c r="S38" i="3"/>
  <c r="V26" i="3"/>
  <c r="R26" i="2"/>
  <c r="W26" i="2"/>
  <c r="S26" i="2"/>
  <c r="X26" i="2"/>
  <c r="P27" i="7"/>
  <c r="V26" i="7"/>
  <c r="O27" i="7"/>
  <c r="U26" i="7"/>
  <c r="U26" i="5"/>
  <c r="R25" i="5"/>
  <c r="R36" i="5" s="1"/>
  <c r="V27" i="5"/>
  <c r="S24" i="1"/>
  <c r="R24" i="1"/>
  <c r="R28" i="4" l="1"/>
  <c r="W27" i="4"/>
  <c r="S29" i="4"/>
  <c r="X28" i="4"/>
  <c r="U27" i="3"/>
  <c r="V27" i="3"/>
  <c r="W27" i="2"/>
  <c r="R27" i="2"/>
  <c r="X27" i="2"/>
  <c r="S27" i="2"/>
  <c r="U27" i="7"/>
  <c r="O28" i="7"/>
  <c r="P28" i="7"/>
  <c r="V27" i="7"/>
  <c r="V28" i="5"/>
  <c r="U27" i="5"/>
  <c r="S25" i="1"/>
  <c r="R25" i="1"/>
  <c r="S30" i="4" l="1"/>
  <c r="X29" i="4"/>
  <c r="R29" i="4"/>
  <c r="W28" i="4"/>
  <c r="V28" i="3"/>
  <c r="U28" i="3"/>
  <c r="R28" i="2"/>
  <c r="W28" i="2"/>
  <c r="S28" i="2"/>
  <c r="X28" i="2"/>
  <c r="O29" i="7"/>
  <c r="U28" i="7"/>
  <c r="V28" i="7"/>
  <c r="P29" i="7"/>
  <c r="U28" i="5"/>
  <c r="V29" i="5"/>
  <c r="S26" i="1"/>
  <c r="R26" i="1"/>
  <c r="R30" i="4" l="1"/>
  <c r="W29" i="4"/>
  <c r="S31" i="4"/>
  <c r="X30" i="4"/>
  <c r="V29" i="3"/>
  <c r="U29" i="3"/>
  <c r="X29" i="2"/>
  <c r="S29" i="2"/>
  <c r="W29" i="2"/>
  <c r="R29" i="2"/>
  <c r="V29" i="7"/>
  <c r="P30" i="7"/>
  <c r="U29" i="7"/>
  <c r="O30" i="7"/>
  <c r="V30" i="5"/>
  <c r="U29" i="5"/>
  <c r="S27" i="1"/>
  <c r="R27" i="1"/>
  <c r="S32" i="4" l="1"/>
  <c r="X31" i="4"/>
  <c r="R31" i="4"/>
  <c r="W30" i="4"/>
  <c r="V30" i="3"/>
  <c r="U30" i="3"/>
  <c r="R30" i="2"/>
  <c r="W30" i="2"/>
  <c r="S30" i="2"/>
  <c r="X30" i="2"/>
  <c r="O31" i="7"/>
  <c r="U30" i="7"/>
  <c r="P31" i="7"/>
  <c r="V30" i="7"/>
  <c r="V31" i="5"/>
  <c r="U30" i="5"/>
  <c r="S28" i="1"/>
  <c r="R28" i="1"/>
  <c r="R32" i="4" l="1"/>
  <c r="W31" i="4"/>
  <c r="S33" i="4"/>
  <c r="X32" i="4"/>
  <c r="U31" i="3"/>
  <c r="V31" i="3"/>
  <c r="X31" i="2"/>
  <c r="S31" i="2"/>
  <c r="W31" i="2"/>
  <c r="R31" i="2"/>
  <c r="P32" i="7"/>
  <c r="V31" i="7"/>
  <c r="O32" i="7"/>
  <c r="U31" i="7"/>
  <c r="U31" i="5"/>
  <c r="V32" i="5"/>
  <c r="S29" i="1"/>
  <c r="R29" i="1"/>
  <c r="S34" i="4" l="1"/>
  <c r="X33" i="4"/>
  <c r="R33" i="4"/>
  <c r="W32" i="4"/>
  <c r="V32" i="3"/>
  <c r="U32" i="3"/>
  <c r="R32" i="2"/>
  <c r="W32" i="2"/>
  <c r="S32" i="2"/>
  <c r="X32" i="2"/>
  <c r="U32" i="7"/>
  <c r="O33" i="7"/>
  <c r="P33" i="7"/>
  <c r="V32" i="7"/>
  <c r="V33" i="5"/>
  <c r="U32" i="5"/>
  <c r="S30" i="1"/>
  <c r="R30" i="1"/>
  <c r="R34" i="4" l="1"/>
  <c r="W33" i="4"/>
  <c r="S35" i="4"/>
  <c r="X34" i="4"/>
  <c r="V33" i="3"/>
  <c r="U33" i="3"/>
  <c r="X33" i="2"/>
  <c r="S33" i="2"/>
  <c r="W33" i="2"/>
  <c r="R33" i="2"/>
  <c r="O34" i="7"/>
  <c r="U33" i="7"/>
  <c r="P34" i="7"/>
  <c r="V33" i="7"/>
  <c r="U33" i="5"/>
  <c r="V34" i="5"/>
  <c r="S31" i="1"/>
  <c r="R31" i="1"/>
  <c r="X35" i="4" l="1"/>
  <c r="X36" i="4" s="1"/>
  <c r="R35" i="4"/>
  <c r="R36" i="4" s="1"/>
  <c r="W34" i="4"/>
  <c r="V34" i="3"/>
  <c r="U34" i="3"/>
  <c r="R34" i="2"/>
  <c r="W34" i="2"/>
  <c r="S34" i="2"/>
  <c r="X34" i="2"/>
  <c r="V34" i="7"/>
  <c r="P35" i="7"/>
  <c r="U34" i="7"/>
  <c r="O35" i="7"/>
  <c r="V35" i="5"/>
  <c r="U34" i="5"/>
  <c r="S32" i="1"/>
  <c r="R32" i="1"/>
  <c r="W35" i="4" l="1"/>
  <c r="W36" i="4" s="1"/>
  <c r="V36" i="4"/>
  <c r="V35" i="3"/>
  <c r="U35" i="3"/>
  <c r="W35" i="2"/>
  <c r="W36" i="2" s="1"/>
  <c r="R35" i="2"/>
  <c r="R36" i="2" s="1"/>
  <c r="X35" i="2"/>
  <c r="X36" i="2" s="1"/>
  <c r="S35" i="2"/>
  <c r="S36" i="2" s="1"/>
  <c r="O36" i="7"/>
  <c r="U35" i="7"/>
  <c r="P36" i="7"/>
  <c r="V35" i="7"/>
  <c r="U35" i="5"/>
  <c r="S36" i="4"/>
  <c r="S33" i="1"/>
  <c r="R33" i="1"/>
  <c r="V37" i="4" l="1"/>
  <c r="T55" i="4"/>
  <c r="S55" i="4"/>
  <c r="U36" i="3"/>
  <c r="V36" i="3"/>
  <c r="S38" i="2"/>
  <c r="V36" i="2"/>
  <c r="U36" i="2"/>
  <c r="T55" i="2"/>
  <c r="S55" i="2"/>
  <c r="P37" i="7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V36" i="7"/>
  <c r="V37" i="7" s="1"/>
  <c r="U36" i="7"/>
  <c r="U37" i="7" s="1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V36" i="5"/>
  <c r="S38" i="5"/>
  <c r="S38" i="4"/>
  <c r="S34" i="1"/>
  <c r="S35" i="1" s="1"/>
  <c r="R34" i="1"/>
  <c r="R35" i="1" s="1"/>
  <c r="V38" i="4" l="1"/>
  <c r="U37" i="4"/>
  <c r="V37" i="3"/>
  <c r="V38" i="3" s="1"/>
  <c r="V39" i="3" s="1"/>
  <c r="U37" i="3"/>
  <c r="U38" i="3" s="1"/>
  <c r="U39" i="3" s="1"/>
  <c r="V37" i="2"/>
  <c r="U37" i="2"/>
  <c r="U36" i="5"/>
  <c r="V37" i="5"/>
  <c r="V38" i="5" s="1"/>
  <c r="V39" i="5" s="1"/>
  <c r="W45" i="5" s="1"/>
  <c r="S37" i="1"/>
  <c r="X45" i="3" l="1"/>
  <c r="W45" i="3"/>
  <c r="V45" i="3"/>
  <c r="U38" i="4"/>
  <c r="V39" i="4"/>
  <c r="U38" i="2"/>
  <c r="V38" i="2"/>
  <c r="U37" i="5"/>
  <c r="U38" i="5" s="1"/>
  <c r="U39" i="5" s="1"/>
  <c r="V45" i="5" l="1"/>
  <c r="X45" i="5"/>
  <c r="U39" i="4"/>
  <c r="V40" i="4"/>
  <c r="U39" i="2"/>
  <c r="V39" i="2"/>
  <c r="V41" i="4" l="1"/>
  <c r="U40" i="4"/>
  <c r="V40" i="2"/>
  <c r="U40" i="2"/>
  <c r="U41" i="4" l="1"/>
  <c r="V42" i="4"/>
  <c r="U41" i="2"/>
  <c r="V41" i="2"/>
  <c r="V43" i="4" l="1"/>
  <c r="U42" i="4"/>
  <c r="V42" i="2"/>
  <c r="U42" i="2"/>
  <c r="U43" i="4" l="1"/>
  <c r="V44" i="4"/>
  <c r="U43" i="2"/>
  <c r="V43" i="2"/>
  <c r="V45" i="4" l="1"/>
  <c r="U44" i="4"/>
  <c r="U44" i="2"/>
  <c r="V44" i="2"/>
  <c r="U45" i="4" l="1"/>
  <c r="V47" i="4"/>
  <c r="V46" i="4"/>
  <c r="V45" i="2"/>
  <c r="U45" i="2"/>
  <c r="V48" i="4" l="1"/>
  <c r="V55" i="4" s="1"/>
  <c r="U46" i="4"/>
  <c r="U47" i="4"/>
  <c r="V47" i="2"/>
  <c r="V46" i="2"/>
  <c r="U47" i="2"/>
  <c r="U46" i="2"/>
  <c r="U48" i="4" l="1"/>
  <c r="W55" i="4" s="1"/>
  <c r="V48" i="2"/>
  <c r="U48" i="2"/>
  <c r="V55" i="2" s="1"/>
  <c r="U55" i="4" l="1"/>
  <c r="U55" i="2"/>
  <c r="W55" i="2"/>
</calcChain>
</file>

<file path=xl/sharedStrings.xml><?xml version="1.0" encoding="utf-8"?>
<sst xmlns="http://schemas.openxmlformats.org/spreadsheetml/2006/main" count="251" uniqueCount="28">
  <si>
    <t>I1</t>
  </si>
  <si>
    <t>I2</t>
  </si>
  <si>
    <t>date</t>
  </si>
  <si>
    <t>days</t>
  </si>
  <si>
    <t>P1</t>
  </si>
  <si>
    <t>P2</t>
  </si>
  <si>
    <t>m3/day</t>
  </si>
  <si>
    <t>m3/month</t>
  </si>
  <si>
    <t>tau</t>
  </si>
  <si>
    <t>J</t>
  </si>
  <si>
    <t>CRMP</t>
  </si>
  <si>
    <t>Pwf, bar</t>
  </si>
  <si>
    <t>R</t>
  </si>
  <si>
    <t>b1</t>
  </si>
  <si>
    <t>b2</t>
  </si>
  <si>
    <t>tau1</t>
  </si>
  <si>
    <t>tau2</t>
  </si>
  <si>
    <t>J1</t>
  </si>
  <si>
    <t>J2</t>
  </si>
  <si>
    <t>f12</t>
  </si>
  <si>
    <t>f11</t>
  </si>
  <si>
    <t>f21</t>
  </si>
  <si>
    <t>f22</t>
  </si>
  <si>
    <t>k</t>
  </si>
  <si>
    <t>Настройка до ГТМ</t>
  </si>
  <si>
    <t>Настройка год до ГТМ и год после</t>
  </si>
  <si>
    <t>Только CRMP</t>
  </si>
  <si>
    <t>Настройка год до ГТМ и 3 месяца после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</si>
</sst>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4" fillId="5" borderId="1" xfId="4"/>
    <xf numFmtId="0" fontId="3" fillId="4" borderId="0" xfId="3" applyAlignment="1">
      <alignment vertical="center" wrapText="1"/>
    </xf>
    <xf numFmtId="0" fontId="4" fillId="5" borderId="3" xfId="4" applyBorder="1"/>
    <xf numFmtId="0" fontId="3" fillId="4" borderId="2" xfId="3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2" fillId="3" borderId="2" xfId="2" applyBorder="1" applyAlignment="1">
      <alignment vertical="center" wrapText="1"/>
    </xf>
    <xf numFmtId="0" fontId="4" fillId="5" borderId="4" xfId="4" applyBorder="1"/>
    <xf numFmtId="0" fontId="4" fillId="5" borderId="2" xfId="4" applyBorder="1"/>
    <xf numFmtId="0" fontId="5" fillId="6" borderId="2" xfId="5" applyBorder="1" applyAlignment="1">
      <alignment vertical="center" wrapText="1"/>
    </xf>
    <xf numFmtId="0" fontId="1" fillId="2" borderId="0" xfId="1"/>
    <xf numFmtId="0" fontId="2" fillId="3" borderId="0" xfId="2" applyAlignment="1">
      <alignment vertical="center" wrapText="1"/>
    </xf>
    <xf numFmtId="0" fontId="0" fillId="0" borderId="0" xfId="0" applyBorder="1"/>
    <xf numFmtId="0" fontId="0" fillId="0" borderId="5" xfId="0" applyFill="1" applyBorder="1"/>
    <xf numFmtId="0" fontId="5" fillId="6" borderId="2" xfId="5" applyBorder="1"/>
    <xf numFmtId="0" fontId="1" fillId="2" borderId="2" xfId="1" applyBorder="1"/>
    <xf numFmtId="0" fontId="2" fillId="3" borderId="0" xfId="2" applyAlignment="1">
      <alignment horizontal="center" vertical="center" wrapText="1"/>
    </xf>
    <xf numFmtId="0" fontId="4" fillId="5" borderId="6" xfId="4" applyBorder="1"/>
    <xf numFmtId="0" fontId="0" fillId="0" borderId="7" xfId="0" applyBorder="1" applyAlignment="1">
      <alignment vertical="center" wrapText="1"/>
    </xf>
    <xf numFmtId="0" fontId="5" fillId="6" borderId="2" xfId="5" applyBorder="1" applyAlignment="1">
      <alignment horizontal="center" vertical="center" wrapText="1"/>
    </xf>
    <xf numFmtId="0" fontId="1" fillId="2" borderId="0" xfId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0" fillId="0" borderId="0" xfId="0" applyNumberFormat="1"/>
  </cellXfs>
  <cellStyles count="6">
    <cellStyle name="Акцент5" xfId="5" builtinId="45"/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CRMP_only_before_gtm!$I$11:$I$37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CRMP_only_before_gtm!$O$11:$O$37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245.56039149762552</c:v>
                </c:pt>
                <c:pt idx="2">
                  <c:v>244.29177666395466</c:v>
                </c:pt>
                <c:pt idx="3">
                  <c:v>245.59645062930971</c:v>
                </c:pt>
                <c:pt idx="4">
                  <c:v>239.21793879114898</c:v>
                </c:pt>
                <c:pt idx="5">
                  <c:v>233.49673803716414</c:v>
                </c:pt>
                <c:pt idx="6">
                  <c:v>227.79776113388129</c:v>
                </c:pt>
                <c:pt idx="7">
                  <c:v>222.80219557737476</c:v>
                </c:pt>
                <c:pt idx="8">
                  <c:v>220.78221055367726</c:v>
                </c:pt>
                <c:pt idx="9">
                  <c:v>221.05737702527426</c:v>
                </c:pt>
                <c:pt idx="10">
                  <c:v>222.52093099190358</c:v>
                </c:pt>
                <c:pt idx="11">
                  <c:v>231.12604333521276</c:v>
                </c:pt>
                <c:pt idx="12">
                  <c:v>239.90894991172399</c:v>
                </c:pt>
                <c:pt idx="13">
                  <c:v>254.36908742480517</c:v>
                </c:pt>
                <c:pt idx="14">
                  <c:v>261.37005466590648</c:v>
                </c:pt>
                <c:pt idx="15">
                  <c:v>266.81041278373527</c:v>
                </c:pt>
                <c:pt idx="16">
                  <c:v>269.03339802175594</c:v>
                </c:pt>
                <c:pt idx="17">
                  <c:v>269.13807304523573</c:v>
                </c:pt>
                <c:pt idx="18">
                  <c:v>283.04712693066517</c:v>
                </c:pt>
                <c:pt idx="19">
                  <c:v>286.70659385683359</c:v>
                </c:pt>
                <c:pt idx="20">
                  <c:v>287.98211534219968</c:v>
                </c:pt>
                <c:pt idx="21">
                  <c:v>290.22048137115769</c:v>
                </c:pt>
                <c:pt idx="22">
                  <c:v>280.43307491192843</c:v>
                </c:pt>
                <c:pt idx="23">
                  <c:v>274.58956740017857</c:v>
                </c:pt>
                <c:pt idx="24">
                  <c:v>274.25517527271438</c:v>
                </c:pt>
                <c:pt idx="25">
                  <c:v>273.10660548385891</c:v>
                </c:pt>
                <c:pt idx="26">
                  <c:v>271.92088018742754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5552"/>
        <c:axId val="113529344"/>
      </c:lineChart>
      <c:catAx>
        <c:axId val="1934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29344"/>
        <c:crosses val="autoZero"/>
        <c:auto val="1"/>
        <c:lblAlgn val="ctr"/>
        <c:lblOffset val="100"/>
        <c:noMultiLvlLbl val="0"/>
      </c:catAx>
      <c:valAx>
        <c:axId val="1135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val>
            <c:numRef>
              <c:f>ITI_exp_3!$J$11:$J$47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257.40798935483872</c:v>
                </c:pt>
                <c:pt idx="16">
                  <c:v>266.49053966666668</c:v>
                </c:pt>
                <c:pt idx="17">
                  <c:v>269.22280870967739</c:v>
                </c:pt>
                <c:pt idx="18">
                  <c:v>280.13595580645165</c:v>
                </c:pt>
                <c:pt idx="19">
                  <c:v>279.30957035714289</c:v>
                </c:pt>
                <c:pt idx="20">
                  <c:v>291.30017096774196</c:v>
                </c:pt>
                <c:pt idx="21">
                  <c:v>297.4523926666667</c:v>
                </c:pt>
                <c:pt idx="22">
                  <c:v>281.59024032258066</c:v>
                </c:pt>
                <c:pt idx="23">
                  <c:v>271.31750500000004</c:v>
                </c:pt>
                <c:pt idx="24">
                  <c:v>282.3009338709677</c:v>
                </c:pt>
                <c:pt idx="25">
                  <c:v>288.39386000000002</c:v>
                </c:pt>
                <c:pt idx="26">
                  <c:v>289.76382433333333</c:v>
                </c:pt>
                <c:pt idx="27">
                  <c:v>302.06011967741932</c:v>
                </c:pt>
                <c:pt idx="28">
                  <c:v>289.87393200000002</c:v>
                </c:pt>
                <c:pt idx="29">
                  <c:v>285.80999741935489</c:v>
                </c:pt>
                <c:pt idx="30">
                  <c:v>283.1793212903226</c:v>
                </c:pt>
                <c:pt idx="31">
                  <c:v>288.94671642857145</c:v>
                </c:pt>
                <c:pt idx="32">
                  <c:v>287.95370483870971</c:v>
                </c:pt>
                <c:pt idx="33">
                  <c:v>276.75802600000003</c:v>
                </c:pt>
                <c:pt idx="34">
                  <c:v>283.84689322580641</c:v>
                </c:pt>
                <c:pt idx="35">
                  <c:v>278.86413566666664</c:v>
                </c:pt>
                <c:pt idx="36">
                  <c:v>276.51181032258069</c:v>
                </c:pt>
              </c:numCache>
            </c:numRef>
          </c:val>
          <c:smooth val="0"/>
        </c:ser>
        <c:ser>
          <c:idx val="1"/>
          <c:order val="1"/>
          <c:tx>
            <c:v>CRMP</c:v>
          </c:tx>
          <c:val>
            <c:numRef>
              <c:f>ITI_exp_3!$P$11:$P$47</c:f>
              <c:numCache>
                <c:formatCode>General</c:formatCode>
                <c:ptCount val="37"/>
                <c:pt idx="12">
                  <c:v>252.25300612903226</c:v>
                </c:pt>
                <c:pt idx="13">
                  <c:v>264.09690266967687</c:v>
                </c:pt>
                <c:pt idx="14">
                  <c:v>256.17875771559494</c:v>
                </c:pt>
                <c:pt idx="15">
                  <c:v>260.6639400751734</c:v>
                </c:pt>
                <c:pt idx="16">
                  <c:v>266.28859997576097</c:v>
                </c:pt>
                <c:pt idx="17">
                  <c:v>268.18082460805692</c:v>
                </c:pt>
                <c:pt idx="18">
                  <c:v>279.8439829429326</c:v>
                </c:pt>
                <c:pt idx="19">
                  <c:v>285.7608065056188</c:v>
                </c:pt>
                <c:pt idx="20">
                  <c:v>290.72820083921033</c:v>
                </c:pt>
                <c:pt idx="21">
                  <c:v>297.45302578960167</c:v>
                </c:pt>
                <c:pt idx="22">
                  <c:v>285.72349399694713</c:v>
                </c:pt>
                <c:pt idx="23">
                  <c:v>271.31755156876238</c:v>
                </c:pt>
                <c:pt idx="24">
                  <c:v>274.58903999221354</c:v>
                </c:pt>
                <c:pt idx="25">
                  <c:v>274.24190168809679</c:v>
                </c:pt>
                <c:pt idx="26">
                  <c:v>272.02377212723763</c:v>
                </c:pt>
                <c:pt idx="27">
                  <c:v>277.94207208615148</c:v>
                </c:pt>
                <c:pt idx="28">
                  <c:v>267.70283428226583</c:v>
                </c:pt>
                <c:pt idx="29">
                  <c:v>266.28030485349552</c:v>
                </c:pt>
                <c:pt idx="30">
                  <c:v>265.33220318885498</c:v>
                </c:pt>
                <c:pt idx="31">
                  <c:v>268.65329883656068</c:v>
                </c:pt>
                <c:pt idx="32">
                  <c:v>266.9137799914318</c:v>
                </c:pt>
                <c:pt idx="33">
                  <c:v>257.81419157625078</c:v>
                </c:pt>
                <c:pt idx="34">
                  <c:v>256.24129240443227</c:v>
                </c:pt>
                <c:pt idx="35">
                  <c:v>251.23997486376157</c:v>
                </c:pt>
                <c:pt idx="36">
                  <c:v>247.90664664586691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4800"/>
        <c:axId val="201136320"/>
      </c:lineChart>
      <c:catAx>
        <c:axId val="1989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6320"/>
        <c:crosses val="autoZero"/>
        <c:auto val="1"/>
        <c:lblAlgn val="ctr"/>
        <c:lblOffset val="100"/>
        <c:noMultiLvlLbl val="0"/>
      </c:catAx>
      <c:valAx>
        <c:axId val="2011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ITI_exp_4!$I$11:$I$37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304.79479967741941</c:v>
                </c:pt>
                <c:pt idx="16">
                  <c:v>296.78598033333333</c:v>
                </c:pt>
                <c:pt idx="17">
                  <c:v>286.8043212903226</c:v>
                </c:pt>
                <c:pt idx="18">
                  <c:v>299.42047129032261</c:v>
                </c:pt>
                <c:pt idx="19">
                  <c:v>295.4453125</c:v>
                </c:pt>
                <c:pt idx="20">
                  <c:v>292.08978258064519</c:v>
                </c:pt>
                <c:pt idx="21">
                  <c:v>286.50387566666666</c:v>
                </c:pt>
                <c:pt idx="22">
                  <c:v>272.00912483870962</c:v>
                </c:pt>
                <c:pt idx="23">
                  <c:v>271.11270133333335</c:v>
                </c:pt>
                <c:pt idx="24">
                  <c:v>270.84707645161291</c:v>
                </c:pt>
                <c:pt idx="25">
                  <c:v>266.54086290322584</c:v>
                </c:pt>
                <c:pt idx="26">
                  <c:v>262.27600100000001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ITI_exp_4!$O$11:$O$37</c:f>
              <c:numCache>
                <c:formatCode>General</c:formatCode>
                <c:ptCount val="27"/>
                <c:pt idx="12">
                  <c:v>298.54290774193549</c:v>
                </c:pt>
                <c:pt idx="13">
                  <c:v>300.17771092289343</c:v>
                </c:pt>
                <c:pt idx="14">
                  <c:v>301.00292840651457</c:v>
                </c:pt>
                <c:pt idx="15">
                  <c:v>303.07740405546258</c:v>
                </c:pt>
                <c:pt idx="16">
                  <c:v>304.14481804995319</c:v>
                </c:pt>
                <c:pt idx="17">
                  <c:v>303.18823582139834</c:v>
                </c:pt>
                <c:pt idx="18">
                  <c:v>316.83080233998407</c:v>
                </c:pt>
                <c:pt idx="19">
                  <c:v>322.50002773447187</c:v>
                </c:pt>
                <c:pt idx="20">
                  <c:v>328.24881812826254</c:v>
                </c:pt>
                <c:pt idx="21">
                  <c:v>330.17230230618804</c:v>
                </c:pt>
                <c:pt idx="22">
                  <c:v>315.96973432875598</c:v>
                </c:pt>
                <c:pt idx="23">
                  <c:v>308.07083030110664</c:v>
                </c:pt>
                <c:pt idx="24">
                  <c:v>309.16007245355377</c:v>
                </c:pt>
                <c:pt idx="25">
                  <c:v>309.93341907569834</c:v>
                </c:pt>
                <c:pt idx="26">
                  <c:v>308.24351957602977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1136"/>
        <c:axId val="201421888"/>
      </c:lineChart>
      <c:catAx>
        <c:axId val="1936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21888"/>
        <c:crosses val="autoZero"/>
        <c:auto val="1"/>
        <c:lblAlgn val="ctr"/>
        <c:lblOffset val="100"/>
        <c:noMultiLvlLbl val="0"/>
      </c:catAx>
      <c:valAx>
        <c:axId val="201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ITI_exp_4!$J$11:$J$37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257.40798935483872</c:v>
                </c:pt>
                <c:pt idx="16">
                  <c:v>266.49053966666668</c:v>
                </c:pt>
                <c:pt idx="17">
                  <c:v>269.22280870967739</c:v>
                </c:pt>
                <c:pt idx="18">
                  <c:v>280.13595580645165</c:v>
                </c:pt>
                <c:pt idx="19">
                  <c:v>279.30957035714289</c:v>
                </c:pt>
                <c:pt idx="20">
                  <c:v>291.30017096774196</c:v>
                </c:pt>
                <c:pt idx="21">
                  <c:v>297.4523926666667</c:v>
                </c:pt>
                <c:pt idx="22">
                  <c:v>281.59024032258066</c:v>
                </c:pt>
                <c:pt idx="23">
                  <c:v>271.31750500000004</c:v>
                </c:pt>
                <c:pt idx="24">
                  <c:v>282.3009338709677</c:v>
                </c:pt>
                <c:pt idx="25">
                  <c:v>288.39386000000002</c:v>
                </c:pt>
                <c:pt idx="26">
                  <c:v>289.76382433333333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ITI_exp_4!$P$11:$P$37</c:f>
              <c:numCache>
                <c:formatCode>General</c:formatCode>
                <c:ptCount val="27"/>
                <c:pt idx="12">
                  <c:v>252.25300612903226</c:v>
                </c:pt>
                <c:pt idx="13">
                  <c:v>260.6537780305519</c:v>
                </c:pt>
                <c:pt idx="14">
                  <c:v>250.89221223698217</c:v>
                </c:pt>
                <c:pt idx="15">
                  <c:v>257.9361960062048</c:v>
                </c:pt>
                <c:pt idx="16">
                  <c:v>262.86781886794085</c:v>
                </c:pt>
                <c:pt idx="17">
                  <c:v>260.45823402420035</c:v>
                </c:pt>
                <c:pt idx="18">
                  <c:v>262.24510772210704</c:v>
                </c:pt>
                <c:pt idx="19">
                  <c:v>258.60479109231989</c:v>
                </c:pt>
                <c:pt idx="20">
                  <c:v>263.3592698034073</c:v>
                </c:pt>
                <c:pt idx="21">
                  <c:v>265.23012408310615</c:v>
                </c:pt>
                <c:pt idx="22">
                  <c:v>255.63045842534552</c:v>
                </c:pt>
                <c:pt idx="23">
                  <c:v>246.43631685216315</c:v>
                </c:pt>
                <c:pt idx="24">
                  <c:v>252.3469934276323</c:v>
                </c:pt>
                <c:pt idx="25">
                  <c:v>253.13575527671975</c:v>
                </c:pt>
                <c:pt idx="26">
                  <c:v>252.25074410407211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70080"/>
        <c:axId val="212296256"/>
      </c:lineChart>
      <c:catAx>
        <c:axId val="2010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96256"/>
        <c:crosses val="autoZero"/>
        <c:auto val="1"/>
        <c:lblAlgn val="ctr"/>
        <c:lblOffset val="100"/>
        <c:noMultiLvlLbl val="0"/>
      </c:catAx>
      <c:valAx>
        <c:axId val="212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CRMP_only_before_gtm!$J$11:$J$37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CRMP_only_before_gtm!$P$11:$P$37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278.10065663337298</c:v>
                </c:pt>
                <c:pt idx="2">
                  <c:v>282.16418027904911</c:v>
                </c:pt>
                <c:pt idx="3">
                  <c:v>286.0423109088411</c:v>
                </c:pt>
                <c:pt idx="4">
                  <c:v>283.64230333325429</c:v>
                </c:pt>
                <c:pt idx="5">
                  <c:v>283.50515737858456</c:v>
                </c:pt>
                <c:pt idx="6">
                  <c:v>283.97771274146999</c:v>
                </c:pt>
                <c:pt idx="7">
                  <c:v>279.61657886986319</c:v>
                </c:pt>
                <c:pt idx="8">
                  <c:v>278.42742612361627</c:v>
                </c:pt>
                <c:pt idx="9">
                  <c:v>290.70123894041001</c:v>
                </c:pt>
                <c:pt idx="10">
                  <c:v>294.16660669641556</c:v>
                </c:pt>
                <c:pt idx="11">
                  <c:v>286.66859775777471</c:v>
                </c:pt>
                <c:pt idx="12">
                  <c:v>267.16202906198305</c:v>
                </c:pt>
                <c:pt idx="13">
                  <c:v>282.19810934963846</c:v>
                </c:pt>
                <c:pt idx="14">
                  <c:v>276.59974897243654</c:v>
                </c:pt>
                <c:pt idx="15">
                  <c:v>285.28562650721688</c:v>
                </c:pt>
                <c:pt idx="16">
                  <c:v>288.69988066526093</c:v>
                </c:pt>
                <c:pt idx="17">
                  <c:v>283.99569353627538</c:v>
                </c:pt>
                <c:pt idx="18">
                  <c:v>287.22603796179408</c:v>
                </c:pt>
                <c:pt idx="19">
                  <c:v>282.48107883585027</c:v>
                </c:pt>
                <c:pt idx="20">
                  <c:v>290.39105489936458</c:v>
                </c:pt>
                <c:pt idx="21">
                  <c:v>289.6608148960778</c:v>
                </c:pt>
                <c:pt idx="22">
                  <c:v>277.53162006363061</c:v>
                </c:pt>
                <c:pt idx="23">
                  <c:v>271.12104858378603</c:v>
                </c:pt>
                <c:pt idx="24">
                  <c:v>277.99941004845493</c:v>
                </c:pt>
                <c:pt idx="25">
                  <c:v>278.97904002993266</c:v>
                </c:pt>
                <c:pt idx="26">
                  <c:v>277.66275569080233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88064"/>
        <c:axId val="113531072"/>
      </c:lineChart>
      <c:catAx>
        <c:axId val="1936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1072"/>
        <c:crosses val="autoZero"/>
        <c:auto val="1"/>
        <c:lblAlgn val="ctr"/>
        <c:lblOffset val="100"/>
        <c:noMultiLvlLbl val="0"/>
      </c:catAx>
      <c:valAx>
        <c:axId val="1135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CRMP_only_2_years!$I$10:$I$46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  <c:pt idx="27">
                  <c:v>303.89547741935485</c:v>
                </c:pt>
                <c:pt idx="28">
                  <c:v>309.76718133333333</c:v>
                </c:pt>
                <c:pt idx="29">
                  <c:v>299.88262935483874</c:v>
                </c:pt>
                <c:pt idx="30">
                  <c:v>302.05941774193548</c:v>
                </c:pt>
                <c:pt idx="31">
                  <c:v>294.01348892857141</c:v>
                </c:pt>
                <c:pt idx="32">
                  <c:v>295.54647838709678</c:v>
                </c:pt>
                <c:pt idx="33">
                  <c:v>291.1879576666667</c:v>
                </c:pt>
                <c:pt idx="34">
                  <c:v>285.32019032258063</c:v>
                </c:pt>
                <c:pt idx="35">
                  <c:v>296.54187000000002</c:v>
                </c:pt>
                <c:pt idx="36">
                  <c:v>296.28924548387096</c:v>
                </c:pt>
              </c:numCache>
            </c:numRef>
          </c:val>
          <c:smooth val="0"/>
        </c:ser>
        <c:ser>
          <c:idx val="1"/>
          <c:order val="1"/>
          <c:tx>
            <c:v>CRM_P1</c:v>
          </c:tx>
          <c:val>
            <c:numRef>
              <c:f>CRMP_only_2_years!$O$10:$O$46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263.77278508717239</c:v>
                </c:pt>
                <c:pt idx="2">
                  <c:v>269.4317794667981</c:v>
                </c:pt>
                <c:pt idx="3">
                  <c:v>270.18975828050338</c:v>
                </c:pt>
                <c:pt idx="4">
                  <c:v>263.24463369697582</c:v>
                </c:pt>
                <c:pt idx="5">
                  <c:v>264.19093517812212</c:v>
                </c:pt>
                <c:pt idx="6">
                  <c:v>256.02148995761712</c:v>
                </c:pt>
                <c:pt idx="7">
                  <c:v>254.99130611540477</c:v>
                </c:pt>
                <c:pt idx="8">
                  <c:v>257.19768984530504</c:v>
                </c:pt>
                <c:pt idx="9">
                  <c:v>264.80667106335812</c:v>
                </c:pt>
                <c:pt idx="10">
                  <c:v>265.72795744251368</c:v>
                </c:pt>
                <c:pt idx="11">
                  <c:v>266.90119640805818</c:v>
                </c:pt>
                <c:pt idx="12">
                  <c:v>266.45088456336504</c:v>
                </c:pt>
                <c:pt idx="13">
                  <c:v>280.64745881994429</c:v>
                </c:pt>
                <c:pt idx="14">
                  <c:v>282.13864846258576</c:v>
                </c:pt>
                <c:pt idx="15">
                  <c:v>286.93650681829894</c:v>
                </c:pt>
                <c:pt idx="16">
                  <c:v>287.40860551198978</c:v>
                </c:pt>
                <c:pt idx="17">
                  <c:v>282.87175109820816</c:v>
                </c:pt>
                <c:pt idx="18">
                  <c:v>295.48228570591544</c:v>
                </c:pt>
                <c:pt idx="19">
                  <c:v>292.06907841412857</c:v>
                </c:pt>
                <c:pt idx="20">
                  <c:v>300.21895032450408</c:v>
                </c:pt>
                <c:pt idx="21">
                  <c:v>296.70709543158955</c:v>
                </c:pt>
                <c:pt idx="22">
                  <c:v>278.9245682464408</c:v>
                </c:pt>
                <c:pt idx="23">
                  <c:v>276.94830412427217</c:v>
                </c:pt>
                <c:pt idx="24">
                  <c:v>283.00895217433742</c:v>
                </c:pt>
                <c:pt idx="25">
                  <c:v>284.49708061859985</c:v>
                </c:pt>
                <c:pt idx="26">
                  <c:v>282.18696540593299</c:v>
                </c:pt>
                <c:pt idx="27">
                  <c:v>288.9388653798768</c:v>
                </c:pt>
                <c:pt idx="28">
                  <c:v>285.1559773909724</c:v>
                </c:pt>
                <c:pt idx="29">
                  <c:v>278.32303101725006</c:v>
                </c:pt>
                <c:pt idx="30">
                  <c:v>277.77465145598319</c:v>
                </c:pt>
                <c:pt idx="31">
                  <c:v>277.47455607011909</c:v>
                </c:pt>
                <c:pt idx="32">
                  <c:v>277.6345253282858</c:v>
                </c:pt>
                <c:pt idx="33">
                  <c:v>269.14091358048938</c:v>
                </c:pt>
                <c:pt idx="34">
                  <c:v>272.56737013909316</c:v>
                </c:pt>
                <c:pt idx="35">
                  <c:v>273.42016707489023</c:v>
                </c:pt>
                <c:pt idx="36">
                  <c:v>273.22387243913363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5040"/>
        <c:axId val="190726720"/>
      </c:lineChart>
      <c:catAx>
        <c:axId val="193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6720"/>
        <c:crosses val="autoZero"/>
        <c:auto val="1"/>
        <c:lblAlgn val="ctr"/>
        <c:lblOffset val="100"/>
        <c:noMultiLvlLbl val="0"/>
      </c:catAx>
      <c:valAx>
        <c:axId val="1907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81933508311462"/>
          <c:y val="0.1313801399825022"/>
          <c:w val="0.1792362204724409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CRMP_only_2_years!$J$10:$J$46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  <c:pt idx="27">
                  <c:v>264.65838612903229</c:v>
                </c:pt>
                <c:pt idx="28">
                  <c:v>251.51596066666667</c:v>
                </c:pt>
                <c:pt idx="29">
                  <c:v>248.10495</c:v>
                </c:pt>
                <c:pt idx="30">
                  <c:v>245.48341354838709</c:v>
                </c:pt>
                <c:pt idx="31">
                  <c:v>252.00918571428571</c:v>
                </c:pt>
                <c:pt idx="32">
                  <c:v>251.06214903225808</c:v>
                </c:pt>
                <c:pt idx="33">
                  <c:v>240.13661199999999</c:v>
                </c:pt>
                <c:pt idx="34">
                  <c:v>248.13307193548385</c:v>
                </c:pt>
                <c:pt idx="35">
                  <c:v>242.11924733333333</c:v>
                </c:pt>
                <c:pt idx="36">
                  <c:v>239.65977483870967</c:v>
                </c:pt>
              </c:numCache>
            </c:numRef>
          </c:val>
          <c:smooth val="0"/>
        </c:ser>
        <c:ser>
          <c:idx val="1"/>
          <c:order val="1"/>
          <c:tx>
            <c:v>CRM_P2</c:v>
          </c:tx>
          <c:val>
            <c:numRef>
              <c:f>CRMP_only_2_years!$P$10:$P$46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277.26392357427721</c:v>
                </c:pt>
                <c:pt idx="2">
                  <c:v>269.58587229570151</c:v>
                </c:pt>
                <c:pt idx="3">
                  <c:v>270.56595256894343</c:v>
                </c:pt>
                <c:pt idx="4">
                  <c:v>271.99582906484625</c:v>
                </c:pt>
                <c:pt idx="5">
                  <c:v>262.12677947283424</c:v>
                </c:pt>
                <c:pt idx="6">
                  <c:v>271.0159820114431</c:v>
                </c:pt>
                <c:pt idx="7">
                  <c:v>267.32141396423287</c:v>
                </c:pt>
                <c:pt idx="8">
                  <c:v>257.07538721408235</c:v>
                </c:pt>
                <c:pt idx="9">
                  <c:v>258.90603320032375</c:v>
                </c:pt>
                <c:pt idx="10">
                  <c:v>262.32549416325378</c:v>
                </c:pt>
                <c:pt idx="11">
                  <c:v>254.34784113410419</c:v>
                </c:pt>
                <c:pt idx="12">
                  <c:v>253.20446140990779</c:v>
                </c:pt>
                <c:pt idx="13">
                  <c:v>267.49018718363362</c:v>
                </c:pt>
                <c:pt idx="14">
                  <c:v>257.14456188790354</c:v>
                </c:pt>
                <c:pt idx="15">
                  <c:v>262.19768317134231</c:v>
                </c:pt>
                <c:pt idx="16">
                  <c:v>270.21476317309367</c:v>
                </c:pt>
                <c:pt idx="17">
                  <c:v>274.4096863977158</c:v>
                </c:pt>
                <c:pt idx="18">
                  <c:v>276.772380795331</c:v>
                </c:pt>
                <c:pt idx="19">
                  <c:v>276.18096994056725</c:v>
                </c:pt>
                <c:pt idx="20">
                  <c:v>277.05126965683462</c:v>
                </c:pt>
                <c:pt idx="21">
                  <c:v>282.67598434131526</c:v>
                </c:pt>
                <c:pt idx="22">
                  <c:v>280.4244877224553</c:v>
                </c:pt>
                <c:pt idx="23">
                  <c:v>269.1693740267757</c:v>
                </c:pt>
                <c:pt idx="24">
                  <c:v>272.05868406266404</c:v>
                </c:pt>
                <c:pt idx="25">
                  <c:v>270.90903420252471</c:v>
                </c:pt>
                <c:pt idx="26">
                  <c:v>269.45689958755241</c:v>
                </c:pt>
                <c:pt idx="27">
                  <c:v>278.65926096758011</c:v>
                </c:pt>
                <c:pt idx="28">
                  <c:v>270.61194644132843</c:v>
                </c:pt>
                <c:pt idx="29">
                  <c:v>270.36448320408698</c:v>
                </c:pt>
                <c:pt idx="30">
                  <c:v>270.15501009617981</c:v>
                </c:pt>
                <c:pt idx="31">
                  <c:v>275.58725271097734</c:v>
                </c:pt>
                <c:pt idx="32">
                  <c:v>274.57598903707844</c:v>
                </c:pt>
                <c:pt idx="33">
                  <c:v>270.25353016610734</c:v>
                </c:pt>
                <c:pt idx="34">
                  <c:v>272.92574139075009</c:v>
                </c:pt>
                <c:pt idx="35">
                  <c:v>269.57816158496081</c:v>
                </c:pt>
                <c:pt idx="36">
                  <c:v>266.7444964567473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0624"/>
        <c:axId val="190729024"/>
      </c:lineChart>
      <c:catAx>
        <c:axId val="1936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9024"/>
        <c:crosses val="autoZero"/>
        <c:auto val="1"/>
        <c:lblAlgn val="ctr"/>
        <c:lblOffset val="100"/>
        <c:noMultiLvlLbl val="0"/>
      </c:catAx>
      <c:valAx>
        <c:axId val="1907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9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ITI_exp_1!$I$11:$I$47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  <c:pt idx="27">
                  <c:v>303.89547741935485</c:v>
                </c:pt>
                <c:pt idx="28">
                  <c:v>309.76718133333333</c:v>
                </c:pt>
                <c:pt idx="29">
                  <c:v>299.88262935483874</c:v>
                </c:pt>
                <c:pt idx="30">
                  <c:v>302.05941774193548</c:v>
                </c:pt>
                <c:pt idx="31">
                  <c:v>294.01348892857141</c:v>
                </c:pt>
                <c:pt idx="32">
                  <c:v>295.54647838709678</c:v>
                </c:pt>
                <c:pt idx="33">
                  <c:v>291.1879576666667</c:v>
                </c:pt>
                <c:pt idx="34">
                  <c:v>285.32019032258063</c:v>
                </c:pt>
                <c:pt idx="35">
                  <c:v>296.54187000000002</c:v>
                </c:pt>
                <c:pt idx="36">
                  <c:v>296.28924548387096</c:v>
                </c:pt>
              </c:numCache>
            </c:numRef>
          </c:val>
          <c:smooth val="0"/>
        </c:ser>
        <c:ser>
          <c:idx val="1"/>
          <c:order val="1"/>
          <c:tx>
            <c:v>CRM_P1</c:v>
          </c:tx>
          <c:val>
            <c:numRef>
              <c:f>ITI_exp_1!$O$11:$O$47</c:f>
              <c:numCache>
                <c:formatCode>General</c:formatCode>
                <c:ptCount val="37"/>
                <c:pt idx="12">
                  <c:v>298.54290774193549</c:v>
                </c:pt>
                <c:pt idx="13">
                  <c:v>300.28907471281588</c:v>
                </c:pt>
                <c:pt idx="14">
                  <c:v>298.98136245973291</c:v>
                </c:pt>
                <c:pt idx="15">
                  <c:v>302.97744870827938</c:v>
                </c:pt>
                <c:pt idx="16">
                  <c:v>302.16897249356811</c:v>
                </c:pt>
                <c:pt idx="17">
                  <c:v>299.3984941897121</c:v>
                </c:pt>
                <c:pt idx="18">
                  <c:v>317.42925184960814</c:v>
                </c:pt>
                <c:pt idx="19">
                  <c:v>312.05834182027706</c:v>
                </c:pt>
                <c:pt idx="20">
                  <c:v>308.83945011778957</c:v>
                </c:pt>
                <c:pt idx="21">
                  <c:v>312.31480463801012</c:v>
                </c:pt>
                <c:pt idx="22">
                  <c:v>302.02038962529559</c:v>
                </c:pt>
                <c:pt idx="23">
                  <c:v>298.04098487690931</c:v>
                </c:pt>
                <c:pt idx="24">
                  <c:v>297.9814108841091</c:v>
                </c:pt>
                <c:pt idx="25">
                  <c:v>295.43510231010521</c:v>
                </c:pt>
                <c:pt idx="26">
                  <c:v>295.89686907730152</c:v>
                </c:pt>
                <c:pt idx="27">
                  <c:v>304.12388421493233</c:v>
                </c:pt>
                <c:pt idx="28">
                  <c:v>308.39684819327715</c:v>
                </c:pt>
                <c:pt idx="29">
                  <c:v>293.49773409683598</c:v>
                </c:pt>
                <c:pt idx="30">
                  <c:v>296.97244153890557</c:v>
                </c:pt>
                <c:pt idx="31">
                  <c:v>289.26759477491458</c:v>
                </c:pt>
                <c:pt idx="32">
                  <c:v>294.3386428313749</c:v>
                </c:pt>
                <c:pt idx="33">
                  <c:v>289.28045826175901</c:v>
                </c:pt>
                <c:pt idx="34">
                  <c:v>282.27332758628154</c:v>
                </c:pt>
                <c:pt idx="35">
                  <c:v>297.67021452013131</c:v>
                </c:pt>
                <c:pt idx="36">
                  <c:v>290.91561747875289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6912"/>
        <c:axId val="190730752"/>
      </c:lineChart>
      <c:catAx>
        <c:axId val="19792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0752"/>
        <c:crosses val="autoZero"/>
        <c:auto val="1"/>
        <c:lblAlgn val="ctr"/>
        <c:lblOffset val="100"/>
        <c:noMultiLvlLbl val="0"/>
      </c:catAx>
      <c:valAx>
        <c:axId val="1907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64739720034995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ITI_exp_1!$J$11:$J$47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  <c:pt idx="27">
                  <c:v>264.65838612903229</c:v>
                </c:pt>
                <c:pt idx="28">
                  <c:v>251.51596066666667</c:v>
                </c:pt>
                <c:pt idx="29">
                  <c:v>248.10495</c:v>
                </c:pt>
                <c:pt idx="30">
                  <c:v>245.48341354838709</c:v>
                </c:pt>
                <c:pt idx="31">
                  <c:v>252.00918571428571</c:v>
                </c:pt>
                <c:pt idx="32">
                  <c:v>251.06214903225808</c:v>
                </c:pt>
                <c:pt idx="33">
                  <c:v>240.13661199999999</c:v>
                </c:pt>
                <c:pt idx="34">
                  <c:v>248.13307193548385</c:v>
                </c:pt>
                <c:pt idx="35">
                  <c:v>242.11924733333333</c:v>
                </c:pt>
                <c:pt idx="36">
                  <c:v>239.65977483870967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ITI_exp_1!$P$11:$P$47</c:f>
              <c:strCache>
                <c:ptCount val="1"/>
                <c:pt idx="0">
                  <c:v>96 94 97 96 94 98 92 92 96 95 93 97 252.2530061 264.0512579 251.3813521 254.6038309 261.0975965 263.9761252 264.7636194 262.8230618 262.5511952 267.2605878 264.6172088 252.9540525 255.4631915 253.9538106 252.262281 261.3436968 253.1597918 252.850157 252.5</c:v>
                </c:pt>
              </c:strCache>
            </c:strRef>
          </c:tx>
          <c:val>
            <c:numRef>
              <c:f>ITI_exp_1!$P$11:$P$47</c:f>
              <c:numCache>
                <c:formatCode>General</c:formatCode>
                <c:ptCount val="37"/>
                <c:pt idx="12">
                  <c:v>252.25300612903226</c:v>
                </c:pt>
                <c:pt idx="13">
                  <c:v>264.05125785690365</c:v>
                </c:pt>
                <c:pt idx="14">
                  <c:v>251.38135208225958</c:v>
                </c:pt>
                <c:pt idx="15">
                  <c:v>254.60383092391621</c:v>
                </c:pt>
                <c:pt idx="16">
                  <c:v>261.0975965467253</c:v>
                </c:pt>
                <c:pt idx="17">
                  <c:v>263.97612522761318</c:v>
                </c:pt>
                <c:pt idx="18">
                  <c:v>264.76361940336528</c:v>
                </c:pt>
                <c:pt idx="19">
                  <c:v>262.82306180056378</c:v>
                </c:pt>
                <c:pt idx="20">
                  <c:v>262.55119522987837</c:v>
                </c:pt>
                <c:pt idx="21">
                  <c:v>267.26058778340052</c:v>
                </c:pt>
                <c:pt idx="22">
                  <c:v>264.61720882633426</c:v>
                </c:pt>
                <c:pt idx="23">
                  <c:v>252.95405253906395</c:v>
                </c:pt>
                <c:pt idx="24">
                  <c:v>255.46319151215499</c:v>
                </c:pt>
                <c:pt idx="25">
                  <c:v>253.95381063958177</c:v>
                </c:pt>
                <c:pt idx="26">
                  <c:v>252.26228095159414</c:v>
                </c:pt>
                <c:pt idx="27">
                  <c:v>261.34369677550131</c:v>
                </c:pt>
                <c:pt idx="28">
                  <c:v>253.15979179677373</c:v>
                </c:pt>
                <c:pt idx="29">
                  <c:v>252.85015704696451</c:v>
                </c:pt>
                <c:pt idx="30">
                  <c:v>252.58866290151357</c:v>
                </c:pt>
                <c:pt idx="31">
                  <c:v>258.02627940754377</c:v>
                </c:pt>
                <c:pt idx="32">
                  <c:v>256.96002527044374</c:v>
                </c:pt>
                <c:pt idx="33">
                  <c:v>252.78399424985591</c:v>
                </c:pt>
                <c:pt idx="34">
                  <c:v>255.6351524768119</c:v>
                </c:pt>
                <c:pt idx="35">
                  <c:v>252.38457084466259</c:v>
                </c:pt>
                <c:pt idx="36">
                  <c:v>249.63937487863777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7936"/>
        <c:axId val="190733632"/>
      </c:lineChart>
      <c:catAx>
        <c:axId val="1979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3632"/>
        <c:crosses val="autoZero"/>
        <c:auto val="1"/>
        <c:lblAlgn val="ctr"/>
        <c:lblOffset val="100"/>
        <c:noMultiLvlLbl val="0"/>
      </c:catAx>
      <c:valAx>
        <c:axId val="1907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55555555555551"/>
          <c:y val="1.7505103528725557E-3"/>
          <c:w val="0.26944444444444443"/>
          <c:h val="0.866868985126859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ITI_exp_2!$I$11:$I$37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ITI_exp_2!$O$11:$O$37</c:f>
              <c:numCache>
                <c:formatCode>General</c:formatCode>
                <c:ptCount val="27"/>
                <c:pt idx="12">
                  <c:v>298.54290774193549</c:v>
                </c:pt>
                <c:pt idx="13">
                  <c:v>300.89391213638555</c:v>
                </c:pt>
                <c:pt idx="14">
                  <c:v>301.00292941215076</c:v>
                </c:pt>
                <c:pt idx="15">
                  <c:v>304.07318952219515</c:v>
                </c:pt>
                <c:pt idx="16">
                  <c:v>304.27976466010409</c:v>
                </c:pt>
                <c:pt idx="17">
                  <c:v>301.46217711305371</c:v>
                </c:pt>
                <c:pt idx="18">
                  <c:v>328.9271896935424</c:v>
                </c:pt>
                <c:pt idx="19">
                  <c:v>328.96739553211279</c:v>
                </c:pt>
                <c:pt idx="20">
                  <c:v>333.51904935625294</c:v>
                </c:pt>
                <c:pt idx="21">
                  <c:v>332.13028221462349</c:v>
                </c:pt>
                <c:pt idx="22">
                  <c:v>302.50832332155488</c:v>
                </c:pt>
                <c:pt idx="23">
                  <c:v>298.28061601230456</c:v>
                </c:pt>
                <c:pt idx="24">
                  <c:v>308.0763099838374</c:v>
                </c:pt>
                <c:pt idx="25">
                  <c:v>309.59633261078716</c:v>
                </c:pt>
                <c:pt idx="26">
                  <c:v>305.82274605768663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9984"/>
        <c:axId val="201130560"/>
      </c:lineChart>
      <c:catAx>
        <c:axId val="1979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0560"/>
        <c:crosses val="autoZero"/>
        <c:auto val="1"/>
        <c:lblAlgn val="ctr"/>
        <c:lblOffset val="100"/>
        <c:noMultiLvlLbl val="0"/>
      </c:catAx>
      <c:valAx>
        <c:axId val="2011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ITI_exp_2!$J$11:$J$37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ITI_exp_2!$P$11:$P$37</c:f>
              <c:numCache>
                <c:formatCode>General</c:formatCode>
                <c:ptCount val="27"/>
                <c:pt idx="12">
                  <c:v>252.25300612903226</c:v>
                </c:pt>
                <c:pt idx="13">
                  <c:v>260.65423207222784</c:v>
                </c:pt>
                <c:pt idx="14">
                  <c:v>250.89219810871685</c:v>
                </c:pt>
                <c:pt idx="15">
                  <c:v>258.92035913231996</c:v>
                </c:pt>
                <c:pt idx="16">
                  <c:v>263.46778463105807</c:v>
                </c:pt>
                <c:pt idx="17">
                  <c:v>260.00655724125659</c:v>
                </c:pt>
                <c:pt idx="18">
                  <c:v>261.26514942776197</c:v>
                </c:pt>
                <c:pt idx="19">
                  <c:v>256.78521161516153</c:v>
                </c:pt>
                <c:pt idx="20">
                  <c:v>262.69246860656074</c:v>
                </c:pt>
                <c:pt idx="21">
                  <c:v>263.77387971663182</c:v>
                </c:pt>
                <c:pt idx="22">
                  <c:v>253.81728420867307</c:v>
                </c:pt>
                <c:pt idx="23">
                  <c:v>245.58145468060331</c:v>
                </c:pt>
                <c:pt idx="24">
                  <c:v>252.22385478621857</c:v>
                </c:pt>
                <c:pt idx="25">
                  <c:v>252.98849545053727</c:v>
                </c:pt>
                <c:pt idx="26">
                  <c:v>252.02082778650615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8448"/>
        <c:axId val="356951168"/>
      </c:lineChart>
      <c:catAx>
        <c:axId val="197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951168"/>
        <c:crosses val="autoZero"/>
        <c:auto val="1"/>
        <c:lblAlgn val="ctr"/>
        <c:lblOffset val="100"/>
        <c:noMultiLvlLbl val="0"/>
      </c:catAx>
      <c:valAx>
        <c:axId val="356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val>
            <c:numRef>
              <c:f>ITI_exp_3!$I$11:$I$47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304.79479967741941</c:v>
                </c:pt>
                <c:pt idx="16">
                  <c:v>296.78598033333333</c:v>
                </c:pt>
                <c:pt idx="17">
                  <c:v>286.8043212903226</c:v>
                </c:pt>
                <c:pt idx="18">
                  <c:v>299.42047129032261</c:v>
                </c:pt>
                <c:pt idx="19">
                  <c:v>295.4453125</c:v>
                </c:pt>
                <c:pt idx="20">
                  <c:v>292.08978258064519</c:v>
                </c:pt>
                <c:pt idx="21">
                  <c:v>286.50387566666666</c:v>
                </c:pt>
                <c:pt idx="22">
                  <c:v>272.00912483870962</c:v>
                </c:pt>
                <c:pt idx="23">
                  <c:v>271.11270133333335</c:v>
                </c:pt>
                <c:pt idx="24">
                  <c:v>270.84707645161291</c:v>
                </c:pt>
                <c:pt idx="25">
                  <c:v>266.54086290322584</c:v>
                </c:pt>
                <c:pt idx="26">
                  <c:v>262.27600100000001</c:v>
                </c:pt>
                <c:pt idx="27">
                  <c:v>265.66790774193549</c:v>
                </c:pt>
                <c:pt idx="28">
                  <c:v>271.02368166666668</c:v>
                </c:pt>
                <c:pt idx="29">
                  <c:v>262.88400258064519</c:v>
                </c:pt>
                <c:pt idx="30">
                  <c:v>264.53875741935485</c:v>
                </c:pt>
                <c:pt idx="31">
                  <c:v>257.70291142857144</c:v>
                </c:pt>
                <c:pt idx="32">
                  <c:v>258.83721935483874</c:v>
                </c:pt>
                <c:pt idx="33">
                  <c:v>255.29370133333333</c:v>
                </c:pt>
                <c:pt idx="34">
                  <c:v>249.94631967741935</c:v>
                </c:pt>
                <c:pt idx="35">
                  <c:v>259.46710200000001</c:v>
                </c:pt>
                <c:pt idx="36">
                  <c:v>259.3660887096774</c:v>
                </c:pt>
              </c:numCache>
            </c:numRef>
          </c:val>
          <c:smooth val="0"/>
        </c:ser>
        <c:ser>
          <c:idx val="1"/>
          <c:order val="1"/>
          <c:tx>
            <c:v>CRMP</c:v>
          </c:tx>
          <c:val>
            <c:numRef>
              <c:f>ITI_exp_3!$O$11:$O$47</c:f>
              <c:numCache>
                <c:formatCode>General</c:formatCode>
                <c:ptCount val="37"/>
                <c:pt idx="12">
                  <c:v>298.54290774193549</c:v>
                </c:pt>
                <c:pt idx="13">
                  <c:v>296.6939406951829</c:v>
                </c:pt>
                <c:pt idx="14">
                  <c:v>295.04716486345427</c:v>
                </c:pt>
                <c:pt idx="15">
                  <c:v>295.05316311264249</c:v>
                </c:pt>
                <c:pt idx="16">
                  <c:v>294.94327416594433</c:v>
                </c:pt>
                <c:pt idx="17">
                  <c:v>293.59669221324555</c:v>
                </c:pt>
                <c:pt idx="18">
                  <c:v>291.81815674064916</c:v>
                </c:pt>
                <c:pt idx="19">
                  <c:v>288.62962323173855</c:v>
                </c:pt>
                <c:pt idx="20">
                  <c:v>287.90243860953484</c:v>
                </c:pt>
                <c:pt idx="21">
                  <c:v>286.50384577775964</c:v>
                </c:pt>
                <c:pt idx="22">
                  <c:v>285.44154850483051</c:v>
                </c:pt>
                <c:pt idx="23">
                  <c:v>284.4465489952168</c:v>
                </c:pt>
                <c:pt idx="24">
                  <c:v>283.36835943249952</c:v>
                </c:pt>
                <c:pt idx="25">
                  <c:v>282.51941304867267</c:v>
                </c:pt>
                <c:pt idx="26">
                  <c:v>282.00944851979796</c:v>
                </c:pt>
                <c:pt idx="27">
                  <c:v>283.75738046631693</c:v>
                </c:pt>
                <c:pt idx="28">
                  <c:v>285.5984578924037</c:v>
                </c:pt>
                <c:pt idx="29">
                  <c:v>284.26020865066562</c:v>
                </c:pt>
                <c:pt idx="30">
                  <c:v>283.61086903283422</c:v>
                </c:pt>
                <c:pt idx="31">
                  <c:v>282.49858104970787</c:v>
                </c:pt>
                <c:pt idx="32">
                  <c:v>282.03645619845202</c:v>
                </c:pt>
                <c:pt idx="33">
                  <c:v>281.64740667568293</c:v>
                </c:pt>
                <c:pt idx="34">
                  <c:v>282.00631189966555</c:v>
                </c:pt>
                <c:pt idx="35">
                  <c:v>283.45226070960189</c:v>
                </c:pt>
                <c:pt idx="36">
                  <c:v>283.96111491093035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3264"/>
        <c:axId val="201133440"/>
      </c:lineChart>
      <c:catAx>
        <c:axId val="1989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3440"/>
        <c:crosses val="autoZero"/>
        <c:auto val="1"/>
        <c:lblAlgn val="ctr"/>
        <c:lblOffset val="100"/>
        <c:noMultiLvlLbl val="0"/>
      </c:catAx>
      <c:valAx>
        <c:axId val="2011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52387</xdr:rowOff>
    </xdr:from>
    <xdr:to>
      <xdr:col>6</xdr:col>
      <xdr:colOff>476250</xdr:colOff>
      <xdr:row>25</xdr:row>
      <xdr:rowOff>128587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157162</xdr:rowOff>
    </xdr:from>
    <xdr:to>
      <xdr:col>6</xdr:col>
      <xdr:colOff>457200</xdr:colOff>
      <xdr:row>45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29</xdr:row>
      <xdr:rowOff>138112</xdr:rowOff>
    </xdr:from>
    <xdr:to>
      <xdr:col>7</xdr:col>
      <xdr:colOff>38100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29</xdr:row>
      <xdr:rowOff>109537</xdr:rowOff>
    </xdr:from>
    <xdr:to>
      <xdr:col>14</xdr:col>
      <xdr:colOff>133350</xdr:colOff>
      <xdr:row>43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176212</xdr:rowOff>
    </xdr:from>
    <xdr:to>
      <xdr:col>6</xdr:col>
      <xdr:colOff>457200</xdr:colOff>
      <xdr:row>54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40</xdr:row>
      <xdr:rowOff>61912</xdr:rowOff>
    </xdr:from>
    <xdr:to>
      <xdr:col>13</xdr:col>
      <xdr:colOff>152400</xdr:colOff>
      <xdr:row>54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27</xdr:row>
      <xdr:rowOff>147637</xdr:rowOff>
    </xdr:from>
    <xdr:to>
      <xdr:col>8</xdr:col>
      <xdr:colOff>161925</xdr:colOff>
      <xdr:row>42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31</xdr:row>
      <xdr:rowOff>90487</xdr:rowOff>
    </xdr:from>
    <xdr:to>
      <xdr:col>12</xdr:col>
      <xdr:colOff>342900</xdr:colOff>
      <xdr:row>45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27</xdr:row>
      <xdr:rowOff>138112</xdr:rowOff>
    </xdr:from>
    <xdr:to>
      <xdr:col>8</xdr:col>
      <xdr:colOff>38100</xdr:colOff>
      <xdr:row>42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13</xdr:row>
      <xdr:rowOff>52387</xdr:rowOff>
    </xdr:from>
    <xdr:to>
      <xdr:col>8</xdr:col>
      <xdr:colOff>19050</xdr:colOff>
      <xdr:row>27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27</xdr:row>
      <xdr:rowOff>90487</xdr:rowOff>
    </xdr:from>
    <xdr:to>
      <xdr:col>7</xdr:col>
      <xdr:colOff>342900</xdr:colOff>
      <xdr:row>41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13</xdr:row>
      <xdr:rowOff>128587</xdr:rowOff>
    </xdr:from>
    <xdr:to>
      <xdr:col>6</xdr:col>
      <xdr:colOff>552450</xdr:colOff>
      <xdr:row>28</xdr:row>
      <xdr:rowOff>14287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I3" sqref="I3:R3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5703125" bestFit="1" customWidth="1"/>
  </cols>
  <sheetData>
    <row r="1" spans="1:30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30" x14ac:dyDescent="0.25">
      <c r="C3" s="6" t="s">
        <v>4</v>
      </c>
      <c r="D3" s="6">
        <f>K3</f>
        <v>1.5738078234452897</v>
      </c>
      <c r="E3" s="6">
        <f>M3</f>
        <v>0.89024835195743157</v>
      </c>
      <c r="F3" s="20">
        <f>O3</f>
        <v>0.70422045866945315</v>
      </c>
      <c r="G3" s="20">
        <f>Q3</f>
        <v>0.26634478295251979</v>
      </c>
      <c r="H3" s="18"/>
      <c r="I3" s="18">
        <v>0.95371107168367342</v>
      </c>
      <c r="J3">
        <v>1.3825989304821995</v>
      </c>
      <c r="K3" s="16">
        <v>1.5738078234452897</v>
      </c>
      <c r="L3" s="16">
        <v>0.66381246934779403</v>
      </c>
      <c r="M3" s="16">
        <v>0.89024835195743157</v>
      </c>
      <c r="N3" s="16">
        <v>1.4406638264595677</v>
      </c>
      <c r="O3" s="16">
        <v>0.70422045866945315</v>
      </c>
      <c r="P3" s="16">
        <v>0.29577954128146899</v>
      </c>
      <c r="Q3" s="16">
        <v>0.26634478295251979</v>
      </c>
      <c r="R3" s="16">
        <v>0.70793821705888016</v>
      </c>
      <c r="S3">
        <f>O3+P3</f>
        <v>0.99999999995092215</v>
      </c>
      <c r="T3">
        <f>Q3+R3</f>
        <v>0.9742830000114</v>
      </c>
      <c r="U3">
        <f>J3*O3</f>
        <v>0.97365445298006992</v>
      </c>
    </row>
    <row r="4" spans="1:30" x14ac:dyDescent="0.25">
      <c r="C4" s="6" t="s">
        <v>5</v>
      </c>
      <c r="D4" s="6">
        <f>L3</f>
        <v>0.66381246934779403</v>
      </c>
      <c r="E4" s="6">
        <f>N3</f>
        <v>1.4406638264595677</v>
      </c>
      <c r="F4" s="20">
        <f>P3</f>
        <v>0.29577954128146899</v>
      </c>
      <c r="G4" s="20">
        <f>R3</f>
        <v>0.70793821705888016</v>
      </c>
      <c r="H4" s="18"/>
      <c r="I4" s="18">
        <v>3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30" x14ac:dyDescent="0.25">
      <c r="F5" s="21">
        <f>O3*I3</f>
        <v>0.67162284833921226</v>
      </c>
      <c r="G5" s="21">
        <f>Q3*J3</f>
        <v>0.36824801204966739</v>
      </c>
    </row>
    <row r="6" spans="1:30" x14ac:dyDescent="0.25">
      <c r="F6" s="21">
        <f>I6*P3</f>
        <v>0.32837715161170994</v>
      </c>
      <c r="G6" s="21">
        <f>J6*R3</f>
        <v>0.6060349879617325</v>
      </c>
      <c r="H6" t="s">
        <v>23</v>
      </c>
      <c r="I6">
        <f>1+(1-I3)*O3/P3</f>
        <v>1.1102091449226386</v>
      </c>
      <c r="J6">
        <f>1+(1-J3)*Q3/R3</f>
        <v>0.85605632434917378</v>
      </c>
    </row>
    <row r="8" spans="1:30" x14ac:dyDescent="0.25">
      <c r="A8" t="s">
        <v>24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23" t="s">
        <v>4</v>
      </c>
      <c r="L10" s="23" t="s">
        <v>5</v>
      </c>
      <c r="O10" s="9" t="s">
        <v>4</v>
      </c>
      <c r="P10" s="9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15">
        <v>95</v>
      </c>
      <c r="L11" s="15">
        <v>96</v>
      </c>
      <c r="M11" s="5"/>
      <c r="N11" s="5"/>
      <c r="O11" s="15">
        <f>I11</f>
        <v>250.0798187096774</v>
      </c>
      <c r="P11" s="15">
        <f>J11</f>
        <v>275.88992322580646</v>
      </c>
      <c r="Q11" s="15"/>
      <c r="R11" s="25">
        <f>ABS((O11-I11)/I11)</f>
        <v>0</v>
      </c>
      <c r="S11" s="25">
        <f>ABS((P11-J11)/J11)</f>
        <v>0</v>
      </c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15">
        <v>98</v>
      </c>
      <c r="L12" s="15">
        <v>94</v>
      </c>
      <c r="M12" s="5"/>
      <c r="N12" s="5"/>
      <c r="O12" s="15">
        <f>O11*EXP(-1/$D$3) +($F$3*G12+$G$3*H12-$E$3*$D$3*(K12-K11) )*(1-EXP(-1/$D$3))</f>
        <v>245.56039149762552</v>
      </c>
      <c r="P12" s="15">
        <f>P11*EXP(-1/$D$4) +($F$4*G12+$G$4*H12-$E$4*$D$4*(L12-L11) )*(1-EXP(-1/$D$4))</f>
        <v>278.10065663337298</v>
      </c>
      <c r="Q12" s="15"/>
      <c r="R12" s="25">
        <f t="shared" ref="R12:S22" si="2">ABS((O12-I12)/I12)</f>
        <v>1.6672729377926954E-2</v>
      </c>
      <c r="S12" s="25">
        <f t="shared" si="2"/>
        <v>1.3993170379728106E-2</v>
      </c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15">
        <v>98</v>
      </c>
      <c r="L13" s="15">
        <v>97</v>
      </c>
      <c r="M13" s="5"/>
      <c r="N13" s="5"/>
      <c r="O13" s="15">
        <f t="shared" ref="O13:O22" si="3">O12*EXP(-1/$D$3) +($F$3*G13+$G$3*H13-$E$3*$D$3*(K13-K12) )*(1-EXP(-1/$D$3))</f>
        <v>244.29177666395466</v>
      </c>
      <c r="P13" s="15">
        <f t="shared" ref="P13:P22" si="4">P12*EXP(-1/$D$4) +($F$4*G13+$G$4*H13-$E$4*$D$4*(L13-L12) )*(1-EXP(-1/$D$4))</f>
        <v>282.16418027904911</v>
      </c>
      <c r="Q13" s="15"/>
      <c r="R13" s="25">
        <f t="shared" si="2"/>
        <v>9.3698607919894591E-4</v>
      </c>
      <c r="S13" s="25">
        <f t="shared" si="2"/>
        <v>1.4173264914613215E-3</v>
      </c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15">
        <v>95</v>
      </c>
      <c r="L14" s="15">
        <v>96</v>
      </c>
      <c r="M14" s="5"/>
      <c r="N14" s="5"/>
      <c r="O14" s="15">
        <f t="shared" si="3"/>
        <v>245.59645062930971</v>
      </c>
      <c r="P14" s="15">
        <f t="shared" si="4"/>
        <v>286.0423109088411</v>
      </c>
      <c r="Q14" s="15"/>
      <c r="R14" s="25">
        <f t="shared" si="2"/>
        <v>5.7716290519460355E-3</v>
      </c>
      <c r="S14" s="25">
        <f t="shared" si="2"/>
        <v>1.245591576037426E-3</v>
      </c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15">
        <v>95</v>
      </c>
      <c r="L15" s="15">
        <v>94</v>
      </c>
      <c r="M15" s="5"/>
      <c r="N15" s="5"/>
      <c r="O15" s="15">
        <f t="shared" si="3"/>
        <v>239.21793879114898</v>
      </c>
      <c r="P15" s="15">
        <f t="shared" si="4"/>
        <v>283.64230333325429</v>
      </c>
      <c r="Q15" s="15"/>
      <c r="R15" s="25">
        <f t="shared" si="2"/>
        <v>5.2406796915511651E-3</v>
      </c>
      <c r="S15" s="25">
        <f t="shared" si="2"/>
        <v>2.7856335704504804E-13</v>
      </c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15">
        <v>96</v>
      </c>
      <c r="L16" s="15">
        <v>98</v>
      </c>
      <c r="M16" s="5"/>
      <c r="N16" s="5"/>
      <c r="O16" s="15">
        <f t="shared" si="3"/>
        <v>233.49673803716414</v>
      </c>
      <c r="P16" s="15">
        <f t="shared" si="4"/>
        <v>283.50515737858456</v>
      </c>
      <c r="Q16" s="15"/>
      <c r="R16" s="25">
        <f t="shared" si="2"/>
        <v>1.3632121673412158E-2</v>
      </c>
      <c r="S16" s="25">
        <f t="shared" si="2"/>
        <v>1.5386943474977256E-2</v>
      </c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15">
        <v>94</v>
      </c>
      <c r="L17" s="15">
        <v>92</v>
      </c>
      <c r="M17" s="5"/>
      <c r="N17" s="5"/>
      <c r="O17" s="15">
        <f t="shared" si="3"/>
        <v>227.79776113388129</v>
      </c>
      <c r="P17" s="15">
        <f t="shared" si="4"/>
        <v>283.97771274146999</v>
      </c>
      <c r="Q17" s="15"/>
      <c r="R17" s="25">
        <f t="shared" si="2"/>
        <v>1.0849772606910148E-4</v>
      </c>
      <c r="S17" s="25">
        <f t="shared" si="2"/>
        <v>8.3434628301744442E-3</v>
      </c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15">
        <v>95</v>
      </c>
      <c r="L18" s="15">
        <v>92</v>
      </c>
      <c r="M18" s="5"/>
      <c r="N18" s="5"/>
      <c r="O18" s="15">
        <f t="shared" si="3"/>
        <v>222.80219557737476</v>
      </c>
      <c r="P18" s="15">
        <f t="shared" si="4"/>
        <v>279.61657886986319</v>
      </c>
      <c r="Q18" s="15"/>
      <c r="R18" s="25">
        <f t="shared" si="2"/>
        <v>5.74166625661189E-3</v>
      </c>
      <c r="S18" s="25">
        <f t="shared" si="2"/>
        <v>2.2757364051993307E-3</v>
      </c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15">
        <v>96</v>
      </c>
      <c r="L19" s="15">
        <v>96</v>
      </c>
      <c r="M19" s="5"/>
      <c r="N19" s="5"/>
      <c r="O19" s="15">
        <f t="shared" si="3"/>
        <v>220.78221055367726</v>
      </c>
      <c r="P19" s="15">
        <f t="shared" si="4"/>
        <v>278.42742612361627</v>
      </c>
      <c r="Q19" s="15"/>
      <c r="R19" s="25">
        <f t="shared" si="2"/>
        <v>5.595305470836664E-3</v>
      </c>
      <c r="S19" s="25">
        <f t="shared" si="2"/>
        <v>8.8914319939519253E-4</v>
      </c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15">
        <v>98</v>
      </c>
      <c r="L20" s="15">
        <v>95</v>
      </c>
      <c r="M20" s="5"/>
      <c r="N20" s="5"/>
      <c r="O20" s="15">
        <f t="shared" si="3"/>
        <v>221.05737702527426</v>
      </c>
      <c r="P20" s="15">
        <f t="shared" si="4"/>
        <v>290.70123894041001</v>
      </c>
      <c r="Q20" s="15"/>
      <c r="R20" s="25">
        <f t="shared" si="2"/>
        <v>1.1539355836705676E-2</v>
      </c>
      <c r="S20" s="25">
        <f t="shared" si="2"/>
        <v>1.0287513168233694E-6</v>
      </c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15">
        <v>98</v>
      </c>
      <c r="L21" s="15">
        <v>93</v>
      </c>
      <c r="M21" s="5"/>
      <c r="N21" s="5"/>
      <c r="O21" s="15">
        <f t="shared" si="3"/>
        <v>222.52093099190358</v>
      </c>
      <c r="P21" s="15">
        <f t="shared" si="4"/>
        <v>294.16660669641556</v>
      </c>
      <c r="Q21" s="15"/>
      <c r="R21" s="25">
        <f t="shared" si="2"/>
        <v>6.0843865832500914E-6</v>
      </c>
      <c r="S21" s="25">
        <f t="shared" si="2"/>
        <v>1.2673345822620335E-2</v>
      </c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15">
        <v>92</v>
      </c>
      <c r="L22" s="15">
        <v>97</v>
      </c>
      <c r="M22" s="5"/>
      <c r="N22" s="5"/>
      <c r="O22" s="15">
        <f t="shared" si="3"/>
        <v>231.12604333521276</v>
      </c>
      <c r="P22" s="15">
        <f t="shared" si="4"/>
        <v>286.66859775777471</v>
      </c>
      <c r="Q22" s="15"/>
      <c r="R22" s="25">
        <f t="shared" si="2"/>
        <v>2.3146998957579144E-5</v>
      </c>
      <c r="S22" s="25">
        <f t="shared" si="2"/>
        <v>1.8569428855996814E-2</v>
      </c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24">
        <v>98</v>
      </c>
      <c r="L23" s="24">
        <v>98</v>
      </c>
      <c r="M23" s="2"/>
      <c r="N23" s="2"/>
      <c r="O23" s="2">
        <f>O22*EXP(-1/$D$3) +($F$5*G23+$G$5*H23-$E$3*$D$3*(K23-K22) )*(1-EXP(-1/$D$3))</f>
        <v>239.90894991172399</v>
      </c>
      <c r="P23" s="2">
        <f>P22*EXP(-1/$D$4) +($F$6*G23+$G$6*H23-$E$4*$D$4*(L23-L22) )*(1-EXP(-1/$D$4))</f>
        <v>267.16202906198305</v>
      </c>
      <c r="Q23" s="2"/>
      <c r="R23" s="1">
        <v>0</v>
      </c>
      <c r="S23" s="1">
        <v>0</v>
      </c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5">O23*EXP(-1/$D$3) +($F$5*G24+$G$5*H24-$E$3*$D$3*(K24-K23) )*(1-EXP(-1/$D$3))</f>
        <v>254.36908742480517</v>
      </c>
      <c r="P24" s="2">
        <f t="shared" ref="P24:P47" si="6">P23*EXP(-1/$D$4) +($F$6*G24+$G$6*H24-$E$4*$D$4*(L24-L23) )*(1-EXP(-1/$D$4))</f>
        <v>282.19810934963846</v>
      </c>
      <c r="Q24" s="2"/>
      <c r="R24" s="1">
        <v>0</v>
      </c>
      <c r="S24" s="1">
        <v>0</v>
      </c>
      <c r="T24" s="2"/>
      <c r="U24" s="3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2">
        <f t="shared" si="1"/>
        <v>209</v>
      </c>
      <c r="H25" s="12">
        <f t="shared" si="0"/>
        <v>350</v>
      </c>
      <c r="I25" s="12">
        <f t="shared" si="0"/>
        <v>301.00292966666672</v>
      </c>
      <c r="J25" s="12">
        <f t="shared" si="0"/>
        <v>250.892212</v>
      </c>
      <c r="K25" s="5">
        <v>97</v>
      </c>
      <c r="L25" s="5">
        <v>98</v>
      </c>
      <c r="M25" s="2"/>
      <c r="N25" s="2"/>
      <c r="O25" s="2">
        <f t="shared" si="5"/>
        <v>261.37005466590648</v>
      </c>
      <c r="P25" s="2">
        <f t="shared" si="6"/>
        <v>276.59974897243654</v>
      </c>
      <c r="Q25" s="2"/>
      <c r="R25" s="1">
        <v>0</v>
      </c>
      <c r="S25" s="1">
        <v>0</v>
      </c>
      <c r="T25" s="2"/>
      <c r="U25" s="1">
        <f t="shared" ref="U25:V36" si="7">ABS((O25-I25)/I25)</f>
        <v>0.13166939951265599</v>
      </c>
      <c r="V25" s="1">
        <f t="shared" si="7"/>
        <v>0.10246446777884259</v>
      </c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2">
        <f t="shared" si="1"/>
        <v>209</v>
      </c>
      <c r="H26" s="12">
        <f t="shared" si="0"/>
        <v>360</v>
      </c>
      <c r="I26" s="12">
        <f t="shared" si="0"/>
        <v>305.69305419354839</v>
      </c>
      <c r="J26" s="12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5"/>
        <v>266.81041278373527</v>
      </c>
      <c r="P26" s="2">
        <f t="shared" si="6"/>
        <v>285.28562650721688</v>
      </c>
      <c r="Q26" s="2"/>
      <c r="R26" s="1">
        <v>0</v>
      </c>
      <c r="S26" s="1">
        <v>0</v>
      </c>
      <c r="T26" s="2"/>
      <c r="U26" s="1">
        <f t="shared" si="7"/>
        <v>0.12719504377484064</v>
      </c>
      <c r="V26" s="1">
        <f t="shared" si="7"/>
        <v>0.11057472348183417</v>
      </c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2">
        <f t="shared" si="1"/>
        <v>209</v>
      </c>
      <c r="H27" s="12">
        <f t="shared" si="1"/>
        <v>360</v>
      </c>
      <c r="I27" s="12">
        <f t="shared" si="1"/>
        <v>302.35354599999999</v>
      </c>
      <c r="J27" s="12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5"/>
        <v>269.03339802175594</v>
      </c>
      <c r="P27" s="2">
        <f t="shared" si="6"/>
        <v>288.69988066526093</v>
      </c>
      <c r="Q27" s="2"/>
      <c r="R27" s="1">
        <v>0</v>
      </c>
      <c r="S27" s="1">
        <v>0</v>
      </c>
      <c r="T27" s="2"/>
      <c r="U27" s="1">
        <f t="shared" si="7"/>
        <v>0.11020260360447055</v>
      </c>
      <c r="V27" s="1">
        <f t="shared" si="7"/>
        <v>9.762265365813623E-2</v>
      </c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2">
        <f t="shared" si="1"/>
        <v>209</v>
      </c>
      <c r="H28" s="12">
        <f t="shared" si="1"/>
        <v>350</v>
      </c>
      <c r="I28" s="12">
        <f t="shared" si="1"/>
        <v>295.93267806451615</v>
      </c>
      <c r="J28" s="12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5"/>
        <v>269.13807304523573</v>
      </c>
      <c r="P28" s="2">
        <f t="shared" si="6"/>
        <v>283.99569353627538</v>
      </c>
      <c r="Q28" s="2"/>
      <c r="R28" s="1">
        <v>0</v>
      </c>
      <c r="S28" s="1">
        <v>0</v>
      </c>
      <c r="T28" s="2"/>
      <c r="U28" s="1">
        <f t="shared" si="7"/>
        <v>9.0542907240000525E-2</v>
      </c>
      <c r="V28" s="1">
        <f t="shared" si="7"/>
        <v>8.2696829834246754E-2</v>
      </c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2">
        <f t="shared" si="1"/>
        <v>250</v>
      </c>
      <c r="H29" s="12">
        <f t="shared" si="1"/>
        <v>340</v>
      </c>
      <c r="I29" s="12">
        <f t="shared" si="1"/>
        <v>312.98458870967744</v>
      </c>
      <c r="J29" s="12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5"/>
        <v>283.04712693066517</v>
      </c>
      <c r="P29" s="2">
        <f t="shared" si="6"/>
        <v>287.22603796179408</v>
      </c>
      <c r="Q29" s="2"/>
      <c r="R29" s="1">
        <v>0</v>
      </c>
      <c r="S29" s="1">
        <v>0</v>
      </c>
      <c r="T29" s="2"/>
      <c r="U29" s="1">
        <f t="shared" si="7"/>
        <v>9.5651552373340887E-2</v>
      </c>
      <c r="V29" s="1">
        <f t="shared" si="7"/>
        <v>6.6602103049633155E-2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2">
        <f t="shared" si="1"/>
        <v>250</v>
      </c>
      <c r="H30" s="12">
        <f t="shared" si="1"/>
        <v>330</v>
      </c>
      <c r="I30" s="12">
        <f t="shared" si="1"/>
        <v>312.61618035714281</v>
      </c>
      <c r="J30" s="12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5"/>
        <v>286.70659385683359</v>
      </c>
      <c r="P30" s="2">
        <f t="shared" si="6"/>
        <v>282.48107883585027</v>
      </c>
      <c r="Q30" s="2"/>
      <c r="R30" s="1">
        <v>0</v>
      </c>
      <c r="S30" s="1">
        <v>0</v>
      </c>
      <c r="T30" s="2"/>
      <c r="U30" s="1">
        <f t="shared" si="7"/>
        <v>8.2879863961965339E-2</v>
      </c>
      <c r="V30" s="1">
        <f t="shared" si="7"/>
        <v>6.6447147669109294E-2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2">
        <f t="shared" si="1"/>
        <v>250</v>
      </c>
      <c r="H31" s="12">
        <f t="shared" si="1"/>
        <v>349</v>
      </c>
      <c r="I31" s="12">
        <f t="shared" si="1"/>
        <v>312.94146741935481</v>
      </c>
      <c r="J31" s="12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5"/>
        <v>287.98211534219968</v>
      </c>
      <c r="P31" s="2">
        <f t="shared" si="6"/>
        <v>290.39105489936458</v>
      </c>
      <c r="Q31" s="2"/>
      <c r="R31" s="1">
        <v>0</v>
      </c>
      <c r="S31" s="1">
        <v>0</v>
      </c>
      <c r="T31" s="2"/>
      <c r="U31" s="1">
        <f t="shared" si="7"/>
        <v>7.9757253913903786E-2</v>
      </c>
      <c r="V31" s="1">
        <f t="shared" si="7"/>
        <v>6.2075182059828024E-2</v>
      </c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2">
        <f t="shared" si="1"/>
        <v>250</v>
      </c>
      <c r="H32" s="12">
        <f t="shared" si="1"/>
        <v>339</v>
      </c>
      <c r="I32" s="12">
        <f t="shared" si="1"/>
        <v>310.30804433333338</v>
      </c>
      <c r="J32" s="12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5"/>
        <v>290.22048137115769</v>
      </c>
      <c r="P32" s="2">
        <f t="shared" si="6"/>
        <v>289.6608148960778</v>
      </c>
      <c r="Q32" s="2"/>
      <c r="R32" s="1">
        <v>0</v>
      </c>
      <c r="S32" s="1">
        <v>0</v>
      </c>
      <c r="T32" s="2"/>
      <c r="U32" s="1">
        <f t="shared" si="7"/>
        <v>6.473426431896688E-2</v>
      </c>
      <c r="V32" s="1">
        <f t="shared" si="7"/>
        <v>4.9286868911438526E-2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2">
        <f t="shared" si="1"/>
        <v>209</v>
      </c>
      <c r="H33" s="12">
        <f t="shared" si="1"/>
        <v>339</v>
      </c>
      <c r="I33" s="12">
        <f t="shared" si="1"/>
        <v>297.45834354838712</v>
      </c>
      <c r="J33" s="12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5"/>
        <v>280.43307491192843</v>
      </c>
      <c r="P33" s="2">
        <f t="shared" si="6"/>
        <v>277.53162006363061</v>
      </c>
      <c r="Q33" s="2"/>
      <c r="R33" s="1">
        <v>0</v>
      </c>
      <c r="S33" s="1">
        <v>0</v>
      </c>
      <c r="T33" s="2"/>
      <c r="U33" s="1">
        <f t="shared" si="7"/>
        <v>5.7235807990335341E-2</v>
      </c>
      <c r="V33" s="1">
        <f t="shared" si="7"/>
        <v>7.8473443332673032E-2</v>
      </c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2">
        <f t="shared" si="1"/>
        <v>209</v>
      </c>
      <c r="H34" s="12">
        <f t="shared" si="1"/>
        <v>339</v>
      </c>
      <c r="I34" s="12">
        <f t="shared" si="1"/>
        <v>300.470642</v>
      </c>
      <c r="J34" s="12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5"/>
        <v>274.58956740017857</v>
      </c>
      <c r="P34" s="2">
        <f t="shared" si="6"/>
        <v>271.12104858378603</v>
      </c>
      <c r="Q34" s="2"/>
      <c r="R34" s="1">
        <v>0</v>
      </c>
      <c r="S34" s="1">
        <v>0</v>
      </c>
      <c r="T34" s="2"/>
      <c r="U34" s="1">
        <f t="shared" si="7"/>
        <v>8.6135119316653339E-2</v>
      </c>
      <c r="V34" s="1">
        <f t="shared" si="7"/>
        <v>0.11068605435674299</v>
      </c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2">
        <f t="shared" si="1"/>
        <v>224</v>
      </c>
      <c r="H35" s="12">
        <f t="shared" si="1"/>
        <v>339</v>
      </c>
      <c r="I35" s="12">
        <f t="shared" si="1"/>
        <v>303.84677129032258</v>
      </c>
      <c r="J35" s="12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5"/>
        <v>274.25517527271438</v>
      </c>
      <c r="P35" s="2">
        <f t="shared" si="6"/>
        <v>277.99941004845493</v>
      </c>
      <c r="Q35" s="2"/>
      <c r="R35" s="1">
        <v>0</v>
      </c>
      <c r="S35" s="1">
        <v>0</v>
      </c>
      <c r="T35" s="2"/>
      <c r="U35" s="1">
        <f t="shared" si="7"/>
        <v>9.7389864937329609E-2</v>
      </c>
      <c r="V35" s="1">
        <f t="shared" si="7"/>
        <v>0.10382098441537528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5"/>
        <v>273.10660548385891</v>
      </c>
      <c r="P36" s="2">
        <f t="shared" si="6"/>
        <v>278.97904002993266</v>
      </c>
      <c r="Q36" s="2"/>
      <c r="R36" s="1">
        <f>SUM(R11:R35)</f>
        <v>6.5268202549799426E-2</v>
      </c>
      <c r="S36" s="1">
        <f>SUM(S11:S35)</f>
        <v>7.4795177787185613E-2</v>
      </c>
      <c r="T36" s="2"/>
      <c r="U36" s="1">
        <f t="shared" si="7"/>
        <v>9.6751445889047147E-2</v>
      </c>
      <c r="V36" s="1">
        <f t="shared" si="7"/>
        <v>9.4119383410905366E-2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>
        <f t="shared" si="1"/>
        <v>218</v>
      </c>
      <c r="H37">
        <f t="shared" si="1"/>
        <v>341</v>
      </c>
      <c r="I37">
        <f t="shared" si="1"/>
        <v>300.76257333333336</v>
      </c>
      <c r="J37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5"/>
        <v>271.92088018742754</v>
      </c>
      <c r="P37" s="2">
        <f t="shared" si="6"/>
        <v>277.66275569080233</v>
      </c>
      <c r="Q37" s="2"/>
      <c r="R37" s="1"/>
      <c r="S37" s="2"/>
      <c r="T37" s="2"/>
      <c r="U37" s="22">
        <f>AVERAGE(U25:U36)</f>
        <v>9.3345427236125822E-2</v>
      </c>
      <c r="V37" s="22">
        <f>AVERAGE(V25:V36)</f>
        <v>8.5405820163230436E-2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>
        <f t="shared" si="1"/>
        <v>218</v>
      </c>
      <c r="H38">
        <f t="shared" si="1"/>
        <v>356</v>
      </c>
      <c r="I38">
        <f t="shared" si="1"/>
        <v>303.89547741935485</v>
      </c>
      <c r="J38">
        <f t="shared" si="1"/>
        <v>264.65838612903229</v>
      </c>
      <c r="K38" s="5">
        <v>98</v>
      </c>
      <c r="L38" s="5">
        <v>94</v>
      </c>
      <c r="M38" s="2"/>
      <c r="N38" s="2"/>
      <c r="O38" s="8">
        <f t="shared" si="5"/>
        <v>274.5493507323672</v>
      </c>
      <c r="P38" s="8">
        <f t="shared" si="6"/>
        <v>288.16771680159053</v>
      </c>
      <c r="Q38" s="2"/>
      <c r="R38" s="1"/>
      <c r="S38" s="17">
        <f>S36+R36</f>
        <v>0.14006338033698504</v>
      </c>
      <c r="T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>
        <f t="shared" si="1"/>
        <v>207</v>
      </c>
      <c r="H39">
        <f t="shared" si="1"/>
        <v>356</v>
      </c>
      <c r="I39">
        <f t="shared" si="1"/>
        <v>309.76718133333333</v>
      </c>
      <c r="J39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5"/>
        <v>275.10295666369296</v>
      </c>
      <c r="P39" s="2">
        <f t="shared" si="6"/>
        <v>281.73074085517629</v>
      </c>
      <c r="Q39" s="2"/>
      <c r="R39" s="1"/>
      <c r="S39" s="2"/>
      <c r="T39" s="2"/>
      <c r="U39" s="3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>
        <f t="shared" si="1"/>
        <v>210</v>
      </c>
      <c r="H40">
        <f t="shared" si="1"/>
        <v>340</v>
      </c>
      <c r="I40">
        <f t="shared" si="1"/>
        <v>299.88262935483874</v>
      </c>
      <c r="J40">
        <f t="shared" si="1"/>
        <v>248.10495</v>
      </c>
      <c r="K40" s="5">
        <v>96</v>
      </c>
      <c r="L40" s="5">
        <v>98</v>
      </c>
      <c r="M40" s="2"/>
      <c r="N40" s="2"/>
      <c r="O40" s="2">
        <f t="shared" si="5"/>
        <v>269.61952628032964</v>
      </c>
      <c r="P40" s="2">
        <f t="shared" si="6"/>
        <v>276.50081373094218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>
        <f t="shared" si="1"/>
        <v>210</v>
      </c>
      <c r="H41">
        <f t="shared" si="1"/>
        <v>340</v>
      </c>
      <c r="I41">
        <f t="shared" si="1"/>
        <v>302.05941774193548</v>
      </c>
      <c r="J41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5"/>
        <v>269.35041274055391</v>
      </c>
      <c r="P41" s="2">
        <f t="shared" si="6"/>
        <v>275.3413613742149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>
        <f t="shared" si="1"/>
        <v>210</v>
      </c>
      <c r="H42">
        <f t="shared" si="1"/>
        <v>340</v>
      </c>
      <c r="I42">
        <f t="shared" si="1"/>
        <v>294.01348892857141</v>
      </c>
      <c r="J4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5"/>
        <v>265.91337709382788</v>
      </c>
      <c r="P42" s="2">
        <f t="shared" si="6"/>
        <v>277.31726445381088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>
        <f t="shared" si="1"/>
        <v>210</v>
      </c>
      <c r="H43">
        <f t="shared" si="1"/>
        <v>340</v>
      </c>
      <c r="I43">
        <f t="shared" si="1"/>
        <v>295.54647838709678</v>
      </c>
      <c r="J43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5"/>
        <v>266.72828532380834</v>
      </c>
      <c r="P43" s="2">
        <f t="shared" si="6"/>
        <v>275.52236498904455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>
        <f t="shared" si="1"/>
        <v>190</v>
      </c>
      <c r="H44">
        <f t="shared" si="1"/>
        <v>340</v>
      </c>
      <c r="I44">
        <f t="shared" si="1"/>
        <v>291.1879576666667</v>
      </c>
      <c r="J44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5"/>
        <v>261.5018773067211</v>
      </c>
      <c r="P44" s="2">
        <f t="shared" si="6"/>
        <v>269.26858028785807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>
        <f t="shared" si="1"/>
        <v>190</v>
      </c>
      <c r="H45">
        <f t="shared" si="1"/>
        <v>350</v>
      </c>
      <c r="I45">
        <f t="shared" si="1"/>
        <v>285.32019032258063</v>
      </c>
      <c r="J45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5"/>
        <v>256.5117409307752</v>
      </c>
      <c r="P45" s="2">
        <f t="shared" si="6"/>
        <v>274.83188815892277</v>
      </c>
      <c r="Q45" s="2"/>
      <c r="R45" s="1"/>
      <c r="S45" s="2"/>
      <c r="T45" s="2"/>
      <c r="U45" s="3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>
        <f t="shared" si="1"/>
        <v>190</v>
      </c>
      <c r="H46">
        <f t="shared" si="1"/>
        <v>350</v>
      </c>
      <c r="I46">
        <f t="shared" si="1"/>
        <v>296.54187000000002</v>
      </c>
      <c r="J46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5"/>
        <v>260.4573125415456</v>
      </c>
      <c r="P46" s="2">
        <f t="shared" si="6"/>
        <v>273.83230091193661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>
        <f t="shared" si="1"/>
        <v>190</v>
      </c>
      <c r="H47">
        <f t="shared" si="1"/>
        <v>350</v>
      </c>
      <c r="I47">
        <f t="shared" si="1"/>
        <v>296.28924548387096</v>
      </c>
      <c r="J47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5"/>
        <v>258.59399532456092</v>
      </c>
      <c r="P47" s="2">
        <f t="shared" si="6"/>
        <v>273.61069671712818</v>
      </c>
      <c r="Q47" s="2"/>
      <c r="R47" s="1"/>
      <c r="S47" s="2"/>
      <c r="T47" s="2"/>
      <c r="U47" s="3"/>
      <c r="V47" s="2"/>
      <c r="W47" s="2"/>
      <c r="X47" s="2"/>
      <c r="Y47" s="2"/>
      <c r="Z47" s="2"/>
      <c r="AA47" s="2"/>
      <c r="AB47" s="2"/>
      <c r="AC47" s="2"/>
      <c r="AD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A4" workbookViewId="0">
      <selection activeCell="A5" sqref="A5:A6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7109375" bestFit="1" customWidth="1"/>
    <col min="22" max="22" width="11.5703125" bestFit="1" customWidth="1"/>
  </cols>
  <sheetData>
    <row r="1" spans="1:30" x14ac:dyDescent="0.25">
      <c r="C1" s="6"/>
      <c r="D1" s="6" t="s">
        <v>8</v>
      </c>
      <c r="E1" s="6" t="s">
        <v>9</v>
      </c>
      <c r="F1" s="6" t="s">
        <v>0</v>
      </c>
      <c r="G1" s="6" t="s">
        <v>1</v>
      </c>
      <c r="I1">
        <v>0.1</v>
      </c>
      <c r="J1">
        <v>0.1</v>
      </c>
      <c r="K1">
        <v>0.1</v>
      </c>
      <c r="L1">
        <v>0.1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30" x14ac:dyDescent="0.25">
      <c r="C2" s="6" t="s">
        <v>4</v>
      </c>
      <c r="D2" s="6">
        <f>I2</f>
        <v>0.45011345937289859</v>
      </c>
      <c r="E2" s="6">
        <f>K2</f>
        <v>0.11992541680290329</v>
      </c>
      <c r="F2" s="6">
        <f>M2</f>
        <v>0.48</v>
      </c>
      <c r="G2" s="6">
        <f>O2</f>
        <v>0.52</v>
      </c>
      <c r="I2" s="16">
        <v>0.45011345937289859</v>
      </c>
      <c r="J2" s="16">
        <v>6.0000000000000009</v>
      </c>
      <c r="K2" s="16">
        <v>0.11992541680290329</v>
      </c>
      <c r="L2" s="16">
        <v>2.0299999999999998</v>
      </c>
      <c r="M2" s="16">
        <v>0.48</v>
      </c>
      <c r="N2" s="16">
        <v>0.52</v>
      </c>
      <c r="O2" s="16">
        <v>0.52</v>
      </c>
      <c r="P2" s="16">
        <v>0.47</v>
      </c>
      <c r="Q2">
        <f>M2+N2</f>
        <v>1</v>
      </c>
      <c r="R2">
        <f>O2+P2</f>
        <v>0.99</v>
      </c>
    </row>
    <row r="3" spans="1:30" x14ac:dyDescent="0.25">
      <c r="C3" s="6" t="s">
        <v>5</v>
      </c>
      <c r="D3" s="6">
        <f>J2</f>
        <v>6.0000000000000009</v>
      </c>
      <c r="E3" s="6">
        <f>L2</f>
        <v>2.0299999999999998</v>
      </c>
      <c r="F3" s="6">
        <f>N2</f>
        <v>0.52</v>
      </c>
      <c r="G3" s="6">
        <f>P2</f>
        <v>0.47</v>
      </c>
      <c r="I3">
        <v>6</v>
      </c>
      <c r="J3">
        <v>6</v>
      </c>
      <c r="K3">
        <v>8</v>
      </c>
      <c r="L3">
        <v>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5" spans="1:30" x14ac:dyDescent="0.25">
      <c r="A5" t="s">
        <v>25</v>
      </c>
    </row>
    <row r="6" spans="1:30" x14ac:dyDescent="0.25">
      <c r="A6" t="s">
        <v>26</v>
      </c>
    </row>
    <row r="8" spans="1:30" x14ac:dyDescent="0.25">
      <c r="C8" s="7" t="s">
        <v>7</v>
      </c>
      <c r="D8" s="7" t="s">
        <v>7</v>
      </c>
      <c r="E8" s="7" t="s">
        <v>7</v>
      </c>
      <c r="F8" s="7" t="s">
        <v>7</v>
      </c>
      <c r="G8" s="7" t="s">
        <v>6</v>
      </c>
      <c r="H8" s="7" t="s">
        <v>6</v>
      </c>
      <c r="I8" s="7" t="s">
        <v>6</v>
      </c>
      <c r="J8" s="13" t="s">
        <v>6</v>
      </c>
      <c r="K8" s="14" t="s">
        <v>11</v>
      </c>
      <c r="L8" s="14" t="s">
        <v>11</v>
      </c>
      <c r="O8" t="s">
        <v>10</v>
      </c>
    </row>
    <row r="9" spans="1:30" x14ac:dyDescent="0.25">
      <c r="A9" t="s">
        <v>2</v>
      </c>
      <c r="B9" t="s">
        <v>3</v>
      </c>
      <c r="C9" s="9" t="s">
        <v>0</v>
      </c>
      <c r="D9" s="9" t="s">
        <v>1</v>
      </c>
      <c r="E9" s="9" t="s">
        <v>4</v>
      </c>
      <c r="F9" s="9" t="s">
        <v>5</v>
      </c>
      <c r="G9" s="7" t="s">
        <v>0</v>
      </c>
      <c r="H9" s="7" t="s">
        <v>1</v>
      </c>
      <c r="I9" s="7" t="s">
        <v>4</v>
      </c>
      <c r="J9" s="13" t="s">
        <v>5</v>
      </c>
      <c r="K9" s="14" t="s">
        <v>4</v>
      </c>
      <c r="L9" s="14" t="s">
        <v>5</v>
      </c>
      <c r="O9" s="7" t="s">
        <v>4</v>
      </c>
      <c r="P9" s="7" t="s">
        <v>5</v>
      </c>
      <c r="R9" t="s">
        <v>12</v>
      </c>
    </row>
    <row r="10" spans="1:30" x14ac:dyDescent="0.25">
      <c r="A10" s="3">
        <v>36708</v>
      </c>
      <c r="B10" s="2">
        <v>31</v>
      </c>
      <c r="C10" s="10">
        <v>7347</v>
      </c>
      <c r="D10" s="10">
        <v>9052</v>
      </c>
      <c r="E10" s="10">
        <v>7752.4743799999997</v>
      </c>
      <c r="F10" s="10">
        <v>8552.5876200000002</v>
      </c>
      <c r="G10" s="15">
        <f>C10/$B10</f>
        <v>237</v>
      </c>
      <c r="H10" s="15">
        <f t="shared" ref="H10:J10" si="0">D10/$B10</f>
        <v>292</v>
      </c>
      <c r="I10" s="15">
        <f t="shared" si="0"/>
        <v>250.0798187096774</v>
      </c>
      <c r="J10" s="15">
        <f t="shared" si="0"/>
        <v>275.88992322580646</v>
      </c>
      <c r="K10" s="5">
        <v>95</v>
      </c>
      <c r="L10" s="5">
        <v>96</v>
      </c>
      <c r="M10" s="2"/>
      <c r="N10" s="2"/>
      <c r="O10" s="2">
        <f>I10</f>
        <v>250.0798187096774</v>
      </c>
      <c r="P10" s="2">
        <f>J10</f>
        <v>275.88992322580646</v>
      </c>
      <c r="Q10" s="2"/>
      <c r="R10" s="1">
        <f>ABS((O10-I10)/I10)</f>
        <v>0</v>
      </c>
      <c r="S10" s="1">
        <f>ABS((P10-J10)/J10)</f>
        <v>0</v>
      </c>
      <c r="T10" s="2"/>
      <c r="U10" s="3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36739</v>
      </c>
      <c r="B11" s="2">
        <v>31</v>
      </c>
      <c r="C11" s="10">
        <v>7347</v>
      </c>
      <c r="D11" s="10">
        <v>9052</v>
      </c>
      <c r="E11" s="10">
        <v>7487.5344999999998</v>
      </c>
      <c r="F11" s="10">
        <v>8743.4692099999993</v>
      </c>
      <c r="G11" s="15">
        <f t="shared" ref="G11:G46" si="1">C11/$B11</f>
        <v>237</v>
      </c>
      <c r="H11" s="15">
        <f t="shared" ref="H11:H46" si="2">D11/$B11</f>
        <v>292</v>
      </c>
      <c r="I11" s="15">
        <f t="shared" ref="I11:I46" si="3">E11/$B11</f>
        <v>241.53337096774192</v>
      </c>
      <c r="J11" s="15">
        <f t="shared" ref="J11:J46" si="4">F11/$B11</f>
        <v>282.04739387096771</v>
      </c>
      <c r="K11" s="5">
        <v>98</v>
      </c>
      <c r="L11" s="5">
        <v>94</v>
      </c>
      <c r="M11" s="2"/>
      <c r="N11" s="2"/>
      <c r="O11" s="2">
        <f>O10*EXP(-1/$D$2) +($F$2*G11+$G$2*H11-$E$2*$D$2*(K11-K10) )*(1-EXP(-1/$D$2))</f>
        <v>263.77278508717239</v>
      </c>
      <c r="P11" s="2">
        <f>P10*EXP(-1/$D$3) +($F$3*G11+$G$3*H11-$E$3*$D$3*(L11-L10) )*(1-EXP(-1/$D$3))</f>
        <v>277.26392357427721</v>
      </c>
      <c r="Q11" s="2"/>
      <c r="R11" s="1">
        <f t="shared" ref="R11:S34" si="5">ABS((O11-I11)/I11)</f>
        <v>9.2075948057714435E-2</v>
      </c>
      <c r="S11" s="1">
        <f t="shared" si="5"/>
        <v>1.6959810303650097E-2</v>
      </c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36770</v>
      </c>
      <c r="B12" s="2">
        <v>30</v>
      </c>
      <c r="C12" s="10">
        <v>6840</v>
      </c>
      <c r="D12" s="10">
        <v>9270</v>
      </c>
      <c r="E12" s="10">
        <v>7335.6266800000003</v>
      </c>
      <c r="F12" s="10">
        <v>8476.94</v>
      </c>
      <c r="G12" s="15">
        <f t="shared" si="1"/>
        <v>228</v>
      </c>
      <c r="H12" s="15">
        <f t="shared" si="2"/>
        <v>309</v>
      </c>
      <c r="I12" s="15">
        <f t="shared" si="3"/>
        <v>244.52088933333334</v>
      </c>
      <c r="J12" s="15">
        <f t="shared" si="4"/>
        <v>282.56466666666671</v>
      </c>
      <c r="K12" s="5">
        <v>98</v>
      </c>
      <c r="L12" s="5">
        <v>97</v>
      </c>
      <c r="M12" s="2"/>
      <c r="N12" s="2"/>
      <c r="O12" s="2">
        <f t="shared" ref="O12:O46" si="6">O11*EXP(-1/$D$2) +($F$2*G12+$G$2*H12-$E$2*$D$2*(K12-K11) )*(1-EXP(-1/$D$2))</f>
        <v>269.4317794667981</v>
      </c>
      <c r="P12" s="2">
        <f t="shared" ref="P12:P46" si="7">P11*EXP(-1/$D$3) +($F$3*G12+$G$3*H12-$E$3*$D$3*(L12-L11) )*(1-EXP(-1/$D$3))</f>
        <v>269.58587229570151</v>
      </c>
      <c r="Q12" s="2"/>
      <c r="R12" s="1">
        <f t="shared" si="5"/>
        <v>0.10187632721843239</v>
      </c>
      <c r="S12" s="1">
        <f t="shared" si="5"/>
        <v>4.5932120686115047E-2</v>
      </c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36800</v>
      </c>
      <c r="B13" s="2">
        <v>31</v>
      </c>
      <c r="C13" s="10">
        <v>7068</v>
      </c>
      <c r="D13" s="10">
        <v>9579</v>
      </c>
      <c r="E13" s="10">
        <v>7657.6872999999996</v>
      </c>
      <c r="F13" s="10">
        <v>8856.2803299999996</v>
      </c>
      <c r="G13" s="15">
        <f t="shared" si="1"/>
        <v>228</v>
      </c>
      <c r="H13" s="15">
        <f t="shared" si="2"/>
        <v>309</v>
      </c>
      <c r="I13" s="15">
        <f t="shared" si="3"/>
        <v>247.02217096774191</v>
      </c>
      <c r="J13" s="15">
        <f t="shared" si="4"/>
        <v>285.68646225806452</v>
      </c>
      <c r="K13" s="5">
        <v>95</v>
      </c>
      <c r="L13" s="5">
        <v>96</v>
      </c>
      <c r="M13" s="2"/>
      <c r="N13" s="2"/>
      <c r="O13" s="2">
        <f t="shared" si="6"/>
        <v>270.18975828050338</v>
      </c>
      <c r="P13" s="2">
        <f t="shared" si="7"/>
        <v>270.56595256894343</v>
      </c>
      <c r="Q13" s="2"/>
      <c r="R13" s="1">
        <f t="shared" si="5"/>
        <v>9.3787481593248873E-2</v>
      </c>
      <c r="S13" s="1">
        <f t="shared" si="5"/>
        <v>5.2926938048126787E-2</v>
      </c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36831</v>
      </c>
      <c r="B14" s="2">
        <v>30</v>
      </c>
      <c r="C14" s="10">
        <v>6390</v>
      </c>
      <c r="D14" s="10">
        <v>9240</v>
      </c>
      <c r="E14" s="10">
        <v>7139.1243000000004</v>
      </c>
      <c r="F14" s="10">
        <v>8509.2690999999995</v>
      </c>
      <c r="G14" s="15">
        <f t="shared" si="1"/>
        <v>213</v>
      </c>
      <c r="H14" s="15">
        <f t="shared" si="2"/>
        <v>308</v>
      </c>
      <c r="I14" s="15">
        <f t="shared" si="3"/>
        <v>237.97081</v>
      </c>
      <c r="J14" s="15">
        <f t="shared" si="4"/>
        <v>283.6423033333333</v>
      </c>
      <c r="K14" s="5">
        <v>95</v>
      </c>
      <c r="L14" s="5">
        <v>94</v>
      </c>
      <c r="M14" s="2"/>
      <c r="N14" s="2"/>
      <c r="O14" s="2">
        <f t="shared" si="6"/>
        <v>263.24463369697582</v>
      </c>
      <c r="P14" s="2">
        <f t="shared" si="7"/>
        <v>271.99582906484625</v>
      </c>
      <c r="Q14" s="2"/>
      <c r="R14" s="1">
        <f t="shared" si="5"/>
        <v>0.10620556234176715</v>
      </c>
      <c r="S14" s="1">
        <f t="shared" si="5"/>
        <v>4.1060427628809112E-2</v>
      </c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36861</v>
      </c>
      <c r="B15" s="2">
        <v>31</v>
      </c>
      <c r="C15" s="10">
        <v>6293</v>
      </c>
      <c r="D15" s="10">
        <v>9951</v>
      </c>
      <c r="E15" s="10">
        <v>7338.4373500000002</v>
      </c>
      <c r="F15" s="10">
        <v>8655.4785200000006</v>
      </c>
      <c r="G15" s="15">
        <f t="shared" si="1"/>
        <v>203</v>
      </c>
      <c r="H15" s="15">
        <f t="shared" si="2"/>
        <v>321</v>
      </c>
      <c r="I15" s="15">
        <f t="shared" si="3"/>
        <v>236.72378548387098</v>
      </c>
      <c r="J15" s="15">
        <f t="shared" si="4"/>
        <v>279.20898451612908</v>
      </c>
      <c r="K15" s="5">
        <v>96</v>
      </c>
      <c r="L15" s="5">
        <v>98</v>
      </c>
      <c r="M15" s="2"/>
      <c r="N15" s="2"/>
      <c r="O15" s="2">
        <f t="shared" si="6"/>
        <v>264.19093517812212</v>
      </c>
      <c r="P15" s="2">
        <f t="shared" si="7"/>
        <v>262.12677947283424</v>
      </c>
      <c r="Q15" s="2"/>
      <c r="R15" s="1">
        <f t="shared" si="5"/>
        <v>0.116030375393446</v>
      </c>
      <c r="S15" s="1">
        <f t="shared" si="5"/>
        <v>6.1180714055095335E-2</v>
      </c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36892</v>
      </c>
      <c r="B16" s="2">
        <v>31</v>
      </c>
      <c r="C16" s="10">
        <v>5952</v>
      </c>
      <c r="D16" s="10">
        <v>9703</v>
      </c>
      <c r="E16" s="10">
        <v>7062.4968600000002</v>
      </c>
      <c r="F16" s="10">
        <v>8730.4667700000009</v>
      </c>
      <c r="G16" s="15">
        <f t="shared" si="1"/>
        <v>192</v>
      </c>
      <c r="H16" s="15">
        <f t="shared" si="2"/>
        <v>313</v>
      </c>
      <c r="I16" s="15">
        <f t="shared" si="3"/>
        <v>227.82247935483872</v>
      </c>
      <c r="J16" s="15">
        <f t="shared" si="4"/>
        <v>281.62796032258069</v>
      </c>
      <c r="K16" s="5">
        <v>94</v>
      </c>
      <c r="L16" s="5">
        <v>92</v>
      </c>
      <c r="M16" s="2"/>
      <c r="N16" s="2"/>
      <c r="O16" s="2">
        <f t="shared" si="6"/>
        <v>256.02148995761712</v>
      </c>
      <c r="P16" s="2">
        <f t="shared" si="7"/>
        <v>271.0159820114431</v>
      </c>
      <c r="Q16" s="2"/>
      <c r="R16" s="1">
        <f t="shared" si="5"/>
        <v>0.12377624316368623</v>
      </c>
      <c r="S16" s="1">
        <f t="shared" si="5"/>
        <v>3.7680840705526818E-2</v>
      </c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36923</v>
      </c>
      <c r="B17" s="2">
        <v>28</v>
      </c>
      <c r="C17" s="10">
        <v>5376</v>
      </c>
      <c r="D17" s="10">
        <v>8764</v>
      </c>
      <c r="E17" s="10">
        <v>6202.8468000000003</v>
      </c>
      <c r="F17" s="10">
        <v>7847.12219</v>
      </c>
      <c r="G17" s="15">
        <f t="shared" si="1"/>
        <v>192</v>
      </c>
      <c r="H17" s="15">
        <f t="shared" si="2"/>
        <v>313</v>
      </c>
      <c r="I17" s="15">
        <f t="shared" si="3"/>
        <v>221.53024285714287</v>
      </c>
      <c r="J17" s="15">
        <f t="shared" si="4"/>
        <v>280.25436392857142</v>
      </c>
      <c r="K17" s="5">
        <v>95</v>
      </c>
      <c r="L17" s="5">
        <v>92</v>
      </c>
      <c r="M17" s="2"/>
      <c r="N17" s="2"/>
      <c r="O17" s="2">
        <f t="shared" si="6"/>
        <v>254.99130611540477</v>
      </c>
      <c r="P17" s="2">
        <f t="shared" si="7"/>
        <v>267.32141396423287</v>
      </c>
      <c r="Q17" s="2"/>
      <c r="R17" s="1">
        <f t="shared" si="5"/>
        <v>0.15104512515629651</v>
      </c>
      <c r="S17" s="1">
        <f t="shared" si="5"/>
        <v>4.6147184946724949E-2</v>
      </c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36951</v>
      </c>
      <c r="B18" s="2">
        <v>31</v>
      </c>
      <c r="C18" s="10">
        <v>5952</v>
      </c>
      <c r="D18" s="10">
        <v>9858</v>
      </c>
      <c r="E18" s="10">
        <v>6882.7596700000004</v>
      </c>
      <c r="F18" s="10">
        <v>8623.5826099999995</v>
      </c>
      <c r="G18" s="15">
        <f t="shared" si="1"/>
        <v>192</v>
      </c>
      <c r="H18" s="15">
        <f t="shared" si="2"/>
        <v>318</v>
      </c>
      <c r="I18" s="15">
        <f t="shared" si="3"/>
        <v>222.02450548387097</v>
      </c>
      <c r="J18" s="15">
        <f t="shared" si="4"/>
        <v>278.1800841935484</v>
      </c>
      <c r="K18" s="5">
        <v>96</v>
      </c>
      <c r="L18" s="5">
        <v>96</v>
      </c>
      <c r="M18" s="2"/>
      <c r="N18" s="2"/>
      <c r="O18" s="2">
        <f t="shared" si="6"/>
        <v>257.19768984530504</v>
      </c>
      <c r="P18" s="2">
        <f t="shared" si="7"/>
        <v>257.07538721408235</v>
      </c>
      <c r="Q18" s="2"/>
      <c r="R18" s="1">
        <f t="shared" si="5"/>
        <v>0.15842028016132315</v>
      </c>
      <c r="S18" s="1">
        <f t="shared" si="5"/>
        <v>7.5867030670614427E-2</v>
      </c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36982</v>
      </c>
      <c r="B19" s="2">
        <v>30</v>
      </c>
      <c r="C19" s="10">
        <v>5760</v>
      </c>
      <c r="D19" s="10">
        <v>10020</v>
      </c>
      <c r="E19" s="10">
        <v>6709.1404700000003</v>
      </c>
      <c r="F19" s="10">
        <v>8721.0461400000004</v>
      </c>
      <c r="G19" s="15">
        <f t="shared" si="1"/>
        <v>192</v>
      </c>
      <c r="H19" s="15">
        <f t="shared" si="2"/>
        <v>334</v>
      </c>
      <c r="I19" s="15">
        <f t="shared" si="3"/>
        <v>223.63801566666669</v>
      </c>
      <c r="J19" s="15">
        <f t="shared" si="4"/>
        <v>290.70153800000003</v>
      </c>
      <c r="K19" s="5">
        <v>98</v>
      </c>
      <c r="L19" s="5">
        <v>95</v>
      </c>
      <c r="M19" s="2"/>
      <c r="N19" s="2"/>
      <c r="O19" s="2">
        <f t="shared" si="6"/>
        <v>264.80667106335812</v>
      </c>
      <c r="P19" s="2">
        <f t="shared" si="7"/>
        <v>258.90603320032375</v>
      </c>
      <c r="Q19" s="2"/>
      <c r="R19" s="1">
        <f t="shared" si="5"/>
        <v>0.18408612361349813</v>
      </c>
      <c r="S19" s="1">
        <f t="shared" si="5"/>
        <v>0.10937508283728542</v>
      </c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37012</v>
      </c>
      <c r="B20" s="2">
        <v>31</v>
      </c>
      <c r="C20" s="10">
        <v>5952</v>
      </c>
      <c r="D20" s="10">
        <v>10354</v>
      </c>
      <c r="E20" s="10">
        <v>6898.10689</v>
      </c>
      <c r="F20" s="10">
        <v>9236.2186000000002</v>
      </c>
      <c r="G20" s="15">
        <f t="shared" si="1"/>
        <v>192</v>
      </c>
      <c r="H20" s="15">
        <f t="shared" si="2"/>
        <v>334</v>
      </c>
      <c r="I20" s="15">
        <f t="shared" si="3"/>
        <v>222.51957709677419</v>
      </c>
      <c r="J20" s="15">
        <f t="shared" si="4"/>
        <v>297.94253548387098</v>
      </c>
      <c r="K20" s="5">
        <v>98</v>
      </c>
      <c r="L20" s="5">
        <v>93</v>
      </c>
      <c r="M20" s="2"/>
      <c r="N20" s="2"/>
      <c r="O20" s="2">
        <f t="shared" si="6"/>
        <v>265.72795744251368</v>
      </c>
      <c r="P20" s="2">
        <f t="shared" si="7"/>
        <v>262.32549416325378</v>
      </c>
      <c r="Q20" s="2"/>
      <c r="R20" s="1">
        <f t="shared" si="5"/>
        <v>0.19417788272601333</v>
      </c>
      <c r="S20" s="1">
        <f t="shared" si="5"/>
        <v>0.11954332489912411</v>
      </c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37043</v>
      </c>
      <c r="B21" s="2">
        <v>30</v>
      </c>
      <c r="C21" s="10">
        <v>6270</v>
      </c>
      <c r="D21" s="10">
        <v>9600</v>
      </c>
      <c r="E21" s="10">
        <v>6933.9417999999996</v>
      </c>
      <c r="F21" s="10">
        <v>8762.7777100000003</v>
      </c>
      <c r="G21" s="15">
        <f t="shared" si="1"/>
        <v>209</v>
      </c>
      <c r="H21" s="15">
        <f t="shared" si="2"/>
        <v>320</v>
      </c>
      <c r="I21" s="15">
        <f t="shared" si="3"/>
        <v>231.13139333333331</v>
      </c>
      <c r="J21" s="15">
        <f t="shared" si="4"/>
        <v>292.09259033333336</v>
      </c>
      <c r="K21" s="5">
        <v>92</v>
      </c>
      <c r="L21" s="5">
        <v>97</v>
      </c>
      <c r="M21" s="2"/>
      <c r="N21" s="2"/>
      <c r="O21" s="2">
        <f t="shared" si="6"/>
        <v>266.90119640805818</v>
      </c>
      <c r="P21" s="2">
        <f t="shared" si="7"/>
        <v>254.34784113410419</v>
      </c>
      <c r="Q21" s="2"/>
      <c r="R21" s="1">
        <f t="shared" si="5"/>
        <v>0.15475960473763226</v>
      </c>
      <c r="S21" s="1">
        <f t="shared" si="5"/>
        <v>0.1292218647386954</v>
      </c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37073</v>
      </c>
      <c r="B22" s="2">
        <v>31</v>
      </c>
      <c r="C22" s="10">
        <v>6479</v>
      </c>
      <c r="D22" s="10">
        <v>9920</v>
      </c>
      <c r="E22" s="10">
        <v>9254.83014</v>
      </c>
      <c r="F22" s="10">
        <v>7819.8431899999996</v>
      </c>
      <c r="G22" s="11">
        <f t="shared" si="1"/>
        <v>209</v>
      </c>
      <c r="H22" s="11">
        <f t="shared" si="2"/>
        <v>320</v>
      </c>
      <c r="I22" s="11">
        <f t="shared" si="3"/>
        <v>298.54290774193549</v>
      </c>
      <c r="J22" s="11">
        <f t="shared" si="4"/>
        <v>252.25300612903226</v>
      </c>
      <c r="K22" s="5">
        <v>98</v>
      </c>
      <c r="L22" s="5">
        <v>98</v>
      </c>
      <c r="M22" s="2"/>
      <c r="N22" s="2"/>
      <c r="O22" s="2">
        <f t="shared" si="6"/>
        <v>266.45088456336504</v>
      </c>
      <c r="P22" s="2">
        <f t="shared" si="7"/>
        <v>253.20446140990779</v>
      </c>
      <c r="Q22" s="2"/>
      <c r="R22" s="1">
        <f t="shared" si="5"/>
        <v>0.10749551353037411</v>
      </c>
      <c r="S22" s="1">
        <f t="shared" si="5"/>
        <v>3.7718293053318375E-3</v>
      </c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37104</v>
      </c>
      <c r="B23" s="2">
        <v>31</v>
      </c>
      <c r="C23" s="10">
        <v>6479</v>
      </c>
      <c r="D23" s="10">
        <v>10850</v>
      </c>
      <c r="E23" s="10">
        <v>9194.9341399999994</v>
      </c>
      <c r="F23" s="10">
        <v>8080.2671200000004</v>
      </c>
      <c r="G23" s="11">
        <f t="shared" si="1"/>
        <v>209</v>
      </c>
      <c r="H23" s="11">
        <f t="shared" si="2"/>
        <v>350</v>
      </c>
      <c r="I23" s="11">
        <f t="shared" si="3"/>
        <v>296.61077870967739</v>
      </c>
      <c r="J23" s="11">
        <f t="shared" si="4"/>
        <v>260.65377806451613</v>
      </c>
      <c r="K23" s="5">
        <v>97</v>
      </c>
      <c r="L23" s="5">
        <v>92</v>
      </c>
      <c r="M23" s="2"/>
      <c r="N23" s="2"/>
      <c r="O23" s="2">
        <f t="shared" si="6"/>
        <v>280.64745881994429</v>
      </c>
      <c r="P23" s="2">
        <f t="shared" si="7"/>
        <v>267.49018718363362</v>
      </c>
      <c r="Q23" s="2"/>
      <c r="R23" s="1">
        <f t="shared" si="5"/>
        <v>5.3819082230177472E-2</v>
      </c>
      <c r="S23" s="1">
        <f t="shared" si="5"/>
        <v>2.6227930283156557E-2</v>
      </c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37135</v>
      </c>
      <c r="B24" s="2">
        <v>30</v>
      </c>
      <c r="C24" s="10">
        <v>6270</v>
      </c>
      <c r="D24" s="10">
        <v>10500</v>
      </c>
      <c r="E24" s="10">
        <v>9030.0878900000007</v>
      </c>
      <c r="F24" s="10">
        <v>7526.7663599999996</v>
      </c>
      <c r="G24" s="11">
        <f t="shared" si="1"/>
        <v>209</v>
      </c>
      <c r="H24" s="11">
        <f t="shared" si="2"/>
        <v>350</v>
      </c>
      <c r="I24" s="11">
        <f t="shared" si="3"/>
        <v>301.00292966666672</v>
      </c>
      <c r="J24" s="11">
        <f t="shared" si="4"/>
        <v>250.892212</v>
      </c>
      <c r="K24" s="5">
        <v>97</v>
      </c>
      <c r="L24" s="5">
        <v>98</v>
      </c>
      <c r="M24" s="2"/>
      <c r="N24" s="2"/>
      <c r="O24" s="2">
        <f t="shared" si="6"/>
        <v>282.13864846258576</v>
      </c>
      <c r="P24" s="2">
        <f t="shared" si="7"/>
        <v>257.14456188790354</v>
      </c>
      <c r="Q24" s="2"/>
      <c r="R24" s="1">
        <f t="shared" si="5"/>
        <v>6.2671420590395654E-2</v>
      </c>
      <c r="S24" s="1">
        <f t="shared" si="5"/>
        <v>2.4920462209897271E-2</v>
      </c>
      <c r="T24" s="2"/>
      <c r="U24" s="3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37165</v>
      </c>
      <c r="B25" s="2">
        <v>31</v>
      </c>
      <c r="C25" s="10">
        <v>6479</v>
      </c>
      <c r="D25" s="10">
        <v>11160</v>
      </c>
      <c r="E25" s="10">
        <v>9476.4846799999996</v>
      </c>
      <c r="F25" s="10">
        <v>7963.3132599999999</v>
      </c>
      <c r="G25" s="11">
        <f t="shared" si="1"/>
        <v>209</v>
      </c>
      <c r="H25" s="11">
        <f t="shared" si="2"/>
        <v>360</v>
      </c>
      <c r="I25" s="11">
        <f t="shared" si="3"/>
        <v>305.69305419354839</v>
      </c>
      <c r="J25" s="11">
        <f t="shared" si="4"/>
        <v>256.8810729032258</v>
      </c>
      <c r="K25" s="5">
        <v>97</v>
      </c>
      <c r="L25" s="5">
        <v>97</v>
      </c>
      <c r="M25" s="2"/>
      <c r="N25" s="2"/>
      <c r="O25" s="2">
        <f t="shared" si="6"/>
        <v>286.93650681829894</v>
      </c>
      <c r="P25" s="2">
        <f t="shared" si="7"/>
        <v>262.19768317134231</v>
      </c>
      <c r="Q25" s="2"/>
      <c r="R25" s="1">
        <f t="shared" si="5"/>
        <v>6.1357453556579067E-2</v>
      </c>
      <c r="S25" s="1">
        <f t="shared" si="5"/>
        <v>2.0696776948293968E-2</v>
      </c>
      <c r="T25" s="2"/>
      <c r="U25" s="3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37196</v>
      </c>
      <c r="B26" s="2">
        <v>30</v>
      </c>
      <c r="C26" s="10">
        <v>6270</v>
      </c>
      <c r="D26" s="10">
        <v>10800</v>
      </c>
      <c r="E26" s="10">
        <v>9070.6063799999993</v>
      </c>
      <c r="F26" s="10">
        <v>7890.6866499999996</v>
      </c>
      <c r="G26" s="11">
        <f t="shared" si="1"/>
        <v>209</v>
      </c>
      <c r="H26" s="11">
        <f t="shared" si="2"/>
        <v>360</v>
      </c>
      <c r="I26" s="11">
        <f t="shared" si="3"/>
        <v>302.35354599999999</v>
      </c>
      <c r="J26" s="11">
        <f t="shared" si="4"/>
        <v>263.0228883333333</v>
      </c>
      <c r="K26" s="5">
        <v>98</v>
      </c>
      <c r="L26" s="5">
        <v>94</v>
      </c>
      <c r="M26" s="2"/>
      <c r="N26" s="2"/>
      <c r="O26" s="2">
        <f t="shared" si="6"/>
        <v>287.40860551198978</v>
      </c>
      <c r="P26" s="2">
        <f t="shared" si="7"/>
        <v>270.21476317309367</v>
      </c>
      <c r="Q26" s="2"/>
      <c r="R26" s="1">
        <f t="shared" si="5"/>
        <v>4.9428692620691862E-2</v>
      </c>
      <c r="S26" s="1">
        <f t="shared" si="5"/>
        <v>2.7343152093463403E-2</v>
      </c>
      <c r="T26" s="2"/>
      <c r="U26" s="3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37226</v>
      </c>
      <c r="B27" s="2">
        <v>31</v>
      </c>
      <c r="C27" s="10">
        <v>6479</v>
      </c>
      <c r="D27" s="10">
        <v>10850</v>
      </c>
      <c r="E27" s="10">
        <v>9173.91302</v>
      </c>
      <c r="F27" s="10">
        <v>8131.4235500000004</v>
      </c>
      <c r="G27" s="11">
        <f t="shared" si="1"/>
        <v>209</v>
      </c>
      <c r="H27" s="11">
        <f t="shared" si="2"/>
        <v>350</v>
      </c>
      <c r="I27" s="11">
        <f t="shared" si="3"/>
        <v>295.93267806451615</v>
      </c>
      <c r="J27" s="11">
        <f t="shared" si="4"/>
        <v>262.30398548387097</v>
      </c>
      <c r="K27" s="5">
        <v>98</v>
      </c>
      <c r="L27" s="5">
        <v>92</v>
      </c>
      <c r="M27" s="2"/>
      <c r="N27" s="2"/>
      <c r="O27" s="2">
        <f t="shared" si="6"/>
        <v>282.87175109820816</v>
      </c>
      <c r="P27" s="2">
        <f t="shared" si="7"/>
        <v>274.4096863977158</v>
      </c>
      <c r="Q27" s="2"/>
      <c r="R27" s="1">
        <f t="shared" si="5"/>
        <v>4.4134791236068165E-2</v>
      </c>
      <c r="S27" s="1">
        <f t="shared" si="5"/>
        <v>4.6151418139962673E-2</v>
      </c>
      <c r="T27" s="2"/>
      <c r="U27" s="3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37257</v>
      </c>
      <c r="B28" s="2">
        <v>31</v>
      </c>
      <c r="C28" s="10">
        <v>7750</v>
      </c>
      <c r="D28" s="10">
        <v>10540</v>
      </c>
      <c r="E28" s="10">
        <v>9702.52225</v>
      </c>
      <c r="F28" s="10">
        <v>8348.0120200000001</v>
      </c>
      <c r="G28" s="11">
        <f t="shared" si="1"/>
        <v>250</v>
      </c>
      <c r="H28" s="11">
        <f t="shared" si="2"/>
        <v>340</v>
      </c>
      <c r="I28" s="11">
        <f t="shared" si="3"/>
        <v>312.98458870967744</v>
      </c>
      <c r="J28" s="11">
        <f t="shared" si="4"/>
        <v>269.29071032258065</v>
      </c>
      <c r="K28" s="5">
        <v>94</v>
      </c>
      <c r="L28" s="5">
        <v>92</v>
      </c>
      <c r="M28" s="2"/>
      <c r="N28" s="2"/>
      <c r="O28" s="2">
        <f t="shared" si="6"/>
        <v>295.48228570591544</v>
      </c>
      <c r="P28" s="2">
        <f t="shared" si="7"/>
        <v>276.772380795331</v>
      </c>
      <c r="Q28" s="2"/>
      <c r="R28" s="1">
        <f t="shared" si="5"/>
        <v>5.5920654355275691E-2</v>
      </c>
      <c r="S28" s="1">
        <f t="shared" si="5"/>
        <v>2.7782876222459119E-2</v>
      </c>
      <c r="T28" s="2"/>
      <c r="U28" s="3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37288</v>
      </c>
      <c r="B29" s="2">
        <v>28</v>
      </c>
      <c r="C29" s="10">
        <v>7000</v>
      </c>
      <c r="D29" s="10">
        <v>9240</v>
      </c>
      <c r="E29" s="10">
        <v>8753.2530499999993</v>
      </c>
      <c r="F29" s="10">
        <v>7416.6546600000001</v>
      </c>
      <c r="G29" s="11">
        <f t="shared" si="1"/>
        <v>250</v>
      </c>
      <c r="H29" s="11">
        <f t="shared" si="2"/>
        <v>330</v>
      </c>
      <c r="I29" s="11">
        <f t="shared" si="3"/>
        <v>312.61618035714281</v>
      </c>
      <c r="J29" s="11">
        <f t="shared" si="4"/>
        <v>264.88052357142857</v>
      </c>
      <c r="K29" s="5">
        <v>93</v>
      </c>
      <c r="L29" s="5">
        <v>93</v>
      </c>
      <c r="M29" s="2"/>
      <c r="N29" s="2"/>
      <c r="O29" s="2">
        <f t="shared" si="6"/>
        <v>292.06907841412857</v>
      </c>
      <c r="P29" s="2">
        <f t="shared" si="7"/>
        <v>276.18096994056725</v>
      </c>
      <c r="Q29" s="2"/>
      <c r="R29" s="1">
        <f t="shared" si="5"/>
        <v>6.5726290685084079E-2</v>
      </c>
      <c r="S29" s="1">
        <f t="shared" si="5"/>
        <v>4.266242839138517E-2</v>
      </c>
      <c r="T29" s="2"/>
      <c r="U29" s="3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37316</v>
      </c>
      <c r="B30" s="2">
        <v>31</v>
      </c>
      <c r="C30" s="10">
        <v>7750</v>
      </c>
      <c r="D30" s="10">
        <v>10819</v>
      </c>
      <c r="E30" s="10">
        <v>9701.1854899999998</v>
      </c>
      <c r="F30" s="10">
        <v>8475.9750100000001</v>
      </c>
      <c r="G30" s="11">
        <f t="shared" si="1"/>
        <v>250</v>
      </c>
      <c r="H30" s="11">
        <f t="shared" si="2"/>
        <v>349</v>
      </c>
      <c r="I30" s="11">
        <f t="shared" si="3"/>
        <v>312.94146741935481</v>
      </c>
      <c r="J30" s="11">
        <f t="shared" si="4"/>
        <v>273.4185487096774</v>
      </c>
      <c r="K30" s="5">
        <v>98</v>
      </c>
      <c r="L30" s="5">
        <v>94</v>
      </c>
      <c r="M30" s="2"/>
      <c r="N30" s="2"/>
      <c r="O30" s="2">
        <f t="shared" si="6"/>
        <v>300.21895032450408</v>
      </c>
      <c r="P30" s="2">
        <f t="shared" si="7"/>
        <v>277.05126965683462</v>
      </c>
      <c r="Q30" s="2"/>
      <c r="R30" s="1">
        <f t="shared" si="5"/>
        <v>4.0654622092002969E-2</v>
      </c>
      <c r="S30" s="1">
        <f t="shared" si="5"/>
        <v>1.3286300305157928E-2</v>
      </c>
      <c r="T30" s="2"/>
      <c r="U30" s="3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37347</v>
      </c>
      <c r="B31" s="2">
        <v>30</v>
      </c>
      <c r="C31" s="10">
        <v>7500</v>
      </c>
      <c r="D31" s="10">
        <v>10170</v>
      </c>
      <c r="E31" s="10">
        <v>9309.2413300000007</v>
      </c>
      <c r="F31" s="10">
        <v>8281.6479500000005</v>
      </c>
      <c r="G31" s="11">
        <f t="shared" si="1"/>
        <v>250</v>
      </c>
      <c r="H31" s="11">
        <f t="shared" si="2"/>
        <v>339</v>
      </c>
      <c r="I31" s="11">
        <f t="shared" si="3"/>
        <v>310.30804433333338</v>
      </c>
      <c r="J31" s="11">
        <f t="shared" si="4"/>
        <v>276.05493166666668</v>
      </c>
      <c r="K31" s="5">
        <v>98</v>
      </c>
      <c r="L31" s="5">
        <v>92</v>
      </c>
      <c r="M31" s="2"/>
      <c r="N31" s="2"/>
      <c r="O31" s="2">
        <f t="shared" si="6"/>
        <v>296.70709543158955</v>
      </c>
      <c r="P31" s="2">
        <f t="shared" si="7"/>
        <v>282.67598434131526</v>
      </c>
      <c r="Q31" s="2"/>
      <c r="R31" s="1">
        <f t="shared" si="5"/>
        <v>4.3830474749580364E-2</v>
      </c>
      <c r="S31" s="1">
        <f t="shared" si="5"/>
        <v>2.3984547693730138E-2</v>
      </c>
      <c r="T31" s="2"/>
      <c r="U31" s="3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37377</v>
      </c>
      <c r="B32" s="2">
        <v>31</v>
      </c>
      <c r="C32" s="10">
        <v>6479</v>
      </c>
      <c r="D32" s="10">
        <v>10509</v>
      </c>
      <c r="E32" s="10">
        <v>9221.2086500000005</v>
      </c>
      <c r="F32" s="10">
        <v>7977.4613600000002</v>
      </c>
      <c r="G32" s="11">
        <f t="shared" si="1"/>
        <v>209</v>
      </c>
      <c r="H32" s="11">
        <f t="shared" si="2"/>
        <v>339</v>
      </c>
      <c r="I32" s="11">
        <f t="shared" si="3"/>
        <v>297.45834354838712</v>
      </c>
      <c r="J32" s="11">
        <f t="shared" si="4"/>
        <v>257.33746322580646</v>
      </c>
      <c r="K32" s="5">
        <v>95</v>
      </c>
      <c r="L32" s="5">
        <v>92</v>
      </c>
      <c r="M32" s="2"/>
      <c r="N32" s="2"/>
      <c r="O32" s="2">
        <f t="shared" si="6"/>
        <v>278.9245682464408</v>
      </c>
      <c r="P32" s="2">
        <f t="shared" si="7"/>
        <v>280.4244877224553</v>
      </c>
      <c r="Q32" s="2"/>
      <c r="R32" s="1">
        <f t="shared" si="5"/>
        <v>6.2307128725509961E-2</v>
      </c>
      <c r="S32" s="1">
        <f t="shared" si="5"/>
        <v>8.971497661959392E-2</v>
      </c>
      <c r="T32" s="2"/>
      <c r="U32" s="3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37408</v>
      </c>
      <c r="B33" s="2">
        <v>30</v>
      </c>
      <c r="C33" s="10">
        <v>6270</v>
      </c>
      <c r="D33" s="10">
        <v>10170</v>
      </c>
      <c r="E33" s="10">
        <v>9014.1192599999995</v>
      </c>
      <c r="F33" s="10">
        <v>7323.0697600000003</v>
      </c>
      <c r="G33" s="11">
        <f t="shared" si="1"/>
        <v>209</v>
      </c>
      <c r="H33" s="11">
        <f t="shared" si="2"/>
        <v>339</v>
      </c>
      <c r="I33" s="11">
        <f t="shared" si="3"/>
        <v>300.470642</v>
      </c>
      <c r="J33" s="11">
        <f t="shared" si="4"/>
        <v>244.10232533333334</v>
      </c>
      <c r="K33" s="5">
        <v>93</v>
      </c>
      <c r="L33" s="5">
        <v>97</v>
      </c>
      <c r="M33" s="2"/>
      <c r="N33" s="2"/>
      <c r="O33" s="2">
        <f t="shared" si="6"/>
        <v>276.94830412427217</v>
      </c>
      <c r="P33" s="2">
        <f t="shared" si="7"/>
        <v>269.1693740267757</v>
      </c>
      <c r="Q33" s="2"/>
      <c r="R33" s="1">
        <f t="shared" si="5"/>
        <v>7.8284978922259663E-2</v>
      </c>
      <c r="S33" s="1">
        <f t="shared" si="5"/>
        <v>0.10269074110298668</v>
      </c>
      <c r="T33" s="2"/>
      <c r="U33" s="3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37438</v>
      </c>
      <c r="B34" s="2">
        <v>31</v>
      </c>
      <c r="C34" s="10">
        <v>6944</v>
      </c>
      <c r="D34" s="10">
        <v>10509</v>
      </c>
      <c r="E34" s="10">
        <v>9419.2499100000005</v>
      </c>
      <c r="F34" s="10">
        <v>7807.4088400000001</v>
      </c>
      <c r="G34" s="11">
        <f t="shared" si="1"/>
        <v>224</v>
      </c>
      <c r="H34" s="11">
        <f t="shared" si="2"/>
        <v>339</v>
      </c>
      <c r="I34" s="11">
        <f t="shared" si="3"/>
        <v>303.84677129032258</v>
      </c>
      <c r="J34" s="11">
        <f t="shared" si="4"/>
        <v>251.85189806451612</v>
      </c>
      <c r="K34" s="5">
        <v>94</v>
      </c>
      <c r="L34" s="5">
        <v>96</v>
      </c>
      <c r="M34" s="2"/>
      <c r="N34" s="2"/>
      <c r="O34" s="2">
        <f t="shared" si="6"/>
        <v>283.00895217433742</v>
      </c>
      <c r="P34" s="2">
        <f t="shared" si="7"/>
        <v>272.05868406266404</v>
      </c>
      <c r="Q34" s="2"/>
      <c r="R34" s="1">
        <f t="shared" si="5"/>
        <v>6.8580024818084465E-2</v>
      </c>
      <c r="S34" s="1">
        <f t="shared" si="5"/>
        <v>8.0232812035316139E-2</v>
      </c>
      <c r="T34" s="1"/>
      <c r="U34" s="1"/>
      <c r="V34" s="1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37469</v>
      </c>
      <c r="B35" s="2">
        <v>31</v>
      </c>
      <c r="C35" s="10">
        <v>6944</v>
      </c>
      <c r="D35" s="10">
        <v>10571</v>
      </c>
      <c r="E35" s="10">
        <v>9373.1727900000005</v>
      </c>
      <c r="F35" s="10">
        <v>7904.3935899999997</v>
      </c>
      <c r="G35" s="12">
        <f t="shared" si="1"/>
        <v>224</v>
      </c>
      <c r="H35" s="12">
        <f t="shared" si="2"/>
        <v>341</v>
      </c>
      <c r="I35" s="12">
        <f t="shared" si="3"/>
        <v>302.36041258064517</v>
      </c>
      <c r="J35" s="12">
        <f t="shared" si="4"/>
        <v>254.98043838709677</v>
      </c>
      <c r="K35" s="5">
        <v>97</v>
      </c>
      <c r="L35" s="5">
        <v>97</v>
      </c>
      <c r="M35" s="2"/>
      <c r="N35" s="2"/>
      <c r="O35" s="2">
        <f t="shared" si="6"/>
        <v>284.49708061859985</v>
      </c>
      <c r="P35" s="2">
        <f t="shared" si="7"/>
        <v>270.90903420252471</v>
      </c>
      <c r="Q35" s="2"/>
      <c r="R35" s="1">
        <f>SUM(R10:R34)</f>
        <v>2.2704520822751419</v>
      </c>
      <c r="S35" s="1">
        <f>SUM(S10:S34)</f>
        <v>1.2653615908705023</v>
      </c>
      <c r="T35" s="2"/>
      <c r="U35" s="1">
        <f t="shared" ref="U35:U46" si="8">ABS((O35-I35)/I35)</f>
        <v>5.9079599110154139E-2</v>
      </c>
      <c r="V35" s="1">
        <f t="shared" ref="V35:V46" si="9">ABS((P35-J35)/J35)</f>
        <v>6.246987383105073E-2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37500</v>
      </c>
      <c r="B36" s="2">
        <v>30</v>
      </c>
      <c r="C36" s="10">
        <v>6540</v>
      </c>
      <c r="D36" s="10">
        <v>10230</v>
      </c>
      <c r="E36" s="10">
        <v>9022.8772000000008</v>
      </c>
      <c r="F36" s="10">
        <v>7604.5509300000003</v>
      </c>
      <c r="G36" s="12">
        <f t="shared" si="1"/>
        <v>218</v>
      </c>
      <c r="H36" s="12">
        <f t="shared" si="2"/>
        <v>341</v>
      </c>
      <c r="I36" s="12">
        <f t="shared" si="3"/>
        <v>300.76257333333336</v>
      </c>
      <c r="J36" s="12">
        <f t="shared" si="4"/>
        <v>253.48503100000002</v>
      </c>
      <c r="K36" s="5">
        <v>98</v>
      </c>
      <c r="L36" s="5">
        <v>98</v>
      </c>
      <c r="M36" s="2"/>
      <c r="N36" s="2"/>
      <c r="O36" s="2">
        <f t="shared" si="6"/>
        <v>282.18696540593299</v>
      </c>
      <c r="P36" s="2">
        <f t="shared" si="7"/>
        <v>269.45689958755241</v>
      </c>
      <c r="Q36" s="2"/>
      <c r="R36" s="1"/>
      <c r="S36" s="2"/>
      <c r="T36" s="2"/>
      <c r="U36" s="1">
        <f t="shared" si="8"/>
        <v>6.1761700339001732E-2</v>
      </c>
      <c r="V36" s="1">
        <f t="shared" si="9"/>
        <v>6.3009119412468936E-2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37530</v>
      </c>
      <c r="B37" s="2">
        <v>31</v>
      </c>
      <c r="C37" s="10">
        <v>6758</v>
      </c>
      <c r="D37" s="10">
        <v>11036</v>
      </c>
      <c r="E37" s="10">
        <v>9420.7597999999998</v>
      </c>
      <c r="F37" s="10">
        <v>8204.4099700000006</v>
      </c>
      <c r="G37" s="12">
        <f t="shared" si="1"/>
        <v>218</v>
      </c>
      <c r="H37" s="12">
        <f t="shared" si="2"/>
        <v>356</v>
      </c>
      <c r="I37" s="12">
        <f t="shared" si="3"/>
        <v>303.89547741935485</v>
      </c>
      <c r="J37" s="12">
        <f t="shared" si="4"/>
        <v>264.65838612903229</v>
      </c>
      <c r="K37" s="5">
        <v>98</v>
      </c>
      <c r="L37" s="5">
        <v>94</v>
      </c>
      <c r="M37" s="2"/>
      <c r="N37" s="2"/>
      <c r="O37" s="2">
        <f t="shared" si="6"/>
        <v>288.9388653798768</v>
      </c>
      <c r="P37" s="2">
        <f t="shared" si="7"/>
        <v>278.65926096758011</v>
      </c>
      <c r="Q37" s="2"/>
      <c r="R37" s="1"/>
      <c r="S37" s="17">
        <f>S35+R35</f>
        <v>3.5358136731456442</v>
      </c>
      <c r="T37" s="2"/>
      <c r="U37" s="1">
        <f t="shared" si="8"/>
        <v>4.9216303468836917E-2</v>
      </c>
      <c r="V37" s="1">
        <f t="shared" si="9"/>
        <v>5.2901685993512367E-2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37561</v>
      </c>
      <c r="B38" s="2">
        <v>30</v>
      </c>
      <c r="C38" s="10">
        <v>6210</v>
      </c>
      <c r="D38" s="10">
        <v>10680</v>
      </c>
      <c r="E38" s="10">
        <v>9293.0154399999992</v>
      </c>
      <c r="F38" s="10">
        <v>7545.4788200000003</v>
      </c>
      <c r="G38" s="12">
        <f t="shared" si="1"/>
        <v>207</v>
      </c>
      <c r="H38" s="12">
        <f t="shared" si="2"/>
        <v>356</v>
      </c>
      <c r="I38" s="12">
        <f t="shared" si="3"/>
        <v>309.76718133333333</v>
      </c>
      <c r="J38" s="12">
        <f t="shared" si="4"/>
        <v>251.51596066666667</v>
      </c>
      <c r="K38" s="5">
        <v>94</v>
      </c>
      <c r="L38" s="5">
        <v>98</v>
      </c>
      <c r="M38" s="2"/>
      <c r="N38" s="2"/>
      <c r="O38" s="2">
        <f t="shared" si="6"/>
        <v>285.1559773909724</v>
      </c>
      <c r="P38" s="2">
        <f t="shared" si="7"/>
        <v>270.61194644132843</v>
      </c>
      <c r="Q38" s="2"/>
      <c r="R38" s="1"/>
      <c r="S38" s="2"/>
      <c r="T38" s="2"/>
      <c r="U38" s="1">
        <f t="shared" si="8"/>
        <v>7.9450650118668906E-2</v>
      </c>
      <c r="V38" s="1">
        <f t="shared" si="9"/>
        <v>7.5923554608805149E-2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37591</v>
      </c>
      <c r="B39" s="2">
        <v>31</v>
      </c>
      <c r="C39" s="10">
        <v>6510</v>
      </c>
      <c r="D39" s="10">
        <v>10540</v>
      </c>
      <c r="E39" s="10">
        <v>9296.3615100000006</v>
      </c>
      <c r="F39" s="10">
        <v>7691.2534500000002</v>
      </c>
      <c r="G39" s="12">
        <f t="shared" si="1"/>
        <v>210</v>
      </c>
      <c r="H39" s="12">
        <f t="shared" si="2"/>
        <v>340</v>
      </c>
      <c r="I39" s="12">
        <f t="shared" si="3"/>
        <v>299.88262935483874</v>
      </c>
      <c r="J39" s="12">
        <f t="shared" si="4"/>
        <v>248.10495</v>
      </c>
      <c r="K39" s="5">
        <v>96</v>
      </c>
      <c r="L39" s="5">
        <v>98</v>
      </c>
      <c r="M39" s="2"/>
      <c r="N39" s="2"/>
      <c r="O39" s="2">
        <f t="shared" si="6"/>
        <v>278.32303101725006</v>
      </c>
      <c r="P39" s="2">
        <f t="shared" si="7"/>
        <v>270.36448320408698</v>
      </c>
      <c r="Q39" s="2"/>
      <c r="R39" s="1"/>
      <c r="S39" s="2"/>
      <c r="T39" s="2"/>
      <c r="U39" s="1">
        <f t="shared" si="8"/>
        <v>7.189345506264086E-2</v>
      </c>
      <c r="V39" s="1">
        <f t="shared" si="9"/>
        <v>8.9718214828390069E-2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37622</v>
      </c>
      <c r="B40" s="2">
        <v>31</v>
      </c>
      <c r="C40" s="10">
        <v>6510</v>
      </c>
      <c r="D40" s="10">
        <v>10540</v>
      </c>
      <c r="E40" s="10">
        <v>9363.84195</v>
      </c>
      <c r="F40" s="10">
        <v>7609.9858199999999</v>
      </c>
      <c r="G40" s="12">
        <f t="shared" si="1"/>
        <v>210</v>
      </c>
      <c r="H40" s="12">
        <f t="shared" si="2"/>
        <v>340</v>
      </c>
      <c r="I40" s="12">
        <f t="shared" si="3"/>
        <v>302.05941774193548</v>
      </c>
      <c r="J40" s="12">
        <f t="shared" si="4"/>
        <v>245.48341354838709</v>
      </c>
      <c r="K40" s="5">
        <v>94</v>
      </c>
      <c r="L40" s="5">
        <v>98</v>
      </c>
      <c r="M40" s="2"/>
      <c r="N40" s="2"/>
      <c r="O40" s="2">
        <f t="shared" si="6"/>
        <v>277.77465145598319</v>
      </c>
      <c r="P40" s="2">
        <f t="shared" si="7"/>
        <v>270.15501009617981</v>
      </c>
      <c r="Q40" s="2"/>
      <c r="R40" s="1"/>
      <c r="S40" s="2"/>
      <c r="T40" s="2"/>
      <c r="U40" s="1">
        <f t="shared" si="8"/>
        <v>8.0397315427191821E-2</v>
      </c>
      <c r="V40" s="1">
        <f t="shared" si="9"/>
        <v>0.10050209173472208</v>
      </c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37653</v>
      </c>
      <c r="B41" s="2">
        <v>28</v>
      </c>
      <c r="C41" s="10">
        <v>5880</v>
      </c>
      <c r="D41" s="10">
        <v>9520</v>
      </c>
      <c r="E41" s="10">
        <v>8232.3776899999993</v>
      </c>
      <c r="F41" s="10">
        <v>7056.2572</v>
      </c>
      <c r="G41" s="12">
        <f t="shared" si="1"/>
        <v>210</v>
      </c>
      <c r="H41" s="12">
        <f t="shared" si="2"/>
        <v>340</v>
      </c>
      <c r="I41" s="12">
        <f t="shared" si="3"/>
        <v>294.01348892857141</v>
      </c>
      <c r="J41" s="12">
        <f t="shared" si="4"/>
        <v>252.00918571428571</v>
      </c>
      <c r="K41" s="5">
        <v>97</v>
      </c>
      <c r="L41" s="5">
        <v>95</v>
      </c>
      <c r="M41" s="2"/>
      <c r="N41" s="2"/>
      <c r="O41" s="2">
        <f t="shared" si="6"/>
        <v>277.47455607011909</v>
      </c>
      <c r="P41" s="2">
        <f t="shared" si="7"/>
        <v>275.58725271097734</v>
      </c>
      <c r="Q41" s="2"/>
      <c r="R41" s="1"/>
      <c r="S41" s="2"/>
      <c r="T41" s="2"/>
      <c r="U41" s="1">
        <f t="shared" si="8"/>
        <v>5.6252292773105846E-2</v>
      </c>
      <c r="V41" s="1">
        <f t="shared" si="9"/>
        <v>9.3560347532026716E-2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37681</v>
      </c>
      <c r="B42" s="2">
        <v>31</v>
      </c>
      <c r="C42" s="10">
        <v>6510</v>
      </c>
      <c r="D42" s="10">
        <v>10540</v>
      </c>
      <c r="E42" s="10">
        <v>9161.9408299999996</v>
      </c>
      <c r="F42" s="10">
        <v>7782.9266200000002</v>
      </c>
      <c r="G42" s="12">
        <f t="shared" si="1"/>
        <v>210</v>
      </c>
      <c r="H42" s="12">
        <f t="shared" si="2"/>
        <v>340</v>
      </c>
      <c r="I42" s="12">
        <f t="shared" si="3"/>
        <v>295.54647838709678</v>
      </c>
      <c r="J42" s="12">
        <f t="shared" si="4"/>
        <v>251.06214903225808</v>
      </c>
      <c r="K42" s="5">
        <v>96</v>
      </c>
      <c r="L42" s="5">
        <v>95</v>
      </c>
      <c r="M42" s="2"/>
      <c r="N42" s="2"/>
      <c r="O42" s="2">
        <f t="shared" si="6"/>
        <v>277.6345253282858</v>
      </c>
      <c r="P42" s="2">
        <f t="shared" si="7"/>
        <v>274.57598903707844</v>
      </c>
      <c r="Q42" s="2"/>
      <c r="R42" s="1"/>
      <c r="S42" s="2"/>
      <c r="T42" s="2"/>
      <c r="U42" s="1">
        <f t="shared" si="8"/>
        <v>6.0606213806244411E-2</v>
      </c>
      <c r="V42" s="1">
        <f t="shared" si="9"/>
        <v>9.365744735101092E-2</v>
      </c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37712</v>
      </c>
      <c r="B43" s="2">
        <v>30</v>
      </c>
      <c r="C43" s="10">
        <v>5700</v>
      </c>
      <c r="D43" s="10">
        <v>10200</v>
      </c>
      <c r="E43" s="10">
        <v>8735.6387300000006</v>
      </c>
      <c r="F43" s="10">
        <v>7204.09836</v>
      </c>
      <c r="G43" s="12">
        <f t="shared" si="1"/>
        <v>190</v>
      </c>
      <c r="H43" s="12">
        <f t="shared" si="2"/>
        <v>340</v>
      </c>
      <c r="I43" s="12">
        <f t="shared" si="3"/>
        <v>291.1879576666667</v>
      </c>
      <c r="J43" s="12">
        <f t="shared" si="4"/>
        <v>240.13661199999999</v>
      </c>
      <c r="K43" s="5">
        <v>94</v>
      </c>
      <c r="L43" s="5">
        <v>96</v>
      </c>
      <c r="M43" s="2"/>
      <c r="N43" s="2"/>
      <c r="O43" s="2">
        <f t="shared" si="6"/>
        <v>269.14091358048938</v>
      </c>
      <c r="P43" s="2">
        <f t="shared" si="7"/>
        <v>270.25353016610734</v>
      </c>
      <c r="Q43" s="2"/>
      <c r="R43" s="1"/>
      <c r="S43" s="2"/>
      <c r="T43" s="2"/>
      <c r="U43" s="1">
        <f t="shared" si="8"/>
        <v>7.5714134138113509E-2</v>
      </c>
      <c r="V43" s="1">
        <f t="shared" si="9"/>
        <v>0.12541577027874182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37742</v>
      </c>
      <c r="B44" s="2">
        <v>31</v>
      </c>
      <c r="C44" s="10">
        <v>5890</v>
      </c>
      <c r="D44" s="10">
        <v>10850</v>
      </c>
      <c r="E44" s="10">
        <v>8844.9259000000002</v>
      </c>
      <c r="F44" s="10">
        <v>7692.1252299999996</v>
      </c>
      <c r="G44" s="12">
        <f t="shared" si="1"/>
        <v>190</v>
      </c>
      <c r="H44" s="12">
        <f t="shared" si="2"/>
        <v>350</v>
      </c>
      <c r="I44" s="12">
        <f t="shared" si="3"/>
        <v>285.32019032258063</v>
      </c>
      <c r="J44" s="12">
        <f t="shared" si="4"/>
        <v>248.13307193548385</v>
      </c>
      <c r="K44" s="5">
        <v>98</v>
      </c>
      <c r="L44" s="5">
        <v>94</v>
      </c>
      <c r="M44" s="2"/>
      <c r="N44" s="4"/>
      <c r="O44" s="2">
        <f t="shared" si="6"/>
        <v>272.56737013909316</v>
      </c>
      <c r="P44" s="2">
        <f t="shared" si="7"/>
        <v>272.92574139075009</v>
      </c>
      <c r="Q44" s="2"/>
      <c r="R44" s="1"/>
      <c r="S44" s="2"/>
      <c r="T44" s="2"/>
      <c r="U44" s="1">
        <f t="shared" si="8"/>
        <v>4.4696522069010397E-2</v>
      </c>
      <c r="V44" s="1">
        <f t="shared" si="9"/>
        <v>9.9916827941873398E-2</v>
      </c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37773</v>
      </c>
      <c r="B45" s="2">
        <v>30</v>
      </c>
      <c r="C45" s="10">
        <v>5700</v>
      </c>
      <c r="D45" s="10">
        <v>10500</v>
      </c>
      <c r="E45" s="10">
        <v>8896.2561000000005</v>
      </c>
      <c r="F45" s="10">
        <v>7263.5774199999996</v>
      </c>
      <c r="G45" s="12">
        <f t="shared" si="1"/>
        <v>190</v>
      </c>
      <c r="H45" s="12">
        <f t="shared" si="2"/>
        <v>350</v>
      </c>
      <c r="I45" s="12">
        <f t="shared" si="3"/>
        <v>296.54187000000002</v>
      </c>
      <c r="J45" s="12">
        <f t="shared" si="4"/>
        <v>242.11924733333333</v>
      </c>
      <c r="K45" s="5">
        <v>92</v>
      </c>
      <c r="L45" s="5">
        <v>95</v>
      </c>
      <c r="M45" s="2"/>
      <c r="N45" s="4"/>
      <c r="O45" s="2">
        <f t="shared" si="6"/>
        <v>273.42016707489023</v>
      </c>
      <c r="P45" s="2">
        <f t="shared" si="7"/>
        <v>269.57816158496081</v>
      </c>
      <c r="Q45" s="2"/>
      <c r="R45" s="1"/>
      <c r="S45" s="2"/>
      <c r="T45" s="2"/>
      <c r="U45" s="1">
        <f t="shared" si="8"/>
        <v>7.7971124027476413E-2</v>
      </c>
      <c r="V45" s="1">
        <f t="shared" si="9"/>
        <v>0.11341070383315667</v>
      </c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37803</v>
      </c>
      <c r="B46" s="2">
        <v>31</v>
      </c>
      <c r="C46" s="10">
        <v>5890</v>
      </c>
      <c r="D46" s="10">
        <v>10850</v>
      </c>
      <c r="E46" s="10">
        <v>9184.9666099999995</v>
      </c>
      <c r="F46" s="10">
        <v>7429.4530199999999</v>
      </c>
      <c r="G46" s="12">
        <f t="shared" si="1"/>
        <v>190</v>
      </c>
      <c r="H46" s="12">
        <f t="shared" si="2"/>
        <v>350</v>
      </c>
      <c r="I46" s="12">
        <f t="shared" si="3"/>
        <v>296.28924548387096</v>
      </c>
      <c r="J46" s="12">
        <f t="shared" si="4"/>
        <v>239.65977483870967</v>
      </c>
      <c r="K46" s="5">
        <v>92</v>
      </c>
      <c r="L46" s="5">
        <v>96</v>
      </c>
      <c r="M46" s="2"/>
      <c r="N46" s="4"/>
      <c r="O46" s="2">
        <f t="shared" si="6"/>
        <v>273.22387243913363</v>
      </c>
      <c r="P46" s="2">
        <f t="shared" si="7"/>
        <v>266.7444964567473</v>
      </c>
      <c r="Q46" s="2"/>
      <c r="R46" s="1"/>
      <c r="S46" s="2"/>
      <c r="T46" s="2"/>
      <c r="U46" s="1">
        <f t="shared" si="8"/>
        <v>7.7847486523073731E-2</v>
      </c>
      <c r="V46" s="1">
        <f t="shared" si="9"/>
        <v>0.11301321482199327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U47" s="22">
        <f>AVERAGE(U35:U46)</f>
        <v>6.6240566405293216E-2</v>
      </c>
      <c r="V47" s="22">
        <f>AVERAGE(V35:V46)</f>
        <v>9.0291571013979346E-2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5" zoomScaleNormal="100" workbookViewId="0">
      <selection activeCell="N13" sqref="N13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5703125" bestFit="1" customWidth="1"/>
    <col min="23" max="24" width="11.5703125" bestFit="1" customWidth="1"/>
    <col min="25" max="25" width="11.7109375" bestFit="1" customWidth="1"/>
    <col min="26" max="27" width="11.5703125" bestFit="1" customWidth="1"/>
  </cols>
  <sheetData>
    <row r="1" spans="1:30" x14ac:dyDescent="0.25"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30" x14ac:dyDescent="0.25">
      <c r="C3" s="6" t="s">
        <v>4</v>
      </c>
      <c r="D3" s="6">
        <v>0.66420000000000001</v>
      </c>
      <c r="E3" s="2">
        <v>3.28</v>
      </c>
      <c r="F3" s="20">
        <f>O3</f>
        <v>0.50626386904647458</v>
      </c>
      <c r="G3" s="20">
        <f>Q3</f>
        <v>0.55085513780704398</v>
      </c>
      <c r="H3" s="18"/>
      <c r="I3" s="18">
        <v>0</v>
      </c>
      <c r="J3">
        <v>0</v>
      </c>
      <c r="K3" s="16">
        <v>0.6024282118437998</v>
      </c>
      <c r="L3" s="16">
        <v>0.83590722114722649</v>
      </c>
      <c r="M3" s="16">
        <v>1.7356701246207824</v>
      </c>
      <c r="N3" s="16">
        <v>2.3652356335748927</v>
      </c>
      <c r="O3" s="16">
        <v>0.50626386904647458</v>
      </c>
      <c r="P3" s="16">
        <v>0.44682346646104648</v>
      </c>
      <c r="Q3" s="16">
        <v>0.55085513780704398</v>
      </c>
      <c r="R3" s="16">
        <v>0.46275096841115337</v>
      </c>
      <c r="S3">
        <v>0</v>
      </c>
      <c r="T3">
        <v>0</v>
      </c>
    </row>
    <row r="4" spans="1:30" x14ac:dyDescent="0.25">
      <c r="C4" s="6" t="s">
        <v>5</v>
      </c>
      <c r="D4" s="6">
        <v>5.9178082191780819</v>
      </c>
      <c r="E4" s="2">
        <v>2.0499999999999998</v>
      </c>
      <c r="F4" s="20">
        <f>P3</f>
        <v>0.44682346646104648</v>
      </c>
      <c r="G4" s="20">
        <f>R3</f>
        <v>0.46275096841115337</v>
      </c>
      <c r="H4" s="18"/>
      <c r="I4" s="18">
        <v>0</v>
      </c>
      <c r="J4">
        <v>0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</row>
    <row r="5" spans="1:30" x14ac:dyDescent="0.25">
      <c r="F5" s="21"/>
      <c r="G5" s="21"/>
    </row>
    <row r="6" spans="1:30" x14ac:dyDescent="0.25">
      <c r="F6" s="21"/>
      <c r="G6" s="21"/>
    </row>
    <row r="7" spans="1:30" x14ac:dyDescent="0.25">
      <c r="A7" t="s">
        <v>25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  <c r="V9" s="28"/>
      <c r="W9" s="28"/>
      <c r="X9" s="28"/>
      <c r="Y9" s="28"/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  <c r="V10" s="1"/>
      <c r="W10" s="2"/>
      <c r="X10" s="1"/>
      <c r="Y10" s="2"/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/>
      <c r="P11" s="2"/>
      <c r="Q11" s="2"/>
      <c r="R11" s="1"/>
      <c r="S11" s="1"/>
      <c r="T11" s="2"/>
      <c r="U11" s="3"/>
      <c r="V11" s="1"/>
      <c r="W11" s="2"/>
      <c r="X11" s="1"/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/>
      <c r="P12" s="2"/>
      <c r="Q12" s="2"/>
      <c r="R12" s="1"/>
      <c r="S12" s="1"/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/>
      <c r="P13" s="2"/>
      <c r="Q13" s="2"/>
      <c r="R13" s="1"/>
      <c r="S13" s="1"/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/>
      <c r="P14" s="2"/>
      <c r="Q14" s="2"/>
      <c r="R14" s="1"/>
      <c r="S14" s="1"/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/>
      <c r="P15" s="2"/>
      <c r="Q15" s="2"/>
      <c r="R15" s="1"/>
      <c r="S15" s="1"/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/>
      <c r="P16" s="2"/>
      <c r="Q16" s="2"/>
      <c r="R16" s="1"/>
      <c r="S16" s="1"/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/>
      <c r="P17" s="2"/>
      <c r="Q17" s="2"/>
      <c r="R17" s="1"/>
      <c r="S17" s="1"/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/>
      <c r="P18" s="2"/>
      <c r="Q18" s="2"/>
      <c r="R18" s="1"/>
      <c r="S18" s="1"/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/>
      <c r="P19" s="2"/>
      <c r="Q19" s="2"/>
      <c r="R19" s="1"/>
      <c r="S19" s="1"/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/>
      <c r="P20" s="2"/>
      <c r="Q20" s="2"/>
      <c r="R20" s="1"/>
      <c r="S20" s="1"/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/>
      <c r="P21" s="2"/>
      <c r="Q21" s="2"/>
      <c r="R21" s="1"/>
      <c r="S21" s="1"/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/>
      <c r="P22" s="2"/>
      <c r="Q22" s="2"/>
      <c r="R22" s="1"/>
      <c r="S22" s="1"/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I23</f>
        <v>298.54290774193549</v>
      </c>
      <c r="P23" s="2">
        <f>J23</f>
        <v>252.25300612903226</v>
      </c>
      <c r="R23" s="1"/>
      <c r="S23" s="1"/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>O23*EXP(-1/$D$3) +($F$3*G24+$G$3*H24-$E$3*$D$3*(K24-K23) )*(1-EXP(-1/$D$3))</f>
        <v>300.28907471281588</v>
      </c>
      <c r="P24" s="2">
        <f>P23*EXP(-1/$D$4) +($F$4*G24+$G$4*H24-$E$4*$D$4*(L24-L23) )*(1-EXP(-1/$D$4))</f>
        <v>264.05125785690365</v>
      </c>
      <c r="R24" s="1">
        <f>ABS((O24-I24)/I24)*ABS((O24-I24)/I24)</f>
        <v>1.5378695303045224E-4</v>
      </c>
      <c r="S24" s="1">
        <f>ABS((P24-J24)/J24)*ABS((P24-J24)/J24)</f>
        <v>1.6989700230757383E-4</v>
      </c>
      <c r="T24" s="2"/>
      <c r="U24" s="3"/>
      <c r="V24" s="2"/>
      <c r="W24" s="2">
        <f t="shared" ref="W23:W35" si="2">ABS(O24-I24)/I24*100</f>
        <v>1.2401086768120455</v>
      </c>
      <c r="X24" s="2">
        <f t="shared" ref="X23:X35" si="3">ABS(P24-J24)/J24*100</f>
        <v>1.3034454430760569</v>
      </c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ref="O25:O35" si="4">O24*EXP(-1/$D$3) +($F$3*G25+$G$3*H25-$E$3*$D$3*(K25-K24) )*(1-EXP(-1/$D$3))</f>
        <v>298.98136245973291</v>
      </c>
      <c r="P25" s="2">
        <f t="shared" ref="P25:P35" si="5">P24*EXP(-1/$D$4) +($F$4*G25+$G$4*H25-$E$4*$D$4*(L25-L24) )*(1-EXP(-1/$D$4))</f>
        <v>251.38135208225958</v>
      </c>
      <c r="R25" s="1">
        <f t="shared" ref="R25:R35" si="6">ABS((O25-I25)/I25)*ABS((O25-I25)/I25)</f>
        <v>4.5106063068110736E-5</v>
      </c>
      <c r="S25" s="1">
        <f t="shared" ref="S25:S35" si="7">ABS((P25-J25)/J25)*ABS((P25-J25)/J25)</f>
        <v>3.8009498849094847E-6</v>
      </c>
      <c r="T25" s="2"/>
      <c r="U25" s="3"/>
      <c r="V25" s="2"/>
      <c r="W25" s="2">
        <f t="shared" si="2"/>
        <v>0.67161047541049224</v>
      </c>
      <c r="X25" s="2">
        <f t="shared" si="3"/>
        <v>0.1949602494076545</v>
      </c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1">
        <f t="shared" si="1"/>
        <v>209</v>
      </c>
      <c r="H26" s="11">
        <f t="shared" si="0"/>
        <v>360</v>
      </c>
      <c r="I26" s="11">
        <f t="shared" si="0"/>
        <v>305.69305419354839</v>
      </c>
      <c r="J26" s="11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4"/>
        <v>302.97744870827938</v>
      </c>
      <c r="P26" s="2">
        <f t="shared" si="5"/>
        <v>254.60383092391621</v>
      </c>
      <c r="R26" s="1">
        <f t="shared" si="6"/>
        <v>7.8915481818777841E-5</v>
      </c>
      <c r="S26" s="1">
        <f t="shared" si="7"/>
        <v>7.8587622317744887E-5</v>
      </c>
      <c r="T26" s="2"/>
      <c r="U26" s="3"/>
      <c r="V26" s="2"/>
      <c r="W26" s="2">
        <f t="shared" si="2"/>
        <v>0.88834386258237774</v>
      </c>
      <c r="X26" s="2">
        <f t="shared" si="3"/>
        <v>0.88649660077038583</v>
      </c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1">
        <f t="shared" si="1"/>
        <v>209</v>
      </c>
      <c r="H27" s="11">
        <f t="shared" si="1"/>
        <v>360</v>
      </c>
      <c r="I27" s="11">
        <f t="shared" si="1"/>
        <v>302.35354599999999</v>
      </c>
      <c r="J27" s="11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4"/>
        <v>302.16897249356811</v>
      </c>
      <c r="P27" s="2">
        <f t="shared" si="5"/>
        <v>261.0975965467253</v>
      </c>
      <c r="R27" s="1">
        <f t="shared" si="6"/>
        <v>3.7265640742072009E-7</v>
      </c>
      <c r="S27" s="1">
        <f t="shared" si="7"/>
        <v>5.3580409820113235E-5</v>
      </c>
      <c r="T27" s="2"/>
      <c r="U27" s="3"/>
      <c r="V27" s="2"/>
      <c r="W27" s="2">
        <f t="shared" si="2"/>
        <v>6.1045590129076489E-2</v>
      </c>
      <c r="X27" s="2">
        <f t="shared" si="3"/>
        <v>0.73198640574885843</v>
      </c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1">
        <f t="shared" si="1"/>
        <v>209</v>
      </c>
      <c r="H28" s="11">
        <f t="shared" si="1"/>
        <v>350</v>
      </c>
      <c r="I28" s="11">
        <f t="shared" si="1"/>
        <v>295.93267806451615</v>
      </c>
      <c r="J28" s="11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4"/>
        <v>299.3984941897121</v>
      </c>
      <c r="P28" s="2">
        <f t="shared" si="5"/>
        <v>263.97612522761318</v>
      </c>
      <c r="R28" s="1">
        <f t="shared" si="6"/>
        <v>1.3715927705219903E-4</v>
      </c>
      <c r="S28" s="1">
        <f t="shared" si="7"/>
        <v>4.0638283904980437E-5</v>
      </c>
      <c r="T28" s="2"/>
      <c r="U28" s="3"/>
      <c r="V28" s="2"/>
      <c r="W28" s="2">
        <f t="shared" si="2"/>
        <v>1.1711501912743687</v>
      </c>
      <c r="X28" s="2">
        <f t="shared" si="3"/>
        <v>0.63748163820599912</v>
      </c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1">
        <f t="shared" si="1"/>
        <v>250</v>
      </c>
      <c r="H29" s="11">
        <f t="shared" si="1"/>
        <v>340</v>
      </c>
      <c r="I29" s="11">
        <f t="shared" si="1"/>
        <v>312.98458870967744</v>
      </c>
      <c r="J29" s="11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4"/>
        <v>317.42925184960814</v>
      </c>
      <c r="P29" s="2">
        <f t="shared" si="5"/>
        <v>264.76361940336528</v>
      </c>
      <c r="R29" s="1">
        <f t="shared" si="6"/>
        <v>2.0166558750024495E-4</v>
      </c>
      <c r="S29" s="1">
        <f t="shared" si="7"/>
        <v>2.8261531298270784E-4</v>
      </c>
      <c r="T29" s="2"/>
      <c r="U29" s="3"/>
      <c r="V29" s="2"/>
      <c r="W29" s="2">
        <f t="shared" si="2"/>
        <v>1.4200900939737766</v>
      </c>
      <c r="X29" s="2">
        <f t="shared" si="3"/>
        <v>1.6811166318334605</v>
      </c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1">
        <f t="shared" si="1"/>
        <v>250</v>
      </c>
      <c r="H30" s="11">
        <f t="shared" si="1"/>
        <v>330</v>
      </c>
      <c r="I30" s="11">
        <f t="shared" si="1"/>
        <v>312.61618035714281</v>
      </c>
      <c r="J30" s="11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4"/>
        <v>312.05834182027706</v>
      </c>
      <c r="P30" s="2">
        <f t="shared" si="5"/>
        <v>262.82306180056378</v>
      </c>
      <c r="R30" s="1">
        <f t="shared" si="6"/>
        <v>3.1841544203223174E-6</v>
      </c>
      <c r="S30" s="1">
        <f t="shared" si="7"/>
        <v>6.033419137895564E-5</v>
      </c>
      <c r="T30" s="2"/>
      <c r="U30" s="3"/>
      <c r="V30" s="2"/>
      <c r="W30" s="2">
        <f t="shared" si="2"/>
        <v>0.17844199114340542</v>
      </c>
      <c r="X30" s="2">
        <f t="shared" si="3"/>
        <v>0.7767508698350819</v>
      </c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1">
        <f t="shared" si="1"/>
        <v>250</v>
      </c>
      <c r="H31" s="11">
        <f t="shared" si="1"/>
        <v>349</v>
      </c>
      <c r="I31" s="11">
        <f t="shared" si="1"/>
        <v>312.94146741935481</v>
      </c>
      <c r="J31" s="11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4"/>
        <v>308.83945011778957</v>
      </c>
      <c r="P31" s="2">
        <f t="shared" si="5"/>
        <v>262.55119522987837</v>
      </c>
      <c r="R31" s="1">
        <f t="shared" si="6"/>
        <v>1.7181803433972655E-4</v>
      </c>
      <c r="S31" s="1">
        <f t="shared" si="7"/>
        <v>1.5797619143649627E-3</v>
      </c>
      <c r="T31" s="2"/>
      <c r="U31" s="3"/>
      <c r="V31" s="2"/>
      <c r="W31" s="2">
        <f t="shared" si="2"/>
        <v>1.3107937837040828</v>
      </c>
      <c r="X31" s="2">
        <f t="shared" si="3"/>
        <v>3.9746218868779994</v>
      </c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1">
        <f t="shared" si="1"/>
        <v>250</v>
      </c>
      <c r="H32" s="11">
        <f t="shared" si="1"/>
        <v>339</v>
      </c>
      <c r="I32" s="11">
        <f t="shared" si="1"/>
        <v>310.30804433333338</v>
      </c>
      <c r="J32" s="11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4"/>
        <v>312.31480463801012</v>
      </c>
      <c r="P32" s="2">
        <f t="shared" si="5"/>
        <v>267.26058778340052</v>
      </c>
      <c r="R32" s="1">
        <f t="shared" si="6"/>
        <v>4.182201322255833E-5</v>
      </c>
      <c r="S32" s="1">
        <f t="shared" si="7"/>
        <v>1.0148827414945586E-3</v>
      </c>
      <c r="T32" s="2"/>
      <c r="U32" s="3"/>
      <c r="V32" s="2"/>
      <c r="W32" s="2">
        <f t="shared" si="2"/>
        <v>0.64669941412188037</v>
      </c>
      <c r="X32" s="2">
        <f t="shared" si="3"/>
        <v>3.1857224321879625</v>
      </c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1">
        <f t="shared" si="1"/>
        <v>209</v>
      </c>
      <c r="H33" s="11">
        <f t="shared" si="1"/>
        <v>339</v>
      </c>
      <c r="I33" s="11">
        <f t="shared" si="1"/>
        <v>297.45834354838712</v>
      </c>
      <c r="J33" s="11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4"/>
        <v>302.02038962529559</v>
      </c>
      <c r="P33" s="2">
        <f t="shared" si="5"/>
        <v>264.61720882633426</v>
      </c>
      <c r="R33" s="1">
        <f t="shared" si="6"/>
        <v>2.3521608890798672E-4</v>
      </c>
      <c r="S33" s="1">
        <f t="shared" si="7"/>
        <v>8.0025127422288852E-4</v>
      </c>
      <c r="T33" s="2"/>
      <c r="U33" s="3"/>
      <c r="V33" s="2"/>
      <c r="W33" s="2">
        <f t="shared" si="2"/>
        <v>1.5336756140331198</v>
      </c>
      <c r="X33" s="2">
        <f t="shared" si="3"/>
        <v>2.8288712841394683</v>
      </c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1">
        <f t="shared" si="1"/>
        <v>209</v>
      </c>
      <c r="H34" s="11">
        <f t="shared" si="1"/>
        <v>339</v>
      </c>
      <c r="I34" s="11">
        <f t="shared" si="1"/>
        <v>300.470642</v>
      </c>
      <c r="J34" s="11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4"/>
        <v>298.04098487690931</v>
      </c>
      <c r="P34" s="2">
        <f t="shared" si="5"/>
        <v>252.95405253906395</v>
      </c>
      <c r="R34" s="1">
        <f t="shared" si="6"/>
        <v>6.5386168513573105E-5</v>
      </c>
      <c r="S34" s="1">
        <f t="shared" si="7"/>
        <v>1.3149589927306052E-3</v>
      </c>
      <c r="T34" s="2"/>
      <c r="U34" s="3"/>
      <c r="V34" s="2"/>
      <c r="W34" s="2">
        <f t="shared" si="2"/>
        <v>0.80861714373103111</v>
      </c>
      <c r="X34" s="2">
        <f t="shared" si="3"/>
        <v>3.6262363308678673</v>
      </c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1">
        <f t="shared" si="1"/>
        <v>224</v>
      </c>
      <c r="H35" s="11">
        <f t="shared" si="1"/>
        <v>339</v>
      </c>
      <c r="I35" s="11">
        <f t="shared" si="1"/>
        <v>303.84677129032258</v>
      </c>
      <c r="J35" s="11">
        <f t="shared" si="1"/>
        <v>251.85189806451612</v>
      </c>
      <c r="K35" s="5">
        <v>94</v>
      </c>
      <c r="L35" s="5">
        <v>96</v>
      </c>
      <c r="M35" s="2"/>
      <c r="N35" s="2"/>
      <c r="O35">
        <f>O34*EXP(-1/$D$3) +($F$3*G35+$G$3*H35-$E$3*$D$3*(K35-K34) )*(1-EXP(-1/$D$3))</f>
        <v>297.9814108841091</v>
      </c>
      <c r="P35">
        <f t="shared" si="5"/>
        <v>255.46319151215499</v>
      </c>
      <c r="R35" s="1">
        <f t="shared" si="6"/>
        <v>3.7263200616778088E-4</v>
      </c>
      <c r="S35" s="1">
        <f t="shared" si="7"/>
        <v>2.0560567770485901E-4</v>
      </c>
      <c r="T35" s="2"/>
      <c r="U35" s="3"/>
      <c r="V35" s="2"/>
      <c r="W35" s="2">
        <f t="shared" si="2"/>
        <v>1.9303678565697806</v>
      </c>
      <c r="X35" s="2">
        <f t="shared" si="3"/>
        <v>1.4338956646313532</v>
      </c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>O35*EXP(-1/$D$3) +($F$3*G36+$G$3*H36-$E$3*$D$3*(K36-K35) )*(1-EXP(-1/$D$3))</f>
        <v>295.43510231010521</v>
      </c>
      <c r="P36" s="2">
        <f>P35*EXP(-1/$D$4) +($F$4*G36+$G$4*H36-$E$4*$D$4*(L36-L35) )*(1-EXP(-1/$D$4))</f>
        <v>253.95381063958177</v>
      </c>
      <c r="R36" s="1">
        <f>SUM(R11:R35)</f>
        <v>1.5070644844491531E-3</v>
      </c>
      <c r="S36" s="1">
        <f>SUM(S11:S35)</f>
        <v>5.6049143731148592E-3</v>
      </c>
      <c r="T36" s="2"/>
      <c r="U36" s="1">
        <f>ABS((O36-I36)/I36)</f>
        <v>2.2904156703030219E-2</v>
      </c>
      <c r="V36" s="1">
        <f t="shared" ref="U36:V47" si="8">ABS((P36-J36)/J36)</f>
        <v>4.0263000330889136E-3</v>
      </c>
      <c r="W36" s="26">
        <f>AVERAGE(W11:W35)</f>
        <v>0.98841205779045305</v>
      </c>
      <c r="X36" s="26">
        <f>AVERAGE(X11:X35)</f>
        <v>1.771798786465179</v>
      </c>
      <c r="Y36" s="26"/>
      <c r="Z36" s="26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 s="12">
        <f t="shared" si="1"/>
        <v>218</v>
      </c>
      <c r="H37" s="12">
        <f t="shared" si="1"/>
        <v>341</v>
      </c>
      <c r="I37" s="12">
        <f t="shared" si="1"/>
        <v>300.76257333333336</v>
      </c>
      <c r="J37" s="12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ref="O37:O47" si="9">O36*EXP(-1/$D$3) +($F$3*G37+$G$3*H37-$E$3*$D$3*(K37-K36) )*(1-EXP(-1/$D$3))</f>
        <v>295.89686907730152</v>
      </c>
      <c r="P37" s="2">
        <f t="shared" ref="P37:P47" si="10">P36*EXP(-1/$D$4) +($F$4*G37+$G$4*H37-$E$4*$D$4*(L37-L36) )*(1-EXP(-1/$D$4))</f>
        <v>252.26228095159414</v>
      </c>
      <c r="R37" s="1"/>
      <c r="S37" s="2"/>
      <c r="T37" s="2"/>
      <c r="U37" s="1">
        <f t="shared" si="8"/>
        <v>1.617789142480576E-2</v>
      </c>
      <c r="V37" s="1">
        <f t="shared" si="8"/>
        <v>4.823756430831945E-3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 s="12">
        <f t="shared" si="1"/>
        <v>218</v>
      </c>
      <c r="H38" s="12">
        <f t="shared" si="1"/>
        <v>356</v>
      </c>
      <c r="I38" s="12">
        <f t="shared" si="1"/>
        <v>303.89547741935485</v>
      </c>
      <c r="J38" s="12">
        <f t="shared" si="1"/>
        <v>264.65838612903229</v>
      </c>
      <c r="K38" s="5">
        <v>98</v>
      </c>
      <c r="L38" s="5">
        <v>94</v>
      </c>
      <c r="M38" s="2"/>
      <c r="N38" s="2"/>
      <c r="O38" s="2">
        <f t="shared" si="9"/>
        <v>304.12388421493233</v>
      </c>
      <c r="P38" s="2">
        <f t="shared" si="10"/>
        <v>261.34369677550131</v>
      </c>
      <c r="R38" s="1"/>
      <c r="S38" s="17">
        <f>S36+R36</f>
        <v>7.1119788575640126E-3</v>
      </c>
      <c r="T38" s="2"/>
      <c r="U38" s="1">
        <f t="shared" si="8"/>
        <v>7.5159656049207603E-4</v>
      </c>
      <c r="V38" s="1">
        <f t="shared" si="8"/>
        <v>1.2524407036605019E-2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 s="12">
        <f t="shared" si="1"/>
        <v>207</v>
      </c>
      <c r="H39" s="12">
        <f t="shared" si="1"/>
        <v>356</v>
      </c>
      <c r="I39" s="12">
        <f t="shared" si="1"/>
        <v>309.76718133333333</v>
      </c>
      <c r="J39" s="12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9"/>
        <v>308.39684819327715</v>
      </c>
      <c r="P39" s="2">
        <f t="shared" si="10"/>
        <v>253.15979179677373</v>
      </c>
      <c r="R39" s="1"/>
      <c r="S39" s="2"/>
      <c r="T39" s="2"/>
      <c r="U39" s="1">
        <f t="shared" si="8"/>
        <v>4.4237518453628284E-3</v>
      </c>
      <c r="V39" s="1">
        <f t="shared" si="8"/>
        <v>6.5356931057175497E-3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 s="12">
        <f t="shared" si="1"/>
        <v>210</v>
      </c>
      <c r="H40" s="12">
        <f t="shared" si="1"/>
        <v>340</v>
      </c>
      <c r="I40" s="12">
        <f t="shared" si="1"/>
        <v>299.88262935483874</v>
      </c>
      <c r="J40" s="12">
        <f t="shared" si="1"/>
        <v>248.10495</v>
      </c>
      <c r="K40" s="5">
        <v>96</v>
      </c>
      <c r="L40" s="5">
        <v>98</v>
      </c>
      <c r="M40" s="2"/>
      <c r="N40" s="2"/>
      <c r="O40" s="2">
        <f t="shared" si="9"/>
        <v>293.49773409683598</v>
      </c>
      <c r="P40" s="2">
        <f t="shared" si="10"/>
        <v>252.85015704696451</v>
      </c>
      <c r="R40" s="1"/>
      <c r="S40" s="2"/>
      <c r="T40" s="2"/>
      <c r="U40" s="1">
        <f t="shared" si="8"/>
        <v>2.1291314110920955E-2</v>
      </c>
      <c r="V40" s="1">
        <f t="shared" si="8"/>
        <v>1.9125805619615851E-2</v>
      </c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 s="12">
        <f t="shared" si="1"/>
        <v>210</v>
      </c>
      <c r="H41" s="12">
        <f t="shared" si="1"/>
        <v>340</v>
      </c>
      <c r="I41" s="12">
        <f t="shared" si="1"/>
        <v>302.05941774193548</v>
      </c>
      <c r="J41" s="12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9"/>
        <v>296.97244153890557</v>
      </c>
      <c r="P41" s="2">
        <f t="shared" si="10"/>
        <v>252.58866290151357</v>
      </c>
      <c r="R41" s="1"/>
      <c r="S41" s="2"/>
      <c r="T41" s="2"/>
      <c r="U41" s="1">
        <f t="shared" si="8"/>
        <v>1.6840978642738313E-2</v>
      </c>
      <c r="V41" s="1">
        <f t="shared" si="8"/>
        <v>2.8943908064590972E-2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 s="12">
        <f t="shared" si="1"/>
        <v>210</v>
      </c>
      <c r="H42" s="12">
        <f t="shared" si="1"/>
        <v>340</v>
      </c>
      <c r="I42" s="12">
        <f t="shared" si="1"/>
        <v>294.01348892857141</v>
      </c>
      <c r="J42" s="1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9"/>
        <v>289.26759477491458</v>
      </c>
      <c r="P42" s="2">
        <f t="shared" si="10"/>
        <v>258.02627940754377</v>
      </c>
      <c r="R42" s="1"/>
      <c r="S42" s="2"/>
      <c r="T42" s="2"/>
      <c r="U42" s="1">
        <f t="shared" si="8"/>
        <v>1.6141756526040899E-2</v>
      </c>
      <c r="V42" s="1">
        <f t="shared" si="8"/>
        <v>2.3876485597949255E-2</v>
      </c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 s="12">
        <f t="shared" si="1"/>
        <v>210</v>
      </c>
      <c r="H43" s="12">
        <f t="shared" si="1"/>
        <v>340</v>
      </c>
      <c r="I43" s="12">
        <f t="shared" si="1"/>
        <v>295.54647838709678</v>
      </c>
      <c r="J43" s="12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9"/>
        <v>294.3386428313749</v>
      </c>
      <c r="P43" s="2">
        <f t="shared" si="10"/>
        <v>256.96002527044374</v>
      </c>
      <c r="R43" s="1"/>
      <c r="S43" s="2"/>
      <c r="T43" s="2"/>
      <c r="U43" s="1">
        <f t="shared" si="8"/>
        <v>4.0867871690215283E-3</v>
      </c>
      <c r="V43" s="1">
        <f t="shared" si="8"/>
        <v>2.349169821464351E-2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 s="12">
        <f t="shared" si="1"/>
        <v>190</v>
      </c>
      <c r="H44" s="12">
        <f t="shared" si="1"/>
        <v>340</v>
      </c>
      <c r="I44" s="12">
        <f t="shared" si="1"/>
        <v>291.1879576666667</v>
      </c>
      <c r="J44" s="12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9"/>
        <v>289.28045826175901</v>
      </c>
      <c r="P44" s="2">
        <f t="shared" si="10"/>
        <v>252.78399424985591</v>
      </c>
      <c r="R44" s="1"/>
      <c r="S44" s="2"/>
      <c r="T44" s="2"/>
      <c r="U44" s="1">
        <f t="shared" si="8"/>
        <v>6.5507496264364043E-3</v>
      </c>
      <c r="V44" s="1">
        <f t="shared" si="8"/>
        <v>5.2667446852527111E-2</v>
      </c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 s="12">
        <f t="shared" si="1"/>
        <v>190</v>
      </c>
      <c r="H45" s="12">
        <f t="shared" si="1"/>
        <v>350</v>
      </c>
      <c r="I45" s="12">
        <f t="shared" si="1"/>
        <v>285.32019032258063</v>
      </c>
      <c r="J45" s="12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9"/>
        <v>282.27332758628154</v>
      </c>
      <c r="P45" s="2">
        <f t="shared" si="10"/>
        <v>255.6351524768119</v>
      </c>
      <c r="R45" s="1"/>
      <c r="S45" s="2"/>
      <c r="T45" s="2"/>
      <c r="U45" s="1">
        <f t="shared" si="8"/>
        <v>1.0678749137431644E-2</v>
      </c>
      <c r="V45" s="1">
        <f t="shared" si="8"/>
        <v>3.0234101737468631E-2</v>
      </c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 s="12">
        <f t="shared" si="1"/>
        <v>190</v>
      </c>
      <c r="H46" s="12">
        <f t="shared" si="1"/>
        <v>350</v>
      </c>
      <c r="I46" s="12">
        <f t="shared" si="1"/>
        <v>296.54187000000002</v>
      </c>
      <c r="J46" s="12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9"/>
        <v>297.67021452013131</v>
      </c>
      <c r="P46" s="2">
        <f t="shared" si="10"/>
        <v>252.38457084466259</v>
      </c>
      <c r="R46" s="1"/>
      <c r="S46" s="2"/>
      <c r="T46" s="2"/>
      <c r="U46" s="1">
        <f t="shared" si="8"/>
        <v>3.8050091210772119E-3</v>
      </c>
      <c r="V46" s="1">
        <f t="shared" si="8"/>
        <v>4.2397800358253454E-2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 s="12">
        <f t="shared" si="1"/>
        <v>190</v>
      </c>
      <c r="H47" s="12">
        <f t="shared" si="1"/>
        <v>350</v>
      </c>
      <c r="I47" s="12">
        <f t="shared" si="1"/>
        <v>296.28924548387096</v>
      </c>
      <c r="J47" s="12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9"/>
        <v>290.91561747875289</v>
      </c>
      <c r="P47" s="2">
        <f t="shared" si="10"/>
        <v>249.63937487863777</v>
      </c>
      <c r="R47" s="1"/>
      <c r="S47" s="2"/>
      <c r="T47" s="2"/>
      <c r="U47" s="1">
        <f t="shared" si="8"/>
        <v>1.8136426100590908E-2</v>
      </c>
      <c r="V47" s="1">
        <f t="shared" si="8"/>
        <v>4.16406968864272E-2</v>
      </c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U48" s="22">
        <f>AVERAGE(U36:U47)</f>
        <v>1.1815763913995728E-2</v>
      </c>
      <c r="V48" s="22">
        <f>AVERAGE(V36:V47)</f>
        <v>2.4190674994809949E-2</v>
      </c>
    </row>
    <row r="55" spans="19:23" x14ac:dyDescent="0.25">
      <c r="S55">
        <f>0.5*(W36+X36)</f>
        <v>1.380105422127816</v>
      </c>
      <c r="T55">
        <f>W36</f>
        <v>0.98841205779045305</v>
      </c>
      <c r="U55">
        <f>(U48+V48)*50</f>
        <v>1.8003219454402839</v>
      </c>
      <c r="V55">
        <f>V48*100</f>
        <v>2.4190674994809949</v>
      </c>
      <c r="W55">
        <f>U48*100</f>
        <v>1.1815763913995727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A8" sqref="A8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20" width="11.5703125" bestFit="1" customWidth="1"/>
    <col min="21" max="21" width="10.140625" bestFit="1" customWidth="1"/>
    <col min="22" max="24" width="11.5703125" bestFit="1" customWidth="1"/>
  </cols>
  <sheetData>
    <row r="1" spans="1:30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30" x14ac:dyDescent="0.25">
      <c r="C3" s="6" t="s">
        <v>4</v>
      </c>
      <c r="D3" s="6">
        <f>K3</f>
        <v>0.50055779930134514</v>
      </c>
      <c r="E3" s="6">
        <f>M3</f>
        <v>0.48505702162147418</v>
      </c>
      <c r="F3" s="20">
        <f>O3</f>
        <v>0.84831111146694482</v>
      </c>
      <c r="G3" s="20">
        <f>Q3</f>
        <v>0.35349432653702978</v>
      </c>
      <c r="H3" s="18"/>
      <c r="I3" s="18">
        <v>0</v>
      </c>
      <c r="J3">
        <v>0</v>
      </c>
      <c r="K3" s="16">
        <v>0.50055779930134514</v>
      </c>
      <c r="L3" s="16">
        <v>0.85324570649266462</v>
      </c>
      <c r="M3" s="16">
        <v>0.48505702162147418</v>
      </c>
      <c r="N3" s="16">
        <v>1.749470571843087</v>
      </c>
      <c r="O3" s="16">
        <v>0.84831111146694482</v>
      </c>
      <c r="P3" s="16">
        <v>0.29083925232356866</v>
      </c>
      <c r="Q3" s="16">
        <v>0.35349432653702978</v>
      </c>
      <c r="R3" s="16">
        <v>0.55623566348692799</v>
      </c>
      <c r="S3">
        <v>0</v>
      </c>
      <c r="T3">
        <v>0</v>
      </c>
      <c r="U3">
        <v>0</v>
      </c>
      <c r="V3">
        <v>0</v>
      </c>
      <c r="W3">
        <v>0</v>
      </c>
    </row>
    <row r="4" spans="1:30" x14ac:dyDescent="0.25">
      <c r="C4" s="6" t="s">
        <v>5</v>
      </c>
      <c r="D4" s="6">
        <f>L3</f>
        <v>0.85324570649266462</v>
      </c>
      <c r="E4" s="6">
        <f>N3</f>
        <v>1.749470571843087</v>
      </c>
      <c r="F4" s="20">
        <f>P3</f>
        <v>0.29083925232356866</v>
      </c>
      <c r="G4" s="20">
        <f>R3</f>
        <v>0.55623566348692799</v>
      </c>
      <c r="H4" s="18"/>
      <c r="I4" s="18">
        <v>0</v>
      </c>
      <c r="J4">
        <v>0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30" x14ac:dyDescent="0.25">
      <c r="F5" s="21"/>
      <c r="G5" s="21"/>
    </row>
    <row r="6" spans="1:30" x14ac:dyDescent="0.25">
      <c r="F6" s="21"/>
      <c r="G6" s="21"/>
      <c r="H6" t="s">
        <v>23</v>
      </c>
      <c r="I6">
        <f>1+(1-I3)*O3/P3</f>
        <v>3.9167696749652263</v>
      </c>
      <c r="J6">
        <f>1+(1-J3)*Q3/R3</f>
        <v>1.6355117978610827</v>
      </c>
    </row>
    <row r="7" spans="1:30" x14ac:dyDescent="0.25">
      <c r="A7" t="s">
        <v>27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/>
      <c r="P11" s="2"/>
      <c r="Q11" s="2"/>
      <c r="R11" s="1"/>
      <c r="S11" s="1"/>
      <c r="T11" s="2"/>
      <c r="U11" s="3"/>
      <c r="V11" s="2"/>
      <c r="W11" s="1"/>
      <c r="X11" s="1"/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/>
      <c r="P12" s="2"/>
      <c r="Q12" s="2"/>
      <c r="R12" s="1"/>
      <c r="S12" s="1"/>
      <c r="T12" s="2"/>
      <c r="U12" s="3"/>
      <c r="V12" s="2"/>
      <c r="W12" s="1"/>
      <c r="X12" s="1"/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/>
      <c r="P13" s="2"/>
      <c r="Q13" s="2"/>
      <c r="R13" s="1"/>
      <c r="S13" s="1"/>
      <c r="T13" s="2"/>
      <c r="U13" s="3"/>
      <c r="V13" s="2"/>
      <c r="W13" s="1"/>
      <c r="X13" s="1"/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/>
      <c r="P14" s="2"/>
      <c r="Q14" s="2"/>
      <c r="R14" s="1"/>
      <c r="S14" s="1"/>
      <c r="T14" s="2"/>
      <c r="U14" s="3"/>
      <c r="V14" s="2"/>
      <c r="W14" s="1"/>
      <c r="X14" s="1"/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/>
      <c r="P15" s="2"/>
      <c r="Q15" s="2"/>
      <c r="R15" s="1"/>
      <c r="S15" s="1"/>
      <c r="T15" s="2"/>
      <c r="U15" s="3"/>
      <c r="V15" s="2"/>
      <c r="W15" s="1"/>
      <c r="X15" s="1"/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/>
      <c r="P16" s="2"/>
      <c r="Q16" s="2"/>
      <c r="R16" s="1"/>
      <c r="S16" s="1"/>
      <c r="T16" s="2"/>
      <c r="U16" s="3"/>
      <c r="V16" s="2"/>
      <c r="W16" s="1"/>
      <c r="X16" s="1"/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/>
      <c r="P17" s="2"/>
      <c r="Q17" s="2"/>
      <c r="R17" s="1"/>
      <c r="S17" s="1"/>
      <c r="T17" s="2"/>
      <c r="U17" s="3"/>
      <c r="V17" s="2"/>
      <c r="W17" s="1"/>
      <c r="X17" s="1"/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/>
      <c r="P18" s="2"/>
      <c r="Q18" s="2"/>
      <c r="R18" s="1"/>
      <c r="S18" s="1"/>
      <c r="T18" s="2"/>
      <c r="U18" s="3"/>
      <c r="V18" s="2"/>
      <c r="W18" s="1"/>
      <c r="X18" s="1"/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/>
      <c r="P19" s="2"/>
      <c r="Q19" s="2"/>
      <c r="R19" s="1"/>
      <c r="S19" s="1"/>
      <c r="T19" s="2"/>
      <c r="U19" s="3"/>
      <c r="V19" s="2"/>
      <c r="W19" s="1"/>
      <c r="X19" s="1"/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/>
      <c r="P20" s="2"/>
      <c r="Q20" s="2"/>
      <c r="R20" s="1"/>
      <c r="S20" s="1"/>
      <c r="T20" s="2"/>
      <c r="U20" s="3"/>
      <c r="V20" s="2"/>
      <c r="W20" s="1"/>
      <c r="X20" s="1"/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/>
      <c r="P21" s="2"/>
      <c r="Q21" s="2"/>
      <c r="R21" s="1"/>
      <c r="S21" s="1"/>
      <c r="T21" s="2"/>
      <c r="U21" s="3"/>
      <c r="V21" s="2"/>
      <c r="W21" s="1"/>
      <c r="X21" s="1"/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/>
      <c r="P22" s="2"/>
      <c r="Q22" s="2"/>
      <c r="R22" s="1"/>
      <c r="S22" s="1"/>
      <c r="T22" s="2"/>
      <c r="U22" s="3"/>
      <c r="V22" s="2"/>
      <c r="W22" s="1"/>
      <c r="X22" s="1"/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I23</f>
        <v>298.54290774193549</v>
      </c>
      <c r="P23" s="2">
        <f>J23</f>
        <v>252.25300612903226</v>
      </c>
      <c r="Q23" s="2"/>
      <c r="R23" s="1"/>
      <c r="S23" s="1"/>
      <c r="T23" s="2"/>
      <c r="U23" s="3"/>
      <c r="V23" s="2"/>
      <c r="W23" s="1"/>
      <c r="X23" s="1"/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>O23*EXP(-1/$D$3) +($F$3*G24+$G$3*H24-$E$3*$D$3*(K24-K23) )*(1-EXP(-1/$D$3))</f>
        <v>300.89391213638555</v>
      </c>
      <c r="P24" s="2">
        <f>P23*EXP(-1/$D$4) +($F$4*G24+$G$4*H24-$E$4*$D$4*(L24-L23) )*(1-EXP(-1/$D$4))</f>
        <v>260.65423207222784</v>
      </c>
      <c r="Q24" s="2"/>
      <c r="R24" s="1">
        <f t="shared" ref="R12:S25" si="2">ABS((O24-I24)/I24)</f>
        <v>1.4440248750705355E-2</v>
      </c>
      <c r="S24" s="1">
        <f t="shared" si="2"/>
        <v>1.7418036871789263E-6</v>
      </c>
      <c r="T24" s="2"/>
      <c r="U24" s="3"/>
      <c r="V24" s="2"/>
      <c r="W24" s="1">
        <f t="shared" ref="W12:X25" si="3">ABS((O24-I24)/I24)*100</f>
        <v>1.4440248750705356</v>
      </c>
      <c r="X24" s="1">
        <f t="shared" si="3"/>
        <v>1.7418036871789263E-4</v>
      </c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ref="O25:O47" si="4">O24*EXP(-1/$D$3) +($F$3*G25+$G$3*H25-$E$3*$D$3*(K25-K24) )*(1-EXP(-1/$D$3))</f>
        <v>301.00292941215076</v>
      </c>
      <c r="P25" s="2">
        <f t="shared" ref="P25:P47" si="5">P24*EXP(-1/$D$4) +($F$4*G25+$G$4*H25-$E$4*$D$4*(L25-L24) )*(1-EXP(-1/$D$4))</f>
        <v>250.89219810871685</v>
      </c>
      <c r="Q25" s="2"/>
      <c r="R25" s="1">
        <f t="shared" si="2"/>
        <v>8.455597209095945E-10</v>
      </c>
      <c r="S25" s="1">
        <f t="shared" si="2"/>
        <v>5.5367534270034448E-8</v>
      </c>
      <c r="T25" s="2"/>
      <c r="U25" s="3"/>
      <c r="V25" s="2"/>
      <c r="W25" s="1">
        <f t="shared" si="3"/>
        <v>8.4555972090959451E-8</v>
      </c>
      <c r="X25" s="1">
        <f t="shared" si="3"/>
        <v>5.5367534270034447E-6</v>
      </c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2">
        <f t="shared" si="1"/>
        <v>209</v>
      </c>
      <c r="H26" s="12">
        <f t="shared" si="0"/>
        <v>360</v>
      </c>
      <c r="I26" s="12">
        <f t="shared" si="0"/>
        <v>305.69305419354839</v>
      </c>
      <c r="J26" s="12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4"/>
        <v>304.07318952219515</v>
      </c>
      <c r="P26" s="2">
        <f t="shared" si="5"/>
        <v>258.92035913231996</v>
      </c>
      <c r="Q26" s="2"/>
      <c r="R26" s="1"/>
      <c r="S26" s="1"/>
      <c r="T26" s="2"/>
      <c r="U26" s="1">
        <f t="shared" ref="U26:V37" si="6">ABS((O26-I26)/I26)</f>
        <v>5.2989907658406591E-3</v>
      </c>
      <c r="V26" s="1">
        <f t="shared" si="6"/>
        <v>7.9386394880965588E-3</v>
      </c>
      <c r="W26" s="22">
        <f>AVERAGE(W11:W25)</f>
        <v>0.72201247981325378</v>
      </c>
      <c r="X26" s="22">
        <f>AVERAGE(X11:X25)</f>
        <v>8.9858561072448043E-5</v>
      </c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2">
        <f t="shared" si="1"/>
        <v>209</v>
      </c>
      <c r="H27" s="12">
        <f t="shared" si="1"/>
        <v>360</v>
      </c>
      <c r="I27" s="12">
        <f t="shared" si="1"/>
        <v>302.35354599999999</v>
      </c>
      <c r="J27" s="12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4"/>
        <v>304.27976466010409</v>
      </c>
      <c r="P27" s="2">
        <f t="shared" si="5"/>
        <v>263.46778463105807</v>
      </c>
      <c r="Q27" s="2"/>
      <c r="R27" s="1"/>
      <c r="S27" s="1"/>
      <c r="T27" s="2"/>
      <c r="U27" s="1">
        <f t="shared" si="6"/>
        <v>6.3707493614250455E-3</v>
      </c>
      <c r="V27" s="1">
        <f t="shared" si="6"/>
        <v>1.691473698520651E-3</v>
      </c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2">
        <f t="shared" si="1"/>
        <v>209</v>
      </c>
      <c r="H28" s="12">
        <f t="shared" si="1"/>
        <v>350</v>
      </c>
      <c r="I28" s="12">
        <f t="shared" si="1"/>
        <v>295.93267806451615</v>
      </c>
      <c r="J28" s="12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4"/>
        <v>301.46217711305371</v>
      </c>
      <c r="P28" s="2">
        <f t="shared" si="5"/>
        <v>260.00655724125659</v>
      </c>
      <c r="Q28" s="2"/>
      <c r="R28" s="1"/>
      <c r="S28" s="1"/>
      <c r="T28" s="2"/>
      <c r="U28" s="1">
        <f t="shared" si="6"/>
        <v>1.8684989723683289E-2</v>
      </c>
      <c r="V28" s="1">
        <f t="shared" si="6"/>
        <v>8.7586478656675078E-3</v>
      </c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2">
        <f t="shared" si="1"/>
        <v>250</v>
      </c>
      <c r="H29" s="12">
        <f t="shared" si="1"/>
        <v>340</v>
      </c>
      <c r="I29" s="12">
        <f t="shared" si="1"/>
        <v>312.98458870967744</v>
      </c>
      <c r="J29" s="12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4"/>
        <v>328.9271896935424</v>
      </c>
      <c r="P29" s="2">
        <f t="shared" si="5"/>
        <v>261.26514942776197</v>
      </c>
      <c r="Q29" s="2"/>
      <c r="R29" s="1"/>
      <c r="S29" s="1"/>
      <c r="T29" s="2"/>
      <c r="U29" s="1">
        <f t="shared" si="6"/>
        <v>5.0937335443865008E-2</v>
      </c>
      <c r="V29" s="1">
        <f t="shared" si="6"/>
        <v>2.9802590981341102E-2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2">
        <f t="shared" si="1"/>
        <v>250</v>
      </c>
      <c r="H30" s="12">
        <f t="shared" si="1"/>
        <v>330</v>
      </c>
      <c r="I30" s="12">
        <f t="shared" si="1"/>
        <v>312.61618035714281</v>
      </c>
      <c r="J30" s="12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4"/>
        <v>328.96739553211279</v>
      </c>
      <c r="P30" s="2">
        <f t="shared" si="5"/>
        <v>256.78521161516153</v>
      </c>
      <c r="Q30" s="2"/>
      <c r="R30" s="1"/>
      <c r="S30" s="1"/>
      <c r="T30" s="2"/>
      <c r="U30" s="1">
        <f t="shared" si="6"/>
        <v>5.2304442963540226E-2</v>
      </c>
      <c r="V30" s="1">
        <f t="shared" si="6"/>
        <v>3.056212607524551E-2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2">
        <f t="shared" si="1"/>
        <v>250</v>
      </c>
      <c r="H31" s="12">
        <f t="shared" si="1"/>
        <v>349</v>
      </c>
      <c r="I31" s="12">
        <f t="shared" si="1"/>
        <v>312.94146741935481</v>
      </c>
      <c r="J31" s="12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4"/>
        <v>333.51904935625294</v>
      </c>
      <c r="P31" s="2">
        <f t="shared" si="5"/>
        <v>262.69246860656074</v>
      </c>
      <c r="Q31" s="2"/>
      <c r="R31" s="1"/>
      <c r="S31" s="1"/>
      <c r="T31" s="2"/>
      <c r="U31" s="1">
        <f t="shared" si="6"/>
        <v>6.5755369867053437E-2</v>
      </c>
      <c r="V31" s="1">
        <f t="shared" si="6"/>
        <v>3.9229526137620881E-2</v>
      </c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2">
        <f t="shared" si="1"/>
        <v>250</v>
      </c>
      <c r="H32" s="12">
        <f t="shared" si="1"/>
        <v>339</v>
      </c>
      <c r="I32" s="12">
        <f t="shared" si="1"/>
        <v>310.30804433333338</v>
      </c>
      <c r="J32" s="12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4"/>
        <v>332.13028221462349</v>
      </c>
      <c r="P32" s="2">
        <f t="shared" si="5"/>
        <v>263.77387971663182</v>
      </c>
      <c r="Q32" s="2"/>
      <c r="R32" s="1"/>
      <c r="S32" s="1"/>
      <c r="T32" s="2"/>
      <c r="U32" s="1">
        <f t="shared" si="6"/>
        <v>7.0324434960018709E-2</v>
      </c>
      <c r="V32" s="1">
        <f t="shared" si="6"/>
        <v>4.4487710746149926E-2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2">
        <f t="shared" si="1"/>
        <v>209</v>
      </c>
      <c r="H33" s="12">
        <f t="shared" si="1"/>
        <v>339</v>
      </c>
      <c r="I33" s="12">
        <f t="shared" si="1"/>
        <v>297.45834354838712</v>
      </c>
      <c r="J33" s="12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4"/>
        <v>302.50832332155488</v>
      </c>
      <c r="P33" s="2">
        <f t="shared" si="5"/>
        <v>253.81728420867307</v>
      </c>
      <c r="Q33" s="2"/>
      <c r="R33" s="1"/>
      <c r="S33" s="1"/>
      <c r="T33" s="2"/>
      <c r="U33" s="1">
        <f t="shared" si="6"/>
        <v>1.6977099088653705E-2</v>
      </c>
      <c r="V33" s="1">
        <f t="shared" si="6"/>
        <v>1.3679232603783491E-2</v>
      </c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2">
        <f t="shared" si="1"/>
        <v>209</v>
      </c>
      <c r="H34" s="12">
        <f t="shared" si="1"/>
        <v>339</v>
      </c>
      <c r="I34" s="12">
        <f t="shared" si="1"/>
        <v>300.470642</v>
      </c>
      <c r="J34" s="12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4"/>
        <v>298.28061601230456</v>
      </c>
      <c r="P34" s="2">
        <f t="shared" si="5"/>
        <v>245.58145468060331</v>
      </c>
      <c r="Q34" s="2"/>
      <c r="R34" s="1"/>
      <c r="S34" s="1"/>
      <c r="T34" s="2"/>
      <c r="U34" s="1">
        <f t="shared" si="6"/>
        <v>7.2886521395838571E-3</v>
      </c>
      <c r="V34" s="1">
        <f t="shared" si="6"/>
        <v>6.0594643875274577E-3</v>
      </c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2">
        <f t="shared" si="1"/>
        <v>224</v>
      </c>
      <c r="H35" s="12">
        <f t="shared" si="1"/>
        <v>339</v>
      </c>
      <c r="I35" s="12">
        <f t="shared" si="1"/>
        <v>303.84677129032258</v>
      </c>
      <c r="J35" s="12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4"/>
        <v>308.0763099838374</v>
      </c>
      <c r="P35" s="2">
        <f t="shared" si="5"/>
        <v>252.22385478621857</v>
      </c>
      <c r="Q35" s="2"/>
      <c r="R35" s="1"/>
      <c r="S35" s="1"/>
      <c r="T35" s="2"/>
      <c r="U35" s="1">
        <f t="shared" si="6"/>
        <v>1.3919972476763768E-2</v>
      </c>
      <c r="V35" s="1">
        <f t="shared" si="6"/>
        <v>1.4768867122342004E-3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4"/>
        <v>309.59633261078716</v>
      </c>
      <c r="P36" s="2">
        <f t="shared" si="5"/>
        <v>252.98849545053727</v>
      </c>
      <c r="Q36" s="2"/>
      <c r="R36" s="1">
        <f>SUM(R11:R35)</f>
        <v>1.4440249596265076E-2</v>
      </c>
      <c r="S36" s="1">
        <f>SUM(S11:S35)</f>
        <v>1.7971712214489607E-6</v>
      </c>
      <c r="T36" s="2"/>
      <c r="U36" s="1">
        <f t="shared" si="6"/>
        <v>2.3931439861400599E-2</v>
      </c>
      <c r="V36" s="1">
        <f t="shared" si="6"/>
        <v>7.8121402142051471E-3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 s="12">
        <f t="shared" si="1"/>
        <v>218</v>
      </c>
      <c r="H37" s="12">
        <f t="shared" si="1"/>
        <v>341</v>
      </c>
      <c r="I37" s="12">
        <f t="shared" si="1"/>
        <v>300.76257333333336</v>
      </c>
      <c r="J37" s="12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4"/>
        <v>305.82274605768663</v>
      </c>
      <c r="P37" s="2">
        <f t="shared" si="5"/>
        <v>252.02082778650615</v>
      </c>
      <c r="Q37" s="2"/>
      <c r="R37" s="1"/>
      <c r="S37" s="2"/>
      <c r="T37" s="2"/>
      <c r="U37" s="1">
        <f t="shared" si="6"/>
        <v>1.6824476091794525E-2</v>
      </c>
      <c r="V37" s="1">
        <f t="shared" si="6"/>
        <v>5.776290646108702E-3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>
        <f t="shared" si="1"/>
        <v>218</v>
      </c>
      <c r="H38">
        <f t="shared" si="1"/>
        <v>356</v>
      </c>
      <c r="I38">
        <f t="shared" si="1"/>
        <v>303.89547741935485</v>
      </c>
      <c r="J38">
        <f t="shared" si="1"/>
        <v>264.65838612903229</v>
      </c>
      <c r="K38" s="5">
        <v>98</v>
      </c>
      <c r="L38" s="5">
        <v>94</v>
      </c>
      <c r="M38" s="2"/>
      <c r="N38" s="2"/>
      <c r="O38" s="2">
        <f t="shared" si="4"/>
        <v>310.1039836212513</v>
      </c>
      <c r="P38" s="2">
        <f t="shared" si="5"/>
        <v>262.63202516622539</v>
      </c>
      <c r="Q38" s="2"/>
      <c r="R38" s="1"/>
      <c r="S38" s="17">
        <f>S36+R36</f>
        <v>1.4442046767486526E-2</v>
      </c>
      <c r="T38" s="2"/>
      <c r="U38" s="22">
        <f>AVERAGE(U26:U37)</f>
        <v>2.9051496061968569E-2</v>
      </c>
      <c r="V38" s="22">
        <f>AVERAGE(V26:V37)</f>
        <v>1.6439560796375097E-2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>
        <f t="shared" si="1"/>
        <v>207</v>
      </c>
      <c r="H39">
        <f t="shared" si="1"/>
        <v>356</v>
      </c>
      <c r="I39">
        <f t="shared" si="1"/>
        <v>309.76718133333333</v>
      </c>
      <c r="J39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4"/>
        <v>303.45841094899555</v>
      </c>
      <c r="P39" s="2">
        <f t="shared" si="5"/>
        <v>255.46768380433844</v>
      </c>
      <c r="Q39" s="2"/>
      <c r="R39" s="1"/>
      <c r="S39" s="2"/>
      <c r="T39" s="2"/>
      <c r="U39" s="27">
        <f>U38*100</f>
        <v>2.9051496061968569</v>
      </c>
      <c r="V39" s="27">
        <f>V38*100</f>
        <v>1.6439560796375097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>
        <f t="shared" si="1"/>
        <v>210</v>
      </c>
      <c r="H40">
        <f t="shared" si="1"/>
        <v>340</v>
      </c>
      <c r="I40">
        <f t="shared" si="1"/>
        <v>299.88262935483874</v>
      </c>
      <c r="J40">
        <f t="shared" si="1"/>
        <v>248.10495</v>
      </c>
      <c r="K40" s="5">
        <v>96</v>
      </c>
      <c r="L40" s="5">
        <v>98</v>
      </c>
      <c r="M40" s="2"/>
      <c r="N40" s="2"/>
      <c r="O40" s="2">
        <f t="shared" si="4"/>
        <v>298.60881322791914</v>
      </c>
      <c r="P40" s="2">
        <f t="shared" si="5"/>
        <v>251.82914933728989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>
        <f t="shared" si="1"/>
        <v>210</v>
      </c>
      <c r="H41">
        <f t="shared" si="1"/>
        <v>340</v>
      </c>
      <c r="I41">
        <f t="shared" si="1"/>
        <v>302.05941774193548</v>
      </c>
      <c r="J41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4"/>
        <v>298.79049307685625</v>
      </c>
      <c r="P41" s="2">
        <f t="shared" si="5"/>
        <v>250.702119587406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>
        <f t="shared" si="1"/>
        <v>210</v>
      </c>
      <c r="H42">
        <f t="shared" si="1"/>
        <v>340</v>
      </c>
      <c r="I42">
        <f t="shared" si="1"/>
        <v>294.01348892857141</v>
      </c>
      <c r="J4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4"/>
        <v>297.76580323989572</v>
      </c>
      <c r="P42" s="2">
        <f t="shared" si="5"/>
        <v>253.44409886169393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>
        <f t="shared" si="1"/>
        <v>210</v>
      </c>
      <c r="H43">
        <f t="shared" si="1"/>
        <v>340</v>
      </c>
      <c r="I43">
        <f t="shared" si="1"/>
        <v>295.54647838709678</v>
      </c>
      <c r="J43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4"/>
        <v>298.46628304826424</v>
      </c>
      <c r="P43" s="2">
        <f t="shared" si="5"/>
        <v>251.20234740578934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>
        <f t="shared" si="1"/>
        <v>190</v>
      </c>
      <c r="H44">
        <f t="shared" si="1"/>
        <v>340</v>
      </c>
      <c r="I44">
        <f t="shared" si="1"/>
        <v>291.1879576666667</v>
      </c>
      <c r="J44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4"/>
        <v>284.10619005114268</v>
      </c>
      <c r="P44" s="2">
        <f t="shared" si="5"/>
        <v>245.46256456018281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>
        <f t="shared" si="1"/>
        <v>190</v>
      </c>
      <c r="H45">
        <f t="shared" si="1"/>
        <v>350</v>
      </c>
      <c r="I45">
        <f t="shared" si="1"/>
        <v>285.32019032258063</v>
      </c>
      <c r="J45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4"/>
        <v>283.95470106885921</v>
      </c>
      <c r="P45" s="2">
        <f t="shared" si="5"/>
        <v>250.61517785174109</v>
      </c>
      <c r="Q45" s="2"/>
      <c r="R45" s="1"/>
      <c r="S45" s="2"/>
      <c r="T45" s="27">
        <f>0.5*(W26+X26)</f>
        <v>0.36105116918716312</v>
      </c>
      <c r="U45" s="27">
        <f>W26</f>
        <v>0.72201247981325378</v>
      </c>
      <c r="V45" s="27">
        <f>0.5*(U39+V39)</f>
        <v>2.2745528429171831</v>
      </c>
      <c r="W45" s="27">
        <f>V39</f>
        <v>1.6439560796375097</v>
      </c>
      <c r="X45" s="27">
        <f>U39</f>
        <v>2.9051496061968569</v>
      </c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>
        <f t="shared" si="1"/>
        <v>190</v>
      </c>
      <c r="H46">
        <f t="shared" si="1"/>
        <v>350</v>
      </c>
      <c r="I46">
        <f t="shared" si="1"/>
        <v>296.54187000000002</v>
      </c>
      <c r="J46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4"/>
        <v>286.0328183024767</v>
      </c>
      <c r="P46" s="2">
        <f t="shared" si="5"/>
        <v>249.12011610790333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>
        <f t="shared" si="1"/>
        <v>190</v>
      </c>
      <c r="H47">
        <f t="shared" si="1"/>
        <v>350</v>
      </c>
      <c r="I47">
        <f t="shared" si="1"/>
        <v>296.28924548387096</v>
      </c>
      <c r="J47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4"/>
        <v>285.05548952540056</v>
      </c>
      <c r="P47" s="2">
        <f t="shared" si="5"/>
        <v>248.65702332192643</v>
      </c>
      <c r="Q47" s="2"/>
      <c r="R47" s="1"/>
      <c r="S47" s="2"/>
      <c r="T47" s="2"/>
      <c r="U47" s="3"/>
      <c r="V47" s="2"/>
      <c r="W47" s="2"/>
      <c r="X47" s="2"/>
      <c r="Y47" s="2"/>
      <c r="Z47" s="2"/>
      <c r="AA47" s="2"/>
      <c r="AB47" s="2"/>
      <c r="AC47" s="2"/>
      <c r="AD4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A8" sqref="A8"/>
    </sheetView>
  </sheetViews>
  <sheetFormatPr defaultRowHeight="15" x14ac:dyDescent="0.25"/>
  <cols>
    <col min="1" max="1" width="13.28515625" customWidth="1"/>
    <col min="15" max="16" width="11.5703125" bestFit="1" customWidth="1"/>
  </cols>
  <sheetData>
    <row r="1" spans="1:25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25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0.01</v>
      </c>
      <c r="P2">
        <v>0.01</v>
      </c>
      <c r="Q2">
        <v>0.01</v>
      </c>
      <c r="R2">
        <v>0.01</v>
      </c>
      <c r="S2">
        <v>0</v>
      </c>
      <c r="T2">
        <v>0</v>
      </c>
    </row>
    <row r="3" spans="1:25" x14ac:dyDescent="0.25">
      <c r="C3" s="6" t="s">
        <v>4</v>
      </c>
      <c r="D3" s="6">
        <f>K3</f>
        <v>5.3161198706322121</v>
      </c>
      <c r="E3">
        <v>0.126</v>
      </c>
      <c r="F3" s="20">
        <f>O3</f>
        <v>3.5289813036630466E-2</v>
      </c>
      <c r="G3" s="20">
        <f>Q3</f>
        <v>0.79918492901611704</v>
      </c>
      <c r="H3" s="18"/>
      <c r="I3" s="18">
        <v>0</v>
      </c>
      <c r="J3">
        <v>0</v>
      </c>
      <c r="K3" s="16">
        <v>5.3161198706322121</v>
      </c>
      <c r="L3" s="16">
        <v>2.4646925632665524</v>
      </c>
      <c r="M3" s="16">
        <v>1.2677385367672418</v>
      </c>
      <c r="N3" s="16">
        <v>4.6412014273814775</v>
      </c>
      <c r="O3" s="16">
        <v>3.5289813036630466E-2</v>
      </c>
      <c r="P3" s="16">
        <v>0.99285651291856936</v>
      </c>
      <c r="Q3" s="16">
        <v>0.79918492901611704</v>
      </c>
      <c r="R3" s="16">
        <v>0.16158129022360762</v>
      </c>
      <c r="S3">
        <v>0</v>
      </c>
      <c r="T3">
        <v>0</v>
      </c>
    </row>
    <row r="4" spans="1:25" x14ac:dyDescent="0.25">
      <c r="C4" s="6" t="s">
        <v>5</v>
      </c>
      <c r="D4" s="6">
        <f>L3</f>
        <v>2.4646925632665524</v>
      </c>
      <c r="E4">
        <v>1.603</v>
      </c>
      <c r="F4" s="20">
        <f>P3</f>
        <v>0.99285651291856936</v>
      </c>
      <c r="G4" s="20">
        <f>R3</f>
        <v>0.16158129022360762</v>
      </c>
      <c r="H4" s="18"/>
      <c r="I4" s="18">
        <v>0</v>
      </c>
      <c r="J4">
        <v>0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</row>
    <row r="5" spans="1:25" x14ac:dyDescent="0.25">
      <c r="F5" s="21"/>
      <c r="G5" s="21"/>
    </row>
    <row r="6" spans="1:25" x14ac:dyDescent="0.25">
      <c r="F6" s="21"/>
      <c r="G6" s="21"/>
      <c r="H6" t="s">
        <v>23</v>
      </c>
      <c r="I6">
        <f>1+(1-I3)*O3/P3</f>
        <v>1.035543719135098</v>
      </c>
      <c r="J6">
        <f>1+(1-J3)*Q3/R3</f>
        <v>5.9460239357548659</v>
      </c>
    </row>
    <row r="7" spans="1:25" x14ac:dyDescent="0.25">
      <c r="A7" t="s">
        <v>25</v>
      </c>
    </row>
    <row r="9" spans="1:25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25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25" x14ac:dyDescent="0.25">
      <c r="A11" s="3">
        <v>36708</v>
      </c>
      <c r="B11" s="2">
        <v>31</v>
      </c>
      <c r="C11" s="2">
        <v>7347</v>
      </c>
      <c r="D11" s="2">
        <v>9052</v>
      </c>
      <c r="E11" s="2">
        <v>7752.4743799999997</v>
      </c>
      <c r="F11" s="2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/>
      <c r="P11" s="2"/>
      <c r="Q11" s="2"/>
      <c r="R11" s="1"/>
      <c r="S11" s="1"/>
      <c r="T11" s="2"/>
      <c r="U11" s="3"/>
      <c r="V11" s="2"/>
      <c r="W11" s="2"/>
      <c r="X11" s="2"/>
      <c r="Y11" s="2"/>
    </row>
    <row r="12" spans="1:25" x14ac:dyDescent="0.25">
      <c r="A12" s="3">
        <v>36739</v>
      </c>
      <c r="B12" s="2">
        <v>31</v>
      </c>
      <c r="C12" s="2">
        <v>7347</v>
      </c>
      <c r="D12" s="2">
        <v>9052</v>
      </c>
      <c r="E12" s="2">
        <v>7487.5344999999998</v>
      </c>
      <c r="F12" s="2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/>
      <c r="P12" s="2"/>
      <c r="Q12" s="2"/>
      <c r="R12" s="1"/>
      <c r="S12" s="1"/>
      <c r="T12" s="2"/>
      <c r="U12" s="3"/>
      <c r="V12" s="2"/>
      <c r="W12" s="2"/>
      <c r="X12" s="2"/>
      <c r="Y12" s="2"/>
    </row>
    <row r="13" spans="1:25" x14ac:dyDescent="0.25">
      <c r="A13" s="3">
        <v>36770</v>
      </c>
      <c r="B13" s="2">
        <v>30</v>
      </c>
      <c r="C13" s="2">
        <v>6840</v>
      </c>
      <c r="D13" s="2">
        <v>9270</v>
      </c>
      <c r="E13" s="2">
        <v>7335.6266800000003</v>
      </c>
      <c r="F13" s="2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/>
      <c r="P13" s="2"/>
      <c r="Q13" s="2"/>
      <c r="R13" s="1"/>
      <c r="S13" s="1"/>
      <c r="T13" s="2"/>
      <c r="U13" s="3"/>
      <c r="V13" s="2"/>
      <c r="W13" s="2"/>
      <c r="X13" s="2"/>
      <c r="Y13" s="2"/>
    </row>
    <row r="14" spans="1:25" x14ac:dyDescent="0.25">
      <c r="A14" s="3">
        <v>36800</v>
      </c>
      <c r="B14" s="2">
        <v>31</v>
      </c>
      <c r="C14" s="2">
        <v>7068</v>
      </c>
      <c r="D14" s="2">
        <v>9579</v>
      </c>
      <c r="E14" s="2">
        <v>7657.6872999999996</v>
      </c>
      <c r="F14" s="2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/>
      <c r="P14" s="2"/>
      <c r="Q14" s="2"/>
      <c r="R14" s="1"/>
      <c r="S14" s="1"/>
      <c r="T14" s="2"/>
      <c r="U14" s="3"/>
      <c r="V14" s="2"/>
      <c r="W14" s="2"/>
      <c r="X14" s="2"/>
      <c r="Y14" s="2"/>
    </row>
    <row r="15" spans="1:25" x14ac:dyDescent="0.25">
      <c r="A15" s="3">
        <v>36831</v>
      </c>
      <c r="B15" s="2">
        <v>30</v>
      </c>
      <c r="C15" s="2">
        <v>6390</v>
      </c>
      <c r="D15" s="2">
        <v>9240</v>
      </c>
      <c r="E15" s="2">
        <v>7139.1243000000004</v>
      </c>
      <c r="F15" s="2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/>
      <c r="P15" s="2"/>
      <c r="Q15" s="2"/>
      <c r="R15" s="1"/>
      <c r="S15" s="1"/>
      <c r="T15" s="2"/>
      <c r="U15" s="3"/>
      <c r="V15" s="2"/>
      <c r="W15" s="2"/>
      <c r="X15" s="2"/>
      <c r="Y15" s="2"/>
    </row>
    <row r="16" spans="1:25" x14ac:dyDescent="0.25">
      <c r="A16" s="3">
        <v>36861</v>
      </c>
      <c r="B16" s="2">
        <v>31</v>
      </c>
      <c r="C16" s="2">
        <v>6293</v>
      </c>
      <c r="D16" s="2">
        <v>9951</v>
      </c>
      <c r="E16" s="2">
        <v>7338.4373500000002</v>
      </c>
      <c r="F16" s="2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/>
      <c r="P16" s="2"/>
      <c r="Q16" s="2"/>
      <c r="R16" s="1"/>
      <c r="S16" s="1"/>
      <c r="T16" s="2"/>
      <c r="U16" s="3"/>
      <c r="V16" s="2"/>
      <c r="W16" s="2"/>
      <c r="X16" s="2"/>
      <c r="Y16" s="2"/>
    </row>
    <row r="17" spans="1:25" x14ac:dyDescent="0.25">
      <c r="A17" s="3">
        <v>36892</v>
      </c>
      <c r="B17" s="2">
        <v>31</v>
      </c>
      <c r="C17" s="2">
        <v>5952</v>
      </c>
      <c r="D17" s="2">
        <v>9703</v>
      </c>
      <c r="E17" s="2">
        <v>7062.4968600000002</v>
      </c>
      <c r="F17" s="2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/>
      <c r="P17" s="2"/>
      <c r="Q17" s="2"/>
      <c r="R17" s="1"/>
      <c r="S17" s="1"/>
      <c r="T17" s="2"/>
      <c r="U17" s="3"/>
      <c r="V17" s="2"/>
      <c r="W17" s="2"/>
      <c r="X17" s="2"/>
      <c r="Y17" s="2"/>
    </row>
    <row r="18" spans="1:25" x14ac:dyDescent="0.25">
      <c r="A18" s="3">
        <v>36923</v>
      </c>
      <c r="B18" s="2">
        <v>28</v>
      </c>
      <c r="C18" s="2">
        <v>5376</v>
      </c>
      <c r="D18" s="2">
        <v>8764</v>
      </c>
      <c r="E18" s="2">
        <v>6202.8468000000003</v>
      </c>
      <c r="F18" s="2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/>
      <c r="P18" s="2"/>
      <c r="Q18" s="2"/>
      <c r="R18" s="1"/>
      <c r="S18" s="1"/>
      <c r="T18" s="2"/>
      <c r="U18" s="3"/>
      <c r="V18" s="2"/>
      <c r="W18" s="2"/>
      <c r="X18" s="2"/>
      <c r="Y18" s="2"/>
    </row>
    <row r="19" spans="1:25" x14ac:dyDescent="0.25">
      <c r="A19" s="3">
        <v>36951</v>
      </c>
      <c r="B19" s="2">
        <v>31</v>
      </c>
      <c r="C19" s="2">
        <v>5952</v>
      </c>
      <c r="D19" s="2">
        <v>9858</v>
      </c>
      <c r="E19" s="2">
        <v>6882.7596700000004</v>
      </c>
      <c r="F19" s="2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/>
      <c r="P19" s="2"/>
      <c r="Q19" s="2"/>
      <c r="R19" s="1"/>
      <c r="S19" s="1"/>
      <c r="T19" s="2"/>
      <c r="U19" s="3"/>
      <c r="V19" s="2"/>
      <c r="W19" s="2"/>
      <c r="X19" s="2"/>
      <c r="Y19" s="2"/>
    </row>
    <row r="20" spans="1:25" x14ac:dyDescent="0.25">
      <c r="A20" s="3">
        <v>36982</v>
      </c>
      <c r="B20" s="2">
        <v>30</v>
      </c>
      <c r="C20" s="2">
        <v>5760</v>
      </c>
      <c r="D20" s="2">
        <v>10020</v>
      </c>
      <c r="E20" s="2">
        <v>6709.1404700000003</v>
      </c>
      <c r="F20" s="2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/>
      <c r="P20" s="2"/>
      <c r="Q20" s="2"/>
      <c r="R20" s="1"/>
      <c r="S20" s="1"/>
      <c r="T20" s="2"/>
      <c r="U20" s="3"/>
      <c r="V20" s="2"/>
      <c r="W20" s="2"/>
      <c r="X20" s="2"/>
      <c r="Y20" s="2"/>
    </row>
    <row r="21" spans="1:25" x14ac:dyDescent="0.25">
      <c r="A21" s="3">
        <v>37012</v>
      </c>
      <c r="B21" s="2">
        <v>31</v>
      </c>
      <c r="C21" s="2">
        <v>5952</v>
      </c>
      <c r="D21" s="2">
        <v>10354</v>
      </c>
      <c r="E21" s="2">
        <v>6898.10689</v>
      </c>
      <c r="F21" s="2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/>
      <c r="P21" s="2"/>
      <c r="Q21" s="2"/>
      <c r="R21" s="1"/>
      <c r="S21" s="1"/>
      <c r="T21" s="2"/>
      <c r="U21" s="3"/>
      <c r="V21" s="2"/>
      <c r="W21" s="2"/>
      <c r="X21" s="2"/>
      <c r="Y21" s="2"/>
    </row>
    <row r="22" spans="1:25" x14ac:dyDescent="0.25">
      <c r="A22" s="3">
        <v>37043</v>
      </c>
      <c r="B22" s="2">
        <v>30</v>
      </c>
      <c r="C22" s="2">
        <v>6270</v>
      </c>
      <c r="D22" s="2">
        <v>9600</v>
      </c>
      <c r="E22" s="2">
        <v>6933.9417999999996</v>
      </c>
      <c r="F22" s="2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/>
      <c r="P22" s="2"/>
      <c r="Q22" s="2"/>
      <c r="R22" s="1"/>
      <c r="S22" s="1"/>
      <c r="T22" s="2"/>
      <c r="U22" s="3"/>
      <c r="V22" s="2"/>
      <c r="W22" s="2"/>
      <c r="X22" s="2"/>
      <c r="Y22" s="2"/>
    </row>
    <row r="23" spans="1:25" x14ac:dyDescent="0.25">
      <c r="A23" s="3">
        <v>37073</v>
      </c>
      <c r="B23" s="2">
        <v>31</v>
      </c>
      <c r="C23" s="2">
        <v>6479</v>
      </c>
      <c r="D23" s="2">
        <v>9920</v>
      </c>
      <c r="E23" s="2">
        <v>9254.83014</v>
      </c>
      <c r="F23" s="2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I23</f>
        <v>298.54290774193549</v>
      </c>
      <c r="P23" s="2">
        <f>J23</f>
        <v>252.25300612903226</v>
      </c>
      <c r="Q23" s="2"/>
      <c r="R23" s="1"/>
      <c r="S23" s="1"/>
      <c r="T23" s="2"/>
      <c r="U23" s="3"/>
      <c r="V23" s="2"/>
      <c r="W23" s="2"/>
      <c r="X23" s="2"/>
      <c r="Y23" s="2"/>
    </row>
    <row r="24" spans="1:25" x14ac:dyDescent="0.25">
      <c r="A24" s="3">
        <v>37104</v>
      </c>
      <c r="B24" s="2">
        <v>31</v>
      </c>
      <c r="C24" s="2">
        <v>6479</v>
      </c>
      <c r="D24" s="2">
        <v>10850</v>
      </c>
      <c r="E24" s="2">
        <v>9194.9341399999994</v>
      </c>
      <c r="F24" s="2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>O23*EXP(-1/$D$3) +($F$3*G24+$G$3*H24-$E$3*$D$3*(K24-K23) )*(1-EXP(-1/$D$3))</f>
        <v>296.6939406951829</v>
      </c>
      <c r="P24" s="2">
        <f>P23*EXP(-1/$D$4) +($F$4*G24+$G$4*H24-$E$4*$D$4*(L24-L23) )*(1-EXP(-1/$D$4))</f>
        <v>264.09690266967687</v>
      </c>
      <c r="Q24" s="2"/>
      <c r="R24" s="1">
        <f t="shared" ref="R12:S35" si="2">ABS((O24-I24)/I24)</f>
        <v>2.8037411811966309E-4</v>
      </c>
      <c r="S24" s="1">
        <f t="shared" si="2"/>
        <v>1.3209571066752399E-2</v>
      </c>
      <c r="T24" s="2"/>
      <c r="U24" s="3"/>
      <c r="V24" s="2"/>
      <c r="W24" s="2">
        <f t="shared" ref="W12:X27" si="3">ABS(O24-I24)/I24*100</f>
        <v>2.8037411811966308E-2</v>
      </c>
      <c r="X24" s="2">
        <f t="shared" si="3"/>
        <v>1.3209571066752399</v>
      </c>
      <c r="Y24" s="2"/>
    </row>
    <row r="25" spans="1:25" x14ac:dyDescent="0.25">
      <c r="A25" s="3">
        <v>37135</v>
      </c>
      <c r="B25" s="2">
        <v>30</v>
      </c>
      <c r="C25" s="2">
        <v>6270</v>
      </c>
      <c r="D25" s="2">
        <v>10500</v>
      </c>
      <c r="E25" s="2">
        <v>9030.0878900000007</v>
      </c>
      <c r="F25" s="2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ref="O25:O47" si="4">O24*EXP(-1/$D$3) +($F$3*G25+$G$3*H25-$E$3*$D$3*(K25-K24) )*(1-EXP(-1/$D$3))</f>
        <v>295.04716486345427</v>
      </c>
      <c r="P25" s="2">
        <f t="shared" ref="P25:P47" si="5">P24*EXP(-1/$D$4) +($F$4*G25+$G$4*H25-$E$4*$D$4*(L25-L24) )*(1-EXP(-1/$D$4))</f>
        <v>256.17875771559494</v>
      </c>
      <c r="Q25" s="2"/>
      <c r="R25" s="1">
        <f t="shared" si="2"/>
        <v>1.9786401447347748E-2</v>
      </c>
      <c r="S25" s="1">
        <f t="shared" si="2"/>
        <v>2.1070983724257412E-2</v>
      </c>
      <c r="T25" s="2"/>
      <c r="U25" s="3"/>
      <c r="V25" s="2"/>
      <c r="W25" s="2">
        <f t="shared" si="3"/>
        <v>1.9786401447347748</v>
      </c>
      <c r="X25" s="2">
        <f t="shared" si="3"/>
        <v>2.1070983724257411</v>
      </c>
      <c r="Y25" s="2"/>
    </row>
    <row r="26" spans="1:25" x14ac:dyDescent="0.25">
      <c r="A26" s="3">
        <v>37165</v>
      </c>
      <c r="B26" s="2">
        <v>31</v>
      </c>
      <c r="C26" s="2">
        <v>6479</v>
      </c>
      <c r="D26" s="2">
        <v>11160</v>
      </c>
      <c r="E26" s="2">
        <v>9448.6387900000009</v>
      </c>
      <c r="F26" s="2">
        <v>7979.6476700000003</v>
      </c>
      <c r="G26" s="11">
        <f t="shared" si="1"/>
        <v>209</v>
      </c>
      <c r="H26" s="11">
        <f t="shared" si="0"/>
        <v>360</v>
      </c>
      <c r="I26" s="11">
        <f t="shared" si="0"/>
        <v>304.79479967741941</v>
      </c>
      <c r="J26" s="11">
        <f t="shared" si="0"/>
        <v>257.40798935483872</v>
      </c>
      <c r="K26" s="5">
        <v>97</v>
      </c>
      <c r="L26" s="5">
        <v>97</v>
      </c>
      <c r="M26" s="2"/>
      <c r="N26" s="2"/>
      <c r="O26" s="2">
        <f t="shared" si="4"/>
        <v>295.05316311264249</v>
      </c>
      <c r="P26" s="2">
        <f t="shared" si="5"/>
        <v>260.6639400751734</v>
      </c>
      <c r="Q26" s="2"/>
      <c r="R26" s="1">
        <f t="shared" si="2"/>
        <v>3.1961295189704697E-2</v>
      </c>
      <c r="S26" s="1">
        <f t="shared" si="2"/>
        <v>1.2648988590040731E-2</v>
      </c>
      <c r="T26" s="2"/>
      <c r="U26" s="3"/>
      <c r="V26" s="2"/>
      <c r="W26" s="2">
        <f t="shared" si="3"/>
        <v>3.1961295189704697</v>
      </c>
      <c r="X26" s="2">
        <f t="shared" si="3"/>
        <v>1.2648988590040731</v>
      </c>
      <c r="Y26" s="2"/>
    </row>
    <row r="27" spans="1:25" x14ac:dyDescent="0.25">
      <c r="A27" s="3">
        <v>37196</v>
      </c>
      <c r="B27" s="2">
        <v>30</v>
      </c>
      <c r="C27" s="2">
        <v>6270</v>
      </c>
      <c r="D27" s="2">
        <v>10800</v>
      </c>
      <c r="E27" s="2">
        <v>8903.5794100000003</v>
      </c>
      <c r="F27" s="2">
        <v>7994.7161900000001</v>
      </c>
      <c r="G27" s="11">
        <f t="shared" si="1"/>
        <v>209</v>
      </c>
      <c r="H27" s="11">
        <f t="shared" si="1"/>
        <v>360</v>
      </c>
      <c r="I27" s="11">
        <f t="shared" si="1"/>
        <v>296.78598033333333</v>
      </c>
      <c r="J27" s="11">
        <f t="shared" si="1"/>
        <v>266.49053966666668</v>
      </c>
      <c r="K27" s="5">
        <v>98</v>
      </c>
      <c r="L27" s="5">
        <v>94</v>
      </c>
      <c r="M27" s="2"/>
      <c r="N27" s="2"/>
      <c r="O27" s="2">
        <f t="shared" si="4"/>
        <v>294.94327416594433</v>
      </c>
      <c r="P27" s="2">
        <f t="shared" si="5"/>
        <v>266.28859997576097</v>
      </c>
      <c r="Q27" s="2"/>
      <c r="R27" s="1">
        <f t="shared" si="2"/>
        <v>6.2088720138308851E-3</v>
      </c>
      <c r="S27" s="1">
        <f t="shared" si="2"/>
        <v>7.5777433284609304E-4</v>
      </c>
      <c r="T27" s="2"/>
      <c r="U27" s="3"/>
      <c r="V27" s="2"/>
      <c r="W27" s="2">
        <f t="shared" si="3"/>
        <v>0.62088720138308851</v>
      </c>
      <c r="X27" s="2">
        <f t="shared" si="3"/>
        <v>7.57774332846093E-2</v>
      </c>
      <c r="Y27" s="2"/>
    </row>
    <row r="28" spans="1:25" x14ac:dyDescent="0.25">
      <c r="A28" s="3">
        <v>37226</v>
      </c>
      <c r="B28" s="2">
        <v>31</v>
      </c>
      <c r="C28" s="2">
        <v>6479</v>
      </c>
      <c r="D28" s="2">
        <v>10850</v>
      </c>
      <c r="E28" s="2">
        <v>8890.9339600000003</v>
      </c>
      <c r="F28" s="2">
        <v>8345.9070699999993</v>
      </c>
      <c r="G28" s="11">
        <f t="shared" si="1"/>
        <v>209</v>
      </c>
      <c r="H28" s="11">
        <f t="shared" si="1"/>
        <v>350</v>
      </c>
      <c r="I28" s="11">
        <f t="shared" si="1"/>
        <v>286.8043212903226</v>
      </c>
      <c r="J28" s="11">
        <f t="shared" si="1"/>
        <v>269.22280870967739</v>
      </c>
      <c r="K28" s="5">
        <v>98</v>
      </c>
      <c r="L28" s="5">
        <v>92</v>
      </c>
      <c r="M28" s="2"/>
      <c r="N28" s="2"/>
      <c r="O28" s="2">
        <f t="shared" si="4"/>
        <v>293.59669221324555</v>
      </c>
      <c r="P28" s="2">
        <f t="shared" si="5"/>
        <v>268.18082460805692</v>
      </c>
      <c r="Q28" s="2"/>
      <c r="R28" s="1">
        <f t="shared" si="2"/>
        <v>2.3682944846731398E-2</v>
      </c>
      <c r="S28" s="1">
        <f t="shared" si="2"/>
        <v>3.8703411000518863E-3</v>
      </c>
      <c r="T28" s="2"/>
      <c r="U28" s="3"/>
      <c r="V28" s="2"/>
      <c r="W28" s="2">
        <f t="shared" ref="W28:X35" si="6">ABS(O28-I28)/I28*100</f>
        <v>2.36829448467314</v>
      </c>
      <c r="X28" s="2">
        <f t="shared" si="6"/>
        <v>0.38703411000518861</v>
      </c>
      <c r="Y28" s="2"/>
    </row>
    <row r="29" spans="1:25" x14ac:dyDescent="0.25">
      <c r="A29" s="3">
        <v>37257</v>
      </c>
      <c r="B29" s="2">
        <v>31</v>
      </c>
      <c r="C29" s="2">
        <v>7750</v>
      </c>
      <c r="D29" s="2">
        <v>10540</v>
      </c>
      <c r="E29" s="2">
        <v>9282.0346100000006</v>
      </c>
      <c r="F29" s="2">
        <v>8684.2146300000004</v>
      </c>
      <c r="G29" s="11">
        <f t="shared" si="1"/>
        <v>250</v>
      </c>
      <c r="H29" s="11">
        <f t="shared" si="1"/>
        <v>340</v>
      </c>
      <c r="I29" s="11">
        <f t="shared" si="1"/>
        <v>299.42047129032261</v>
      </c>
      <c r="J29" s="11">
        <f t="shared" si="1"/>
        <v>280.13595580645165</v>
      </c>
      <c r="K29" s="5">
        <v>94</v>
      </c>
      <c r="L29" s="5">
        <v>92</v>
      </c>
      <c r="M29" s="2"/>
      <c r="N29" s="2"/>
      <c r="O29" s="2">
        <f t="shared" si="4"/>
        <v>291.81815674064916</v>
      </c>
      <c r="P29" s="2">
        <f t="shared" si="5"/>
        <v>279.8439829429326</v>
      </c>
      <c r="Q29" s="2"/>
      <c r="R29" s="1">
        <f t="shared" si="2"/>
        <v>2.5390096131076262E-2</v>
      </c>
      <c r="S29" s="1">
        <f t="shared" si="2"/>
        <v>1.042254153625235E-3</v>
      </c>
      <c r="T29" s="2"/>
      <c r="U29" s="3"/>
      <c r="V29" s="2"/>
      <c r="W29" s="2">
        <f t="shared" si="6"/>
        <v>2.5390096131076261</v>
      </c>
      <c r="X29" s="2">
        <f t="shared" si="6"/>
        <v>0.1042254153625235</v>
      </c>
      <c r="Y29" s="2"/>
    </row>
    <row r="30" spans="1:25" x14ac:dyDescent="0.25">
      <c r="A30" s="3">
        <v>37288</v>
      </c>
      <c r="B30" s="2">
        <v>28</v>
      </c>
      <c r="C30" s="2">
        <v>7000</v>
      </c>
      <c r="D30" s="2">
        <v>9240</v>
      </c>
      <c r="E30" s="2">
        <v>8272.46875</v>
      </c>
      <c r="F30" s="2">
        <v>7820.6679700000004</v>
      </c>
      <c r="G30" s="11">
        <f t="shared" si="1"/>
        <v>250</v>
      </c>
      <c r="H30" s="11">
        <f t="shared" si="1"/>
        <v>330</v>
      </c>
      <c r="I30" s="11">
        <f t="shared" si="1"/>
        <v>295.4453125</v>
      </c>
      <c r="J30" s="11">
        <f t="shared" si="1"/>
        <v>279.30957035714289</v>
      </c>
      <c r="K30" s="5">
        <v>93</v>
      </c>
      <c r="L30" s="5">
        <v>93</v>
      </c>
      <c r="M30" s="2"/>
      <c r="N30" s="2"/>
      <c r="O30" s="2">
        <f t="shared" si="4"/>
        <v>288.62962323173855</v>
      </c>
      <c r="P30" s="2">
        <f t="shared" si="5"/>
        <v>285.7608065056188</v>
      </c>
      <c r="Q30" s="2"/>
      <c r="R30" s="1">
        <f t="shared" si="2"/>
        <v>2.306920766685527E-2</v>
      </c>
      <c r="S30" s="1">
        <f t="shared" si="2"/>
        <v>2.3097082352842243E-2</v>
      </c>
      <c r="T30" s="2"/>
      <c r="U30" s="3"/>
      <c r="V30" s="2"/>
      <c r="W30" s="2">
        <f t="shared" si="6"/>
        <v>2.3069207666855269</v>
      </c>
      <c r="X30" s="2">
        <f t="shared" si="6"/>
        <v>2.3097082352842242</v>
      </c>
      <c r="Y30" s="2"/>
    </row>
    <row r="31" spans="1:25" x14ac:dyDescent="0.25">
      <c r="A31" s="3">
        <v>37316</v>
      </c>
      <c r="B31" s="2">
        <v>31</v>
      </c>
      <c r="C31" s="2">
        <v>7750</v>
      </c>
      <c r="D31" s="2">
        <v>10819</v>
      </c>
      <c r="E31" s="2">
        <v>9054.7832600000002</v>
      </c>
      <c r="F31" s="2">
        <v>9030.3053</v>
      </c>
      <c r="G31" s="11">
        <f t="shared" si="1"/>
        <v>250</v>
      </c>
      <c r="H31" s="11">
        <f t="shared" si="1"/>
        <v>349</v>
      </c>
      <c r="I31" s="11">
        <f t="shared" si="1"/>
        <v>292.08978258064519</v>
      </c>
      <c r="J31" s="11">
        <f t="shared" si="1"/>
        <v>291.30017096774196</v>
      </c>
      <c r="K31" s="5">
        <v>98</v>
      </c>
      <c r="L31" s="5">
        <v>94</v>
      </c>
      <c r="M31" s="2"/>
      <c r="N31" s="2"/>
      <c r="O31" s="2">
        <f t="shared" si="4"/>
        <v>287.90243860953484</v>
      </c>
      <c r="P31" s="2">
        <f t="shared" si="5"/>
        <v>290.72820083921033</v>
      </c>
      <c r="Q31" s="2"/>
      <c r="R31" s="1">
        <f t="shared" si="2"/>
        <v>1.4335811181461773E-2</v>
      </c>
      <c r="S31" s="1">
        <f t="shared" si="2"/>
        <v>1.963507699399774E-3</v>
      </c>
      <c r="T31" s="2"/>
      <c r="U31" s="3"/>
      <c r="V31" s="2"/>
      <c r="W31" s="2">
        <f t="shared" si="6"/>
        <v>1.4335811181461773</v>
      </c>
      <c r="X31" s="2">
        <f t="shared" si="6"/>
        <v>0.19635076993997741</v>
      </c>
      <c r="Y31" s="2"/>
    </row>
    <row r="32" spans="1:25" x14ac:dyDescent="0.25">
      <c r="A32" s="3">
        <v>37347</v>
      </c>
      <c r="B32" s="2">
        <v>30</v>
      </c>
      <c r="C32" s="2">
        <v>7500</v>
      </c>
      <c r="D32" s="2">
        <v>10170</v>
      </c>
      <c r="E32" s="2">
        <v>8595.1162700000004</v>
      </c>
      <c r="F32" s="2">
        <v>8923.5717800000002</v>
      </c>
      <c r="G32" s="11">
        <f t="shared" si="1"/>
        <v>250</v>
      </c>
      <c r="H32" s="11">
        <f t="shared" si="1"/>
        <v>339</v>
      </c>
      <c r="I32" s="11">
        <f t="shared" si="1"/>
        <v>286.50387566666666</v>
      </c>
      <c r="J32" s="11">
        <f t="shared" si="1"/>
        <v>297.4523926666667</v>
      </c>
      <c r="K32" s="5">
        <v>98</v>
      </c>
      <c r="L32" s="5">
        <v>92</v>
      </c>
      <c r="M32" s="2"/>
      <c r="N32" s="2"/>
      <c r="O32" s="2">
        <f t="shared" si="4"/>
        <v>286.50384577775964</v>
      </c>
      <c r="P32" s="2">
        <f t="shared" si="5"/>
        <v>297.45302578960167</v>
      </c>
      <c r="Q32" s="2"/>
      <c r="R32" s="1">
        <f t="shared" si="2"/>
        <v>1.0432287155878768E-7</v>
      </c>
      <c r="S32" s="1">
        <f t="shared" si="2"/>
        <v>2.1284849292864571E-6</v>
      </c>
      <c r="T32" s="2"/>
      <c r="U32" s="3"/>
      <c r="V32" s="2"/>
      <c r="W32" s="2">
        <f t="shared" si="6"/>
        <v>1.0432287155878768E-5</v>
      </c>
      <c r="X32" s="2">
        <f t="shared" si="6"/>
        <v>2.128484929286457E-4</v>
      </c>
      <c r="Y32" s="2"/>
    </row>
    <row r="33" spans="1:25" x14ac:dyDescent="0.25">
      <c r="A33" s="3">
        <v>37377</v>
      </c>
      <c r="B33" s="2">
        <v>31</v>
      </c>
      <c r="C33" s="2">
        <v>6479</v>
      </c>
      <c r="D33" s="2">
        <v>10509</v>
      </c>
      <c r="E33" s="2">
        <v>8432.2828699999991</v>
      </c>
      <c r="F33" s="2">
        <v>8729.29745</v>
      </c>
      <c r="G33" s="11">
        <f t="shared" si="1"/>
        <v>209</v>
      </c>
      <c r="H33" s="11">
        <f t="shared" si="1"/>
        <v>339</v>
      </c>
      <c r="I33" s="11">
        <f t="shared" si="1"/>
        <v>272.00912483870962</v>
      </c>
      <c r="J33" s="11">
        <f t="shared" si="1"/>
        <v>281.59024032258066</v>
      </c>
      <c r="K33" s="5">
        <v>95</v>
      </c>
      <c r="L33" s="5">
        <v>92</v>
      </c>
      <c r="M33" s="2"/>
      <c r="N33" s="2"/>
      <c r="O33" s="2">
        <f t="shared" si="4"/>
        <v>285.44154850483051</v>
      </c>
      <c r="P33" s="2">
        <f t="shared" si="5"/>
        <v>285.72349399694713</v>
      </c>
      <c r="Q33" s="2"/>
      <c r="R33" s="1">
        <f t="shared" si="2"/>
        <v>4.9382253900804855E-2</v>
      </c>
      <c r="S33" s="1">
        <f t="shared" si="2"/>
        <v>1.4678256141376031E-2</v>
      </c>
      <c r="T33" s="2"/>
      <c r="U33" s="3"/>
      <c r="V33" s="2"/>
      <c r="W33" s="2">
        <f t="shared" si="6"/>
        <v>4.9382253900804853</v>
      </c>
      <c r="X33" s="2">
        <f t="shared" si="6"/>
        <v>1.4678256141376032</v>
      </c>
      <c r="Y33" s="2"/>
    </row>
    <row r="34" spans="1:25" x14ac:dyDescent="0.25">
      <c r="A34" s="3">
        <v>37408</v>
      </c>
      <c r="B34" s="2">
        <v>30</v>
      </c>
      <c r="C34" s="2">
        <v>6270</v>
      </c>
      <c r="D34" s="2">
        <v>10170</v>
      </c>
      <c r="E34" s="2">
        <v>8133.3810400000002</v>
      </c>
      <c r="F34" s="2">
        <v>8139.5251500000004</v>
      </c>
      <c r="G34" s="11">
        <f t="shared" si="1"/>
        <v>209</v>
      </c>
      <c r="H34" s="11">
        <f t="shared" si="1"/>
        <v>339</v>
      </c>
      <c r="I34" s="11">
        <f t="shared" si="1"/>
        <v>271.11270133333335</v>
      </c>
      <c r="J34" s="11">
        <f t="shared" si="1"/>
        <v>271.31750500000004</v>
      </c>
      <c r="K34" s="5">
        <v>93</v>
      </c>
      <c r="L34" s="5">
        <v>97</v>
      </c>
      <c r="M34" s="2"/>
      <c r="N34" s="2"/>
      <c r="O34" s="2">
        <f t="shared" si="4"/>
        <v>284.4465489952168</v>
      </c>
      <c r="P34" s="2">
        <f t="shared" si="5"/>
        <v>271.31755156876238</v>
      </c>
      <c r="Q34" s="2"/>
      <c r="R34" s="1">
        <f t="shared" si="2"/>
        <v>4.9181936502080269E-2</v>
      </c>
      <c r="S34" s="1">
        <f t="shared" si="2"/>
        <v>1.7163935789256636E-7</v>
      </c>
      <c r="T34" s="2"/>
      <c r="U34" s="3"/>
      <c r="V34" s="2"/>
      <c r="W34" s="2">
        <f t="shared" si="6"/>
        <v>4.9181936502080266</v>
      </c>
      <c r="X34" s="2">
        <f t="shared" si="6"/>
        <v>1.7163935789256636E-5</v>
      </c>
      <c r="Y34" s="2"/>
    </row>
    <row r="35" spans="1:25" x14ac:dyDescent="0.25">
      <c r="A35" s="3">
        <v>37438</v>
      </c>
      <c r="B35" s="2">
        <v>31</v>
      </c>
      <c r="C35" s="2">
        <v>6944</v>
      </c>
      <c r="D35" s="2">
        <v>10509</v>
      </c>
      <c r="E35" s="2">
        <v>8396.2593699999998</v>
      </c>
      <c r="F35" s="2">
        <v>8751.3289499999992</v>
      </c>
      <c r="G35" s="11">
        <f t="shared" si="1"/>
        <v>224</v>
      </c>
      <c r="H35" s="11">
        <f t="shared" si="1"/>
        <v>339</v>
      </c>
      <c r="I35" s="11">
        <f t="shared" si="1"/>
        <v>270.84707645161291</v>
      </c>
      <c r="J35" s="11">
        <f t="shared" si="1"/>
        <v>282.3009338709677</v>
      </c>
      <c r="K35" s="5">
        <v>94</v>
      </c>
      <c r="L35" s="5">
        <v>96</v>
      </c>
      <c r="M35" s="2"/>
      <c r="N35" s="2"/>
      <c r="O35" s="2">
        <f t="shared" si="4"/>
        <v>283.36835943249952</v>
      </c>
      <c r="P35" s="2">
        <f t="shared" si="5"/>
        <v>274.58903999221354</v>
      </c>
      <c r="Q35" s="2"/>
      <c r="R35" s="1">
        <f t="shared" si="2"/>
        <v>4.623008357678747E-2</v>
      </c>
      <c r="S35" s="1">
        <f t="shared" si="2"/>
        <v>2.7317989257092067E-2</v>
      </c>
      <c r="T35" s="2"/>
      <c r="U35" s="3"/>
      <c r="V35" s="2"/>
      <c r="W35" s="2">
        <f t="shared" si="6"/>
        <v>4.6230083576787466</v>
      </c>
      <c r="X35" s="2">
        <f t="shared" si="6"/>
        <v>2.7317989257092066</v>
      </c>
      <c r="Y35" s="2"/>
    </row>
    <row r="36" spans="1:25" x14ac:dyDescent="0.25">
      <c r="A36" s="3">
        <v>37469</v>
      </c>
      <c r="B36" s="2">
        <v>31</v>
      </c>
      <c r="C36" s="2">
        <v>6944</v>
      </c>
      <c r="D36" s="2">
        <v>10571</v>
      </c>
      <c r="E36" s="2">
        <v>8262.7667500000007</v>
      </c>
      <c r="F36" s="2">
        <v>8940.2096600000004</v>
      </c>
      <c r="G36" s="12">
        <f t="shared" si="1"/>
        <v>224</v>
      </c>
      <c r="H36" s="12">
        <f t="shared" si="1"/>
        <v>341</v>
      </c>
      <c r="I36" s="12">
        <f t="shared" si="1"/>
        <v>266.54086290322584</v>
      </c>
      <c r="J36" s="12">
        <f t="shared" si="1"/>
        <v>288.39386000000002</v>
      </c>
      <c r="K36" s="5">
        <v>97</v>
      </c>
      <c r="L36" s="5">
        <v>97</v>
      </c>
      <c r="M36" s="2"/>
      <c r="N36" s="2"/>
      <c r="O36" s="2">
        <f t="shared" si="4"/>
        <v>282.51941304867267</v>
      </c>
      <c r="P36" s="2">
        <f t="shared" si="5"/>
        <v>274.24190168809679</v>
      </c>
      <c r="Q36" s="2"/>
      <c r="R36" s="1">
        <f>SUM(R11:R35)</f>
        <v>0.28950938089767186</v>
      </c>
      <c r="S36" s="1">
        <f>SUM(S11:S35)</f>
        <v>0.11965904854257106</v>
      </c>
      <c r="T36" s="2"/>
      <c r="U36" s="1">
        <f t="shared" ref="U36:V47" si="7">ABS((O36-I36)/I36)</f>
        <v>5.9947844287006134E-2</v>
      </c>
      <c r="V36" s="1">
        <f t="shared" si="7"/>
        <v>4.9071635269569293E-2</v>
      </c>
      <c r="W36" s="26">
        <f>AVERAGE(W11:W35)</f>
        <v>2.4125781741472649</v>
      </c>
      <c r="X36" s="26">
        <f>AVERAGE(X11:X35)</f>
        <v>0.99715873785475873</v>
      </c>
      <c r="Y36" s="26"/>
    </row>
    <row r="37" spans="1:25" x14ac:dyDescent="0.25">
      <c r="A37" s="3">
        <v>37500</v>
      </c>
      <c r="B37" s="2">
        <v>30</v>
      </c>
      <c r="C37" s="2">
        <v>6540</v>
      </c>
      <c r="D37" s="2">
        <v>10230</v>
      </c>
      <c r="E37" s="2">
        <v>7868.2800299999999</v>
      </c>
      <c r="F37" s="2">
        <v>8692.9147300000004</v>
      </c>
      <c r="G37" s="12">
        <f t="shared" si="1"/>
        <v>218</v>
      </c>
      <c r="H37" s="12">
        <f t="shared" si="1"/>
        <v>341</v>
      </c>
      <c r="I37" s="12">
        <f t="shared" si="1"/>
        <v>262.27600100000001</v>
      </c>
      <c r="J37" s="12">
        <f t="shared" si="1"/>
        <v>289.76382433333333</v>
      </c>
      <c r="K37" s="5">
        <v>98</v>
      </c>
      <c r="L37" s="5">
        <v>98</v>
      </c>
      <c r="M37" s="2"/>
      <c r="N37" s="2"/>
      <c r="O37" s="2">
        <f t="shared" si="4"/>
        <v>282.00944851979796</v>
      </c>
      <c r="P37" s="2">
        <f t="shared" si="5"/>
        <v>272.02377212723763</v>
      </c>
      <c r="Q37" s="2"/>
      <c r="R37" s="1"/>
      <c r="S37" s="2"/>
      <c r="T37" s="2"/>
      <c r="U37" s="1">
        <f t="shared" si="7"/>
        <v>7.523924203723828E-2</v>
      </c>
      <c r="V37" s="1">
        <f t="shared" si="7"/>
        <v>6.1222453309727899E-2</v>
      </c>
      <c r="W37" s="2"/>
      <c r="X37" s="2"/>
      <c r="Y37" s="2"/>
    </row>
    <row r="38" spans="1:25" x14ac:dyDescent="0.25">
      <c r="A38" s="3">
        <v>37530</v>
      </c>
      <c r="B38" s="2">
        <v>31</v>
      </c>
      <c r="C38" s="2">
        <v>6758</v>
      </c>
      <c r="D38" s="2">
        <v>11036</v>
      </c>
      <c r="E38" s="2">
        <v>8235.70514</v>
      </c>
      <c r="F38" s="2">
        <v>9363.8637099999996</v>
      </c>
      <c r="G38" s="12">
        <f t="shared" si="1"/>
        <v>218</v>
      </c>
      <c r="H38" s="12">
        <f t="shared" si="1"/>
        <v>356</v>
      </c>
      <c r="I38" s="12">
        <f t="shared" si="1"/>
        <v>265.66790774193549</v>
      </c>
      <c r="J38" s="12">
        <f t="shared" si="1"/>
        <v>302.06011967741932</v>
      </c>
      <c r="K38" s="5">
        <v>98</v>
      </c>
      <c r="L38" s="5">
        <v>94</v>
      </c>
      <c r="M38" s="2"/>
      <c r="N38" s="2"/>
      <c r="O38" s="2">
        <f t="shared" si="4"/>
        <v>283.75738046631693</v>
      </c>
      <c r="P38" s="2">
        <f t="shared" si="5"/>
        <v>277.94207208615148</v>
      </c>
      <c r="Q38" s="2"/>
      <c r="R38" s="1"/>
      <c r="S38" s="17">
        <f>S36+R36</f>
        <v>0.4091684294402429</v>
      </c>
      <c r="T38" s="2"/>
      <c r="U38" s="1">
        <f t="shared" si="7"/>
        <v>6.8090545365958127E-2</v>
      </c>
      <c r="V38" s="1">
        <f t="shared" si="7"/>
        <v>7.9845189815273707E-2</v>
      </c>
      <c r="W38" s="2"/>
      <c r="X38" s="2"/>
      <c r="Y38" s="2"/>
    </row>
    <row r="39" spans="1:25" x14ac:dyDescent="0.25">
      <c r="A39" s="3">
        <v>37561</v>
      </c>
      <c r="B39" s="2">
        <v>30</v>
      </c>
      <c r="C39" s="2">
        <v>6210</v>
      </c>
      <c r="D39" s="2">
        <v>10680</v>
      </c>
      <c r="E39" s="2">
        <v>8130.7104499999996</v>
      </c>
      <c r="F39" s="2">
        <v>8696.2179599999999</v>
      </c>
      <c r="G39" s="12">
        <f t="shared" si="1"/>
        <v>207</v>
      </c>
      <c r="H39" s="12">
        <f t="shared" si="1"/>
        <v>356</v>
      </c>
      <c r="I39" s="12">
        <f t="shared" si="1"/>
        <v>271.02368166666668</v>
      </c>
      <c r="J39" s="12">
        <f t="shared" si="1"/>
        <v>289.87393200000002</v>
      </c>
      <c r="K39" s="5">
        <v>94</v>
      </c>
      <c r="L39" s="5">
        <v>98</v>
      </c>
      <c r="M39" s="2"/>
      <c r="N39" s="2"/>
      <c r="O39" s="2">
        <f t="shared" si="4"/>
        <v>285.5984578924037</v>
      </c>
      <c r="P39" s="2">
        <f t="shared" si="5"/>
        <v>267.70283428226583</v>
      </c>
      <c r="Q39" s="2"/>
      <c r="R39" s="1"/>
      <c r="S39" s="2"/>
      <c r="T39" s="2"/>
      <c r="U39" s="1">
        <f t="shared" si="7"/>
        <v>5.3776762739363167E-2</v>
      </c>
      <c r="V39" s="1">
        <f t="shared" si="7"/>
        <v>7.6485310578856047E-2</v>
      </c>
      <c r="W39" s="2"/>
      <c r="X39" s="2"/>
      <c r="Y39" s="2"/>
    </row>
    <row r="40" spans="1:25" x14ac:dyDescent="0.25">
      <c r="A40" s="3">
        <v>37591</v>
      </c>
      <c r="B40" s="2">
        <v>31</v>
      </c>
      <c r="C40" s="2">
        <v>6510</v>
      </c>
      <c r="D40" s="2">
        <v>10540</v>
      </c>
      <c r="E40" s="2">
        <v>8149.4040800000002</v>
      </c>
      <c r="F40" s="2">
        <v>8860.1099200000008</v>
      </c>
      <c r="G40" s="12">
        <f t="shared" si="1"/>
        <v>210</v>
      </c>
      <c r="H40" s="12">
        <f t="shared" si="1"/>
        <v>340</v>
      </c>
      <c r="I40" s="12">
        <f t="shared" si="1"/>
        <v>262.88400258064519</v>
      </c>
      <c r="J40" s="12">
        <f t="shared" si="1"/>
        <v>285.80999741935489</v>
      </c>
      <c r="K40" s="5">
        <v>96</v>
      </c>
      <c r="L40" s="5">
        <v>98</v>
      </c>
      <c r="M40" s="2"/>
      <c r="N40" s="2"/>
      <c r="O40" s="2">
        <f t="shared" si="4"/>
        <v>284.26020865066562</v>
      </c>
      <c r="P40" s="2">
        <f t="shared" si="5"/>
        <v>266.28030485349552</v>
      </c>
      <c r="Q40" s="2"/>
      <c r="R40" s="1"/>
      <c r="S40" s="2"/>
      <c r="T40" s="2"/>
      <c r="U40" s="1">
        <f t="shared" si="7"/>
        <v>8.1314214102711821E-2</v>
      </c>
      <c r="V40" s="1">
        <f t="shared" si="7"/>
        <v>6.8331033701401325E-2</v>
      </c>
      <c r="W40" s="2"/>
      <c r="X40" s="2"/>
      <c r="Y40" s="2"/>
    </row>
    <row r="41" spans="1:25" x14ac:dyDescent="0.25">
      <c r="A41" s="3">
        <v>37622</v>
      </c>
      <c r="B41" s="2">
        <v>31</v>
      </c>
      <c r="C41" s="2">
        <v>6510</v>
      </c>
      <c r="D41" s="2">
        <v>10540</v>
      </c>
      <c r="E41" s="2">
        <v>8200.7014799999997</v>
      </c>
      <c r="F41" s="2">
        <v>8778.5589600000003</v>
      </c>
      <c r="G41" s="12">
        <f t="shared" si="1"/>
        <v>210</v>
      </c>
      <c r="H41" s="12">
        <f t="shared" si="1"/>
        <v>340</v>
      </c>
      <c r="I41" s="12">
        <f t="shared" si="1"/>
        <v>264.53875741935485</v>
      </c>
      <c r="J41" s="12">
        <f t="shared" si="1"/>
        <v>283.1793212903226</v>
      </c>
      <c r="K41" s="5">
        <v>94</v>
      </c>
      <c r="L41" s="5">
        <v>98</v>
      </c>
      <c r="M41" s="2"/>
      <c r="N41" s="2"/>
      <c r="O41" s="2">
        <f t="shared" si="4"/>
        <v>283.61086903283422</v>
      </c>
      <c r="P41" s="2">
        <f t="shared" si="5"/>
        <v>265.33220318885498</v>
      </c>
      <c r="Q41" s="2"/>
      <c r="R41" s="1"/>
      <c r="S41" s="2"/>
      <c r="T41" s="2"/>
      <c r="U41" s="1">
        <f t="shared" si="7"/>
        <v>7.2095717843135079E-2</v>
      </c>
      <c r="V41" s="1">
        <f t="shared" si="7"/>
        <v>6.3024086717018132E-2</v>
      </c>
      <c r="W41" s="2"/>
      <c r="X41" s="2"/>
      <c r="Y41" s="2"/>
    </row>
    <row r="42" spans="1:25" x14ac:dyDescent="0.25">
      <c r="A42" s="3">
        <v>37653</v>
      </c>
      <c r="B42" s="2">
        <v>28</v>
      </c>
      <c r="C42" s="2">
        <v>5880</v>
      </c>
      <c r="D42" s="2">
        <v>9520</v>
      </c>
      <c r="E42" s="2">
        <v>7215.6815200000001</v>
      </c>
      <c r="F42" s="2">
        <v>8090.5080600000001</v>
      </c>
      <c r="G42" s="12">
        <f t="shared" si="1"/>
        <v>210</v>
      </c>
      <c r="H42" s="12">
        <f t="shared" si="1"/>
        <v>340</v>
      </c>
      <c r="I42" s="12">
        <f t="shared" si="1"/>
        <v>257.70291142857144</v>
      </c>
      <c r="J42" s="12">
        <f t="shared" si="1"/>
        <v>288.94671642857145</v>
      </c>
      <c r="K42" s="5">
        <v>97</v>
      </c>
      <c r="L42" s="5">
        <v>95</v>
      </c>
      <c r="M42" s="2"/>
      <c r="N42" s="2"/>
      <c r="O42" s="2">
        <f t="shared" si="4"/>
        <v>282.49858104970787</v>
      </c>
      <c r="P42" s="2">
        <f t="shared" si="5"/>
        <v>268.65329883656068</v>
      </c>
      <c r="Q42" s="2"/>
      <c r="R42" s="1"/>
      <c r="S42" s="2"/>
      <c r="T42" s="2"/>
      <c r="U42" s="1">
        <f t="shared" si="7"/>
        <v>9.6218042255254627E-2</v>
      </c>
      <c r="V42" s="1">
        <f t="shared" si="7"/>
        <v>7.0232386935697763E-2</v>
      </c>
      <c r="W42" s="2"/>
      <c r="X42" s="2"/>
      <c r="Y42" s="2"/>
    </row>
    <row r="43" spans="1:25" x14ac:dyDescent="0.25">
      <c r="A43" s="3">
        <v>37681</v>
      </c>
      <c r="B43" s="2">
        <v>31</v>
      </c>
      <c r="C43" s="2">
        <v>6510</v>
      </c>
      <c r="D43" s="2">
        <v>10540</v>
      </c>
      <c r="E43" s="2">
        <v>8023.9538000000002</v>
      </c>
      <c r="F43" s="2">
        <v>8926.5648500000007</v>
      </c>
      <c r="G43" s="12">
        <f t="shared" si="1"/>
        <v>210</v>
      </c>
      <c r="H43" s="12">
        <f t="shared" si="1"/>
        <v>340</v>
      </c>
      <c r="I43" s="12">
        <f t="shared" si="1"/>
        <v>258.83721935483874</v>
      </c>
      <c r="J43" s="12">
        <f t="shared" si="1"/>
        <v>287.95370483870971</v>
      </c>
      <c r="K43" s="5">
        <v>96</v>
      </c>
      <c r="L43" s="5">
        <v>95</v>
      </c>
      <c r="M43" s="2"/>
      <c r="N43" s="2"/>
      <c r="O43" s="2">
        <f t="shared" si="4"/>
        <v>282.03645619845202</v>
      </c>
      <c r="P43" s="2">
        <f t="shared" si="5"/>
        <v>266.9137799914318</v>
      </c>
      <c r="Q43" s="2"/>
      <c r="R43" s="1"/>
      <c r="S43" s="2"/>
      <c r="T43" s="2"/>
      <c r="U43" s="1">
        <f t="shared" si="7"/>
        <v>8.9628674351541204E-2</v>
      </c>
      <c r="V43" s="1">
        <f t="shared" si="7"/>
        <v>7.3067039922486574E-2</v>
      </c>
      <c r="W43" s="2"/>
      <c r="X43" s="2"/>
      <c r="Y43" s="2"/>
    </row>
    <row r="44" spans="1:25" x14ac:dyDescent="0.25">
      <c r="A44" s="3">
        <v>37712</v>
      </c>
      <c r="B44" s="2">
        <v>30</v>
      </c>
      <c r="C44" s="2">
        <v>5700</v>
      </c>
      <c r="D44" s="2">
        <v>10200</v>
      </c>
      <c r="E44" s="2">
        <v>7658.8110399999996</v>
      </c>
      <c r="F44" s="2">
        <v>8302.7407800000001</v>
      </c>
      <c r="G44" s="12">
        <f t="shared" si="1"/>
        <v>190</v>
      </c>
      <c r="H44" s="12">
        <f t="shared" si="1"/>
        <v>340</v>
      </c>
      <c r="I44" s="12">
        <f t="shared" si="1"/>
        <v>255.29370133333333</v>
      </c>
      <c r="J44" s="12">
        <f t="shared" si="1"/>
        <v>276.75802600000003</v>
      </c>
      <c r="K44" s="5">
        <v>94</v>
      </c>
      <c r="L44" s="5">
        <v>96</v>
      </c>
      <c r="M44" s="2"/>
      <c r="N44" s="2"/>
      <c r="O44" s="2">
        <f t="shared" si="4"/>
        <v>281.64740667568293</v>
      </c>
      <c r="P44" s="2">
        <f t="shared" si="5"/>
        <v>257.81419157625078</v>
      </c>
      <c r="Q44" s="2"/>
      <c r="R44" s="1"/>
      <c r="S44" s="2"/>
      <c r="T44" s="2"/>
      <c r="U44" s="1">
        <f t="shared" si="7"/>
        <v>0.10322896806584328</v>
      </c>
      <c r="V44" s="1">
        <f t="shared" si="7"/>
        <v>6.8449087809830125E-2</v>
      </c>
      <c r="W44" s="2"/>
      <c r="X44" s="2"/>
      <c r="Y44" s="2"/>
    </row>
    <row r="45" spans="1:25" x14ac:dyDescent="0.25">
      <c r="A45" s="3">
        <v>37742</v>
      </c>
      <c r="B45" s="2">
        <v>31</v>
      </c>
      <c r="C45" s="2">
        <v>5890</v>
      </c>
      <c r="D45" s="2">
        <v>10850</v>
      </c>
      <c r="E45" s="2">
        <v>7748.3359099999998</v>
      </c>
      <c r="F45" s="2">
        <v>8799.2536899999996</v>
      </c>
      <c r="G45" s="12">
        <f t="shared" si="1"/>
        <v>190</v>
      </c>
      <c r="H45" s="12">
        <f t="shared" si="1"/>
        <v>350</v>
      </c>
      <c r="I45" s="12">
        <f t="shared" si="1"/>
        <v>249.94631967741935</v>
      </c>
      <c r="J45" s="12">
        <f t="shared" si="1"/>
        <v>283.84689322580641</v>
      </c>
      <c r="K45" s="5">
        <v>98</v>
      </c>
      <c r="L45" s="5">
        <v>94</v>
      </c>
      <c r="M45" s="2"/>
      <c r="N45" s="4"/>
      <c r="O45" s="2">
        <f t="shared" si="4"/>
        <v>282.00631189966555</v>
      </c>
      <c r="P45" s="2">
        <f t="shared" si="5"/>
        <v>256.24129240443227</v>
      </c>
      <c r="Q45" s="2"/>
      <c r="R45" s="1"/>
      <c r="S45" s="2"/>
      <c r="T45" s="2"/>
      <c r="U45" s="1">
        <f t="shared" si="7"/>
        <v>0.12826751065437894</v>
      </c>
      <c r="V45" s="1">
        <f t="shared" si="7"/>
        <v>9.7255250912375774E-2</v>
      </c>
      <c r="W45" s="2"/>
      <c r="X45" s="2"/>
      <c r="Y45" s="2"/>
    </row>
    <row r="46" spans="1:25" x14ac:dyDescent="0.25">
      <c r="A46" s="3">
        <v>37773</v>
      </c>
      <c r="B46" s="2">
        <v>30</v>
      </c>
      <c r="C46" s="2">
        <v>5700</v>
      </c>
      <c r="D46" s="2">
        <v>10500</v>
      </c>
      <c r="E46" s="2">
        <v>7784.0130600000002</v>
      </c>
      <c r="F46" s="2">
        <v>8365.9240699999991</v>
      </c>
      <c r="G46" s="12">
        <f t="shared" si="1"/>
        <v>190</v>
      </c>
      <c r="H46" s="12">
        <f t="shared" si="1"/>
        <v>350</v>
      </c>
      <c r="I46" s="12">
        <f t="shared" si="1"/>
        <v>259.46710200000001</v>
      </c>
      <c r="J46" s="12">
        <f t="shared" si="1"/>
        <v>278.86413566666664</v>
      </c>
      <c r="K46" s="5">
        <v>92</v>
      </c>
      <c r="L46" s="5">
        <v>95</v>
      </c>
      <c r="M46" s="2"/>
      <c r="N46" s="4"/>
      <c r="O46" s="2">
        <f t="shared" si="4"/>
        <v>283.45226070960189</v>
      </c>
      <c r="P46" s="2">
        <f t="shared" si="5"/>
        <v>251.23997486376157</v>
      </c>
      <c r="Q46" s="2"/>
      <c r="R46" s="1"/>
      <c r="S46" s="2"/>
      <c r="T46" s="2"/>
      <c r="U46" s="1">
        <f t="shared" si="7"/>
        <v>9.2440076313034372E-2</v>
      </c>
      <c r="V46" s="1">
        <f t="shared" si="7"/>
        <v>9.9059567975155208E-2</v>
      </c>
      <c r="W46" s="2"/>
      <c r="X46" s="2"/>
      <c r="Y46" s="2"/>
    </row>
    <row r="47" spans="1:25" x14ac:dyDescent="0.25">
      <c r="A47" s="3">
        <v>37803</v>
      </c>
      <c r="B47" s="2">
        <v>31</v>
      </c>
      <c r="C47" s="2">
        <v>5890</v>
      </c>
      <c r="D47" s="2">
        <v>10850</v>
      </c>
      <c r="E47" s="2">
        <v>8040.3487500000001</v>
      </c>
      <c r="F47" s="2">
        <v>8571.8661200000006</v>
      </c>
      <c r="G47" s="12">
        <f t="shared" si="1"/>
        <v>190</v>
      </c>
      <c r="H47" s="12">
        <f t="shared" si="1"/>
        <v>350</v>
      </c>
      <c r="I47" s="12">
        <f t="shared" si="1"/>
        <v>259.3660887096774</v>
      </c>
      <c r="J47" s="12">
        <f t="shared" si="1"/>
        <v>276.51181032258069</v>
      </c>
      <c r="K47" s="5">
        <v>92</v>
      </c>
      <c r="L47" s="5">
        <v>96</v>
      </c>
      <c r="M47" s="2"/>
      <c r="N47" s="4"/>
      <c r="O47" s="2">
        <f t="shared" si="4"/>
        <v>283.96111491093035</v>
      </c>
      <c r="P47" s="2">
        <f t="shared" si="5"/>
        <v>247.90664664586691</v>
      </c>
      <c r="Q47" s="2"/>
      <c r="R47" s="1"/>
      <c r="S47" s="2"/>
      <c r="T47" s="2"/>
      <c r="U47" s="1">
        <f t="shared" si="7"/>
        <v>9.4827455368629562E-2</v>
      </c>
      <c r="V47" s="1">
        <f t="shared" si="7"/>
        <v>0.10345006111436174</v>
      </c>
      <c r="W47" s="2"/>
      <c r="X47" s="2"/>
      <c r="Y47" s="2"/>
    </row>
    <row r="48" spans="1:25" x14ac:dyDescent="0.25">
      <c r="U48" s="22">
        <f>AVERAGE(U36:U47)</f>
        <v>8.4589587782007883E-2</v>
      </c>
      <c r="V48" s="22">
        <f>AVERAGE(V36:V47)</f>
        <v>7.5791092005146138E-2</v>
      </c>
    </row>
    <row r="55" spans="19:23" x14ac:dyDescent="0.25">
      <c r="S55">
        <f>0.5*(W36+X36)</f>
        <v>1.7048684560010119</v>
      </c>
      <c r="T55">
        <f>W36</f>
        <v>2.4125781741472649</v>
      </c>
      <c r="U55">
        <f>(U48+V48)*50</f>
        <v>8.0190339893577018</v>
      </c>
      <c r="V55">
        <f>U48*100</f>
        <v>8.4589587782007882</v>
      </c>
      <c r="W55">
        <f>U48*100</f>
        <v>8.4589587782007882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10" workbookViewId="0">
      <selection activeCell="A8" sqref="A8"/>
    </sheetView>
  </sheetViews>
  <sheetFormatPr defaultRowHeight="15" x14ac:dyDescent="0.25"/>
  <cols>
    <col min="4" max="4" width="17.28515625" customWidth="1"/>
    <col min="15" max="16" width="11.5703125" bestFit="1" customWidth="1"/>
  </cols>
  <sheetData>
    <row r="1" spans="1:27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27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7" x14ac:dyDescent="0.25">
      <c r="C3" s="6" t="s">
        <v>4</v>
      </c>
      <c r="D3" s="6">
        <f>K3</f>
        <v>1.6770626838863085</v>
      </c>
      <c r="E3" s="6">
        <f>M3</f>
        <v>0.1000007937348128</v>
      </c>
      <c r="F3" s="20">
        <f>O3</f>
        <v>0.84106489826958075</v>
      </c>
      <c r="G3" s="20">
        <f>Q3</f>
        <v>0.36066417578196031</v>
      </c>
      <c r="H3" s="18"/>
      <c r="I3" s="18">
        <v>0</v>
      </c>
      <c r="J3">
        <v>0</v>
      </c>
      <c r="K3" s="16">
        <v>1.6770626838863085</v>
      </c>
      <c r="L3" s="16">
        <v>1.0659558141463379</v>
      </c>
      <c r="M3" s="16">
        <v>0.1000007937348128</v>
      </c>
      <c r="N3" s="16">
        <v>1.6761268196821963</v>
      </c>
      <c r="O3" s="16">
        <v>0.84106489826958075</v>
      </c>
      <c r="P3" s="16">
        <v>0.32687725026517744</v>
      </c>
      <c r="Q3" s="16">
        <v>0.36066417578196031</v>
      </c>
      <c r="R3" s="16">
        <v>0.53433756564511448</v>
      </c>
      <c r="S3">
        <v>0</v>
      </c>
      <c r="T3">
        <v>0</v>
      </c>
    </row>
    <row r="4" spans="1:27" x14ac:dyDescent="0.25">
      <c r="C4" s="6" t="s">
        <v>5</v>
      </c>
      <c r="D4" s="6">
        <f>L3</f>
        <v>1.0659558141463379</v>
      </c>
      <c r="E4" s="6">
        <f>N3</f>
        <v>1.6761268196821963</v>
      </c>
      <c r="F4" s="20">
        <f>P3</f>
        <v>0.32687725026517744</v>
      </c>
      <c r="G4" s="20">
        <f>R3</f>
        <v>0.53433756564511448</v>
      </c>
      <c r="H4" s="18"/>
      <c r="I4" s="18">
        <v>0</v>
      </c>
      <c r="J4">
        <v>0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</row>
    <row r="5" spans="1:27" x14ac:dyDescent="0.25">
      <c r="F5" s="21"/>
      <c r="G5" s="21"/>
    </row>
    <row r="6" spans="1:27" x14ac:dyDescent="0.25">
      <c r="F6" s="21"/>
      <c r="G6" s="21"/>
      <c r="H6" t="s">
        <v>23</v>
      </c>
    </row>
    <row r="7" spans="1:27" x14ac:dyDescent="0.25">
      <c r="A7" t="s">
        <v>27</v>
      </c>
    </row>
    <row r="9" spans="1:27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27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27" x14ac:dyDescent="0.25">
      <c r="A11" s="3">
        <v>36708</v>
      </c>
      <c r="B11" s="2">
        <v>31</v>
      </c>
      <c r="C11" s="2">
        <v>7347</v>
      </c>
      <c r="D11" s="2">
        <v>9052</v>
      </c>
      <c r="E11" s="2">
        <v>7752.4743799999997</v>
      </c>
      <c r="F11" s="2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/>
      <c r="P11" s="2"/>
      <c r="Q11" s="2"/>
      <c r="R11" s="1"/>
      <c r="S11" s="1"/>
      <c r="T11" s="2"/>
      <c r="U11" s="3"/>
      <c r="V11" s="2"/>
      <c r="W11" s="1"/>
      <c r="X11" s="1"/>
      <c r="Y11" s="2"/>
      <c r="Z11" s="2"/>
      <c r="AA11" s="2"/>
    </row>
    <row r="12" spans="1:27" x14ac:dyDescent="0.25">
      <c r="A12" s="3">
        <v>36739</v>
      </c>
      <c r="B12" s="2">
        <v>31</v>
      </c>
      <c r="C12" s="2">
        <v>7347</v>
      </c>
      <c r="D12" s="2">
        <v>9052</v>
      </c>
      <c r="E12" s="2">
        <v>7487.5344999999998</v>
      </c>
      <c r="F12" s="2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/>
      <c r="P12" s="2"/>
      <c r="Q12" s="2"/>
      <c r="R12" s="1"/>
      <c r="S12" s="1"/>
      <c r="T12" s="2"/>
      <c r="U12" s="3"/>
      <c r="V12" s="2"/>
      <c r="W12" s="1"/>
      <c r="X12" s="1"/>
      <c r="Y12" s="2"/>
      <c r="Z12" s="2"/>
      <c r="AA12" s="2"/>
    </row>
    <row r="13" spans="1:27" x14ac:dyDescent="0.25">
      <c r="A13" s="3">
        <v>36770</v>
      </c>
      <c r="B13" s="2">
        <v>30</v>
      </c>
      <c r="C13" s="2">
        <v>6840</v>
      </c>
      <c r="D13" s="2">
        <v>9270</v>
      </c>
      <c r="E13" s="2">
        <v>7335.6266800000003</v>
      </c>
      <c r="F13" s="2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/>
      <c r="P13" s="2"/>
      <c r="Q13" s="2"/>
      <c r="R13" s="1"/>
      <c r="S13" s="1"/>
      <c r="T13" s="2"/>
      <c r="U13" s="3"/>
      <c r="V13" s="2"/>
      <c r="W13" s="1"/>
      <c r="X13" s="1"/>
      <c r="Y13" s="2"/>
      <c r="Z13" s="2"/>
      <c r="AA13" s="2"/>
    </row>
    <row r="14" spans="1:27" x14ac:dyDescent="0.25">
      <c r="A14" s="3">
        <v>36800</v>
      </c>
      <c r="B14" s="2">
        <v>31</v>
      </c>
      <c r="C14" s="2">
        <v>7068</v>
      </c>
      <c r="D14" s="2">
        <v>9579</v>
      </c>
      <c r="E14" s="2">
        <v>7657.6872999999996</v>
      </c>
      <c r="F14" s="2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/>
      <c r="P14" s="2"/>
      <c r="Q14" s="2"/>
      <c r="R14" s="1"/>
      <c r="S14" s="1"/>
      <c r="T14" s="2"/>
      <c r="U14" s="3"/>
      <c r="V14" s="2"/>
      <c r="W14" s="1"/>
      <c r="X14" s="1"/>
      <c r="Y14" s="2"/>
      <c r="Z14" s="2"/>
      <c r="AA14" s="2"/>
    </row>
    <row r="15" spans="1:27" x14ac:dyDescent="0.25">
      <c r="A15" s="3">
        <v>36831</v>
      </c>
      <c r="B15" s="2">
        <v>30</v>
      </c>
      <c r="C15" s="2">
        <v>6390</v>
      </c>
      <c r="D15" s="2">
        <v>9240</v>
      </c>
      <c r="E15" s="2">
        <v>7139.1243000000004</v>
      </c>
      <c r="F15" s="2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/>
      <c r="P15" s="2"/>
      <c r="Q15" s="2"/>
      <c r="R15" s="1"/>
      <c r="S15" s="1"/>
      <c r="T15" s="2"/>
      <c r="U15" s="3"/>
      <c r="V15" s="2"/>
      <c r="W15" s="1"/>
      <c r="X15" s="1"/>
      <c r="Y15" s="2"/>
      <c r="Z15" s="2"/>
      <c r="AA15" s="2"/>
    </row>
    <row r="16" spans="1:27" x14ac:dyDescent="0.25">
      <c r="A16" s="3">
        <v>36861</v>
      </c>
      <c r="B16" s="2">
        <v>31</v>
      </c>
      <c r="C16" s="2">
        <v>6293</v>
      </c>
      <c r="D16" s="2">
        <v>9951</v>
      </c>
      <c r="E16" s="2">
        <v>7338.4373500000002</v>
      </c>
      <c r="F16" s="2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/>
      <c r="P16" s="2"/>
      <c r="Q16" s="2"/>
      <c r="R16" s="1"/>
      <c r="S16" s="1"/>
      <c r="T16" s="2"/>
      <c r="U16" s="3"/>
      <c r="V16" s="2"/>
      <c r="W16" s="1"/>
      <c r="X16" s="1"/>
      <c r="Y16" s="2"/>
      <c r="Z16" s="2"/>
      <c r="AA16" s="2"/>
    </row>
    <row r="17" spans="1:27" x14ac:dyDescent="0.25">
      <c r="A17" s="3">
        <v>36892</v>
      </c>
      <c r="B17" s="2">
        <v>31</v>
      </c>
      <c r="C17" s="2">
        <v>5952</v>
      </c>
      <c r="D17" s="2">
        <v>9703</v>
      </c>
      <c r="E17" s="2">
        <v>7062.4968600000002</v>
      </c>
      <c r="F17" s="2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/>
      <c r="P17" s="2"/>
      <c r="Q17" s="2"/>
      <c r="R17" s="1"/>
      <c r="S17" s="1"/>
      <c r="T17" s="2"/>
      <c r="U17" s="3"/>
      <c r="V17" s="2"/>
      <c r="W17" s="1"/>
      <c r="X17" s="1"/>
      <c r="Y17" s="2"/>
      <c r="Z17" s="2"/>
      <c r="AA17" s="2"/>
    </row>
    <row r="18" spans="1:27" x14ac:dyDescent="0.25">
      <c r="A18" s="3">
        <v>36923</v>
      </c>
      <c r="B18" s="2">
        <v>28</v>
      </c>
      <c r="C18" s="2">
        <v>5376</v>
      </c>
      <c r="D18" s="2">
        <v>8764</v>
      </c>
      <c r="E18" s="2">
        <v>6202.8468000000003</v>
      </c>
      <c r="F18" s="2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/>
      <c r="P18" s="2"/>
      <c r="Q18" s="2"/>
      <c r="R18" s="1"/>
      <c r="S18" s="1"/>
      <c r="T18" s="2"/>
      <c r="U18" s="3"/>
      <c r="V18" s="2"/>
      <c r="W18" s="1"/>
      <c r="X18" s="1"/>
      <c r="Y18" s="2"/>
      <c r="Z18" s="2"/>
      <c r="AA18" s="2"/>
    </row>
    <row r="19" spans="1:27" x14ac:dyDescent="0.25">
      <c r="A19" s="3">
        <v>36951</v>
      </c>
      <c r="B19" s="2">
        <v>31</v>
      </c>
      <c r="C19" s="2">
        <v>5952</v>
      </c>
      <c r="D19" s="2">
        <v>9858</v>
      </c>
      <c r="E19" s="2">
        <v>6882.7596700000004</v>
      </c>
      <c r="F19" s="2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/>
      <c r="P19" s="2"/>
      <c r="Q19" s="2"/>
      <c r="R19" s="1"/>
      <c r="S19" s="1"/>
      <c r="T19" s="2"/>
      <c r="U19" s="3"/>
      <c r="V19" s="2"/>
      <c r="W19" s="1"/>
      <c r="X19" s="1"/>
      <c r="Y19" s="2"/>
      <c r="Z19" s="2"/>
      <c r="AA19" s="2"/>
    </row>
    <row r="20" spans="1:27" x14ac:dyDescent="0.25">
      <c r="A20" s="3">
        <v>36982</v>
      </c>
      <c r="B20" s="2">
        <v>30</v>
      </c>
      <c r="C20" s="2">
        <v>5760</v>
      </c>
      <c r="D20" s="2">
        <v>10020</v>
      </c>
      <c r="E20" s="2">
        <v>6709.1404700000003</v>
      </c>
      <c r="F20" s="2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/>
      <c r="P20" s="2"/>
      <c r="Q20" s="2"/>
      <c r="R20" s="1"/>
      <c r="S20" s="1"/>
      <c r="T20" s="2"/>
      <c r="U20" s="3"/>
      <c r="V20" s="2"/>
      <c r="W20" s="1"/>
      <c r="X20" s="1"/>
      <c r="Y20" s="2"/>
      <c r="Z20" s="2"/>
      <c r="AA20" s="2"/>
    </row>
    <row r="21" spans="1:27" x14ac:dyDescent="0.25">
      <c r="A21" s="3">
        <v>37012</v>
      </c>
      <c r="B21" s="2">
        <v>31</v>
      </c>
      <c r="C21" s="2">
        <v>5952</v>
      </c>
      <c r="D21" s="2">
        <v>10354</v>
      </c>
      <c r="E21" s="2">
        <v>6898.10689</v>
      </c>
      <c r="F21" s="2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/>
      <c r="P21" s="2"/>
      <c r="Q21" s="2"/>
      <c r="R21" s="1"/>
      <c r="S21" s="1"/>
      <c r="T21" s="2"/>
      <c r="U21" s="3"/>
      <c r="V21" s="2"/>
      <c r="W21" s="1"/>
      <c r="X21" s="1"/>
      <c r="Y21" s="2"/>
      <c r="Z21" s="2"/>
      <c r="AA21" s="2"/>
    </row>
    <row r="22" spans="1:27" x14ac:dyDescent="0.25">
      <c r="A22" s="3">
        <v>37043</v>
      </c>
      <c r="B22" s="2">
        <v>30</v>
      </c>
      <c r="C22" s="2">
        <v>6270</v>
      </c>
      <c r="D22" s="2">
        <v>9600</v>
      </c>
      <c r="E22" s="2">
        <v>6933.9417999999996</v>
      </c>
      <c r="F22" s="2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/>
      <c r="P22" s="2"/>
      <c r="Q22" s="2"/>
      <c r="R22" s="1"/>
      <c r="S22" s="1"/>
      <c r="T22" s="2"/>
      <c r="U22" s="3"/>
      <c r="V22" s="2"/>
      <c r="W22" s="1"/>
      <c r="X22" s="1"/>
      <c r="Y22" s="2"/>
      <c r="Z22" s="2"/>
      <c r="AA22" s="2"/>
    </row>
    <row r="23" spans="1:27" x14ac:dyDescent="0.25">
      <c r="A23" s="3">
        <v>37073</v>
      </c>
      <c r="B23" s="2">
        <v>31</v>
      </c>
      <c r="C23" s="2">
        <v>6479</v>
      </c>
      <c r="D23" s="2">
        <v>9920</v>
      </c>
      <c r="E23" s="2">
        <v>9254.83014</v>
      </c>
      <c r="F23" s="2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I23</f>
        <v>298.54290774193549</v>
      </c>
      <c r="P23" s="2">
        <f>J23</f>
        <v>252.25300612903226</v>
      </c>
      <c r="Q23" s="2"/>
      <c r="R23" s="1"/>
      <c r="S23" s="1"/>
      <c r="T23" s="2"/>
      <c r="U23" s="3"/>
      <c r="V23" s="2"/>
      <c r="W23" s="1"/>
      <c r="X23" s="1"/>
      <c r="Y23" s="2"/>
      <c r="Z23" s="2"/>
      <c r="AA23" s="2"/>
    </row>
    <row r="24" spans="1:27" x14ac:dyDescent="0.25">
      <c r="A24" s="3">
        <v>37104</v>
      </c>
      <c r="B24" s="2">
        <v>31</v>
      </c>
      <c r="C24" s="2">
        <v>6479</v>
      </c>
      <c r="D24" s="2">
        <v>10850</v>
      </c>
      <c r="E24" s="2">
        <v>9194.9341399999994</v>
      </c>
      <c r="F24" s="2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>O23*EXP(-1/$D$3) +($F$3*G24+$G$3*H24-$E$3*$D$3*(K24-K23) )*(1-EXP(-1/$D$3))</f>
        <v>300.17771092289343</v>
      </c>
      <c r="P24" s="2">
        <f>P23*EXP(-1/$D$4) +($F$4*G24+$G$4*H24-$E$4*$D$4*(L24-L23) )*(1-EXP(-1/$D$4))</f>
        <v>260.6537780305519</v>
      </c>
      <c r="Q24" s="2"/>
      <c r="R24" s="1">
        <f t="shared" ref="R12:S25" si="2">ABS((O24-I24)/I24)</f>
        <v>1.2025632476112231E-2</v>
      </c>
      <c r="S24" s="1">
        <f t="shared" si="2"/>
        <v>1.3030398883387902E-10</v>
      </c>
      <c r="T24" s="2"/>
      <c r="U24" s="3"/>
      <c r="V24" s="2"/>
      <c r="W24" s="1">
        <f t="shared" ref="W12:X25" si="3">ABS((O24-I24)/I24)*100</f>
        <v>1.2025632476112231</v>
      </c>
      <c r="X24" s="1">
        <f t="shared" si="3"/>
        <v>1.3030398883387902E-8</v>
      </c>
      <c r="Y24" s="2"/>
      <c r="Z24" s="2"/>
      <c r="AA24" s="2"/>
    </row>
    <row r="25" spans="1:27" x14ac:dyDescent="0.25">
      <c r="A25" s="3">
        <v>37135</v>
      </c>
      <c r="B25" s="2">
        <v>30</v>
      </c>
      <c r="C25" s="2">
        <v>6270</v>
      </c>
      <c r="D25" s="2">
        <v>10500</v>
      </c>
      <c r="E25" s="2">
        <v>9030.0878900000007</v>
      </c>
      <c r="F25" s="2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ref="O25:O47" si="4">O24*EXP(-1/$D$3) +($F$3*G25+$G$3*H25-$E$3*$D$3*(K25-K24) )*(1-EXP(-1/$D$3))</f>
        <v>301.00292840651457</v>
      </c>
      <c r="P25" s="2">
        <f t="shared" ref="P25:P47" si="5">P24*EXP(-1/$D$4) +($F$4*G25+$G$4*H25-$E$4*$D$4*(L25-L24) )*(1-EXP(-1/$D$4))</f>
        <v>250.89221223698217</v>
      </c>
      <c r="Q25" s="2"/>
      <c r="R25" s="1">
        <f t="shared" si="2"/>
        <v>4.1865112329071649E-9</v>
      </c>
      <c r="S25" s="1">
        <f t="shared" si="2"/>
        <v>9.4455771440469936E-10</v>
      </c>
      <c r="T25" s="2"/>
      <c r="U25" s="3"/>
      <c r="V25" s="2"/>
      <c r="W25" s="1">
        <f t="shared" si="3"/>
        <v>4.1865112329071648E-7</v>
      </c>
      <c r="X25" s="1">
        <f t="shared" si="3"/>
        <v>9.4455771440469943E-8</v>
      </c>
      <c r="Y25" s="2"/>
      <c r="Z25" s="2"/>
      <c r="AA25" s="2"/>
    </row>
    <row r="26" spans="1:27" x14ac:dyDescent="0.25">
      <c r="A26" s="3">
        <v>37165</v>
      </c>
      <c r="B26" s="2">
        <v>31</v>
      </c>
      <c r="C26" s="2">
        <v>6479</v>
      </c>
      <c r="D26" s="2">
        <v>11160</v>
      </c>
      <c r="E26" s="2">
        <v>9448.6387900000009</v>
      </c>
      <c r="F26" s="2">
        <v>7979.6476700000003</v>
      </c>
      <c r="G26" s="12">
        <f t="shared" si="1"/>
        <v>209</v>
      </c>
      <c r="H26" s="12">
        <f t="shared" si="0"/>
        <v>360</v>
      </c>
      <c r="I26" s="12">
        <f t="shared" si="0"/>
        <v>304.79479967741941</v>
      </c>
      <c r="J26" s="12">
        <f t="shared" si="0"/>
        <v>257.40798935483872</v>
      </c>
      <c r="K26" s="5">
        <v>97</v>
      </c>
      <c r="L26" s="5">
        <v>97</v>
      </c>
      <c r="M26" s="2"/>
      <c r="N26" s="2"/>
      <c r="O26" s="2">
        <f t="shared" si="4"/>
        <v>303.07740405546258</v>
      </c>
      <c r="P26" s="2">
        <f t="shared" si="5"/>
        <v>257.9361960062048</v>
      </c>
      <c r="Q26" s="2"/>
      <c r="R26" s="1">
        <v>0</v>
      </c>
      <c r="S26" s="1">
        <v>0</v>
      </c>
      <c r="T26" s="2"/>
      <c r="U26" s="1">
        <f t="shared" ref="U26:V37" si="6">ABS((O26-I26)/I26)</f>
        <v>5.6345962062818548E-3</v>
      </c>
      <c r="V26" s="1">
        <f t="shared" si="6"/>
        <v>2.0520212006238082E-3</v>
      </c>
      <c r="W26" s="22">
        <f>AVERAGE(W11:W25)</f>
        <v>0.60128183313117323</v>
      </c>
      <c r="X26" s="22">
        <f>AVERAGE(X11:X25)</f>
        <v>5.3743085161928921E-8</v>
      </c>
      <c r="Y26" s="2"/>
      <c r="Z26" s="2"/>
      <c r="AA26" s="2"/>
    </row>
    <row r="27" spans="1:27" x14ac:dyDescent="0.25">
      <c r="A27" s="3">
        <v>37196</v>
      </c>
      <c r="B27" s="2">
        <v>30</v>
      </c>
      <c r="C27" s="2">
        <v>6270</v>
      </c>
      <c r="D27" s="2">
        <v>10800</v>
      </c>
      <c r="E27" s="2">
        <v>8903.5794100000003</v>
      </c>
      <c r="F27" s="2">
        <v>7994.7161900000001</v>
      </c>
      <c r="G27" s="12">
        <f t="shared" si="1"/>
        <v>209</v>
      </c>
      <c r="H27" s="12">
        <f t="shared" si="1"/>
        <v>360</v>
      </c>
      <c r="I27" s="12">
        <f t="shared" si="1"/>
        <v>296.78598033333333</v>
      </c>
      <c r="J27" s="12">
        <f t="shared" si="1"/>
        <v>266.49053966666668</v>
      </c>
      <c r="K27" s="5">
        <v>98</v>
      </c>
      <c r="L27" s="5">
        <v>94</v>
      </c>
      <c r="M27" s="2"/>
      <c r="N27" s="2"/>
      <c r="O27" s="2">
        <f t="shared" si="4"/>
        <v>304.14481804995319</v>
      </c>
      <c r="P27" s="2">
        <f t="shared" si="5"/>
        <v>262.86781886794085</v>
      </c>
      <c r="Q27" s="2"/>
      <c r="R27" s="1">
        <v>0</v>
      </c>
      <c r="S27" s="1">
        <v>0</v>
      </c>
      <c r="T27" s="2"/>
      <c r="U27" s="1">
        <f t="shared" si="6"/>
        <v>2.4795098839759302E-2</v>
      </c>
      <c r="V27" s="1">
        <f t="shared" si="6"/>
        <v>1.359418162932619E-2</v>
      </c>
      <c r="W27" s="2"/>
      <c r="X27" s="2"/>
      <c r="Y27" s="2"/>
      <c r="Z27" s="2"/>
      <c r="AA27" s="2"/>
    </row>
    <row r="28" spans="1:27" x14ac:dyDescent="0.25">
      <c r="A28" s="3">
        <v>37226</v>
      </c>
      <c r="B28" s="2">
        <v>31</v>
      </c>
      <c r="C28" s="2">
        <v>6479</v>
      </c>
      <c r="D28" s="2">
        <v>10850</v>
      </c>
      <c r="E28" s="2">
        <v>8890.9339600000003</v>
      </c>
      <c r="F28" s="2">
        <v>8345.9070699999993</v>
      </c>
      <c r="G28" s="12">
        <f t="shared" si="1"/>
        <v>209</v>
      </c>
      <c r="H28" s="12">
        <f t="shared" si="1"/>
        <v>350</v>
      </c>
      <c r="I28" s="12">
        <f t="shared" si="1"/>
        <v>286.8043212903226</v>
      </c>
      <c r="J28" s="12">
        <f t="shared" si="1"/>
        <v>269.22280870967739</v>
      </c>
      <c r="K28" s="5">
        <v>98</v>
      </c>
      <c r="L28" s="5">
        <v>92</v>
      </c>
      <c r="M28" s="2"/>
      <c r="N28" s="2"/>
      <c r="O28" s="2">
        <f t="shared" si="4"/>
        <v>303.18823582139834</v>
      </c>
      <c r="P28" s="2">
        <f t="shared" si="5"/>
        <v>260.45823402420035</v>
      </c>
      <c r="Q28" s="2"/>
      <c r="R28" s="1">
        <v>0</v>
      </c>
      <c r="S28" s="1">
        <v>0</v>
      </c>
      <c r="T28" s="2"/>
      <c r="U28" s="1">
        <f t="shared" si="6"/>
        <v>5.7125758975196304E-2</v>
      </c>
      <c r="V28" s="1">
        <f t="shared" si="6"/>
        <v>3.2555097123767564E-2</v>
      </c>
      <c r="W28" s="2"/>
      <c r="X28" s="2"/>
      <c r="Y28" s="2"/>
      <c r="Z28" s="2"/>
      <c r="AA28" s="2"/>
    </row>
    <row r="29" spans="1:27" x14ac:dyDescent="0.25">
      <c r="A29" s="3">
        <v>37257</v>
      </c>
      <c r="B29" s="2">
        <v>31</v>
      </c>
      <c r="C29" s="2">
        <v>7750</v>
      </c>
      <c r="D29" s="2">
        <v>10540</v>
      </c>
      <c r="E29" s="2">
        <v>9282.0346100000006</v>
      </c>
      <c r="F29" s="2">
        <v>8684.2146300000004</v>
      </c>
      <c r="G29" s="12">
        <f t="shared" si="1"/>
        <v>250</v>
      </c>
      <c r="H29" s="12">
        <f t="shared" si="1"/>
        <v>340</v>
      </c>
      <c r="I29" s="12">
        <f t="shared" si="1"/>
        <v>299.42047129032261</v>
      </c>
      <c r="J29" s="12">
        <f t="shared" si="1"/>
        <v>280.13595580645165</v>
      </c>
      <c r="K29" s="5">
        <v>94</v>
      </c>
      <c r="L29" s="5">
        <v>92</v>
      </c>
      <c r="M29" s="2"/>
      <c r="N29" s="2"/>
      <c r="O29" s="2">
        <f t="shared" si="4"/>
        <v>316.83080233998407</v>
      </c>
      <c r="P29" s="2">
        <f t="shared" si="5"/>
        <v>262.24510772210704</v>
      </c>
      <c r="Q29" s="2"/>
      <c r="R29" s="1">
        <v>0</v>
      </c>
      <c r="S29" s="1">
        <v>0</v>
      </c>
      <c r="T29" s="2"/>
      <c r="U29" s="1">
        <f t="shared" si="6"/>
        <v>5.8146762559798879E-2</v>
      </c>
      <c r="V29" s="1">
        <f t="shared" si="6"/>
        <v>6.3864876012936916E-2</v>
      </c>
      <c r="W29" s="2"/>
      <c r="X29" s="2"/>
      <c r="Y29" s="2"/>
      <c r="Z29" s="2"/>
      <c r="AA29" s="2"/>
    </row>
    <row r="30" spans="1:27" x14ac:dyDescent="0.25">
      <c r="A30" s="3">
        <v>37288</v>
      </c>
      <c r="B30" s="2">
        <v>28</v>
      </c>
      <c r="C30" s="2">
        <v>7000</v>
      </c>
      <c r="D30" s="2">
        <v>9240</v>
      </c>
      <c r="E30" s="2">
        <v>8272.46875</v>
      </c>
      <c r="F30" s="2">
        <v>7820.6679700000004</v>
      </c>
      <c r="G30" s="12">
        <f t="shared" si="1"/>
        <v>250</v>
      </c>
      <c r="H30" s="12">
        <f t="shared" si="1"/>
        <v>330</v>
      </c>
      <c r="I30" s="12">
        <f t="shared" si="1"/>
        <v>295.4453125</v>
      </c>
      <c r="J30" s="12">
        <f t="shared" si="1"/>
        <v>279.30957035714289</v>
      </c>
      <c r="K30" s="5">
        <v>93</v>
      </c>
      <c r="L30" s="5">
        <v>93</v>
      </c>
      <c r="M30" s="2"/>
      <c r="N30" s="2"/>
      <c r="O30" s="2">
        <f t="shared" si="4"/>
        <v>322.50002773447187</v>
      </c>
      <c r="P30" s="2">
        <f t="shared" si="5"/>
        <v>258.60479109231989</v>
      </c>
      <c r="Q30" s="2"/>
      <c r="R30" s="1">
        <v>0</v>
      </c>
      <c r="S30" s="1">
        <v>0</v>
      </c>
      <c r="T30" s="2"/>
      <c r="U30" s="1">
        <f t="shared" si="6"/>
        <v>9.1572667054827181E-2</v>
      </c>
      <c r="V30" s="1">
        <f t="shared" si="6"/>
        <v>7.4128427602206975E-2</v>
      </c>
      <c r="W30" s="2"/>
      <c r="X30" s="2"/>
      <c r="Y30" s="2"/>
      <c r="Z30" s="2"/>
      <c r="AA30" s="2"/>
    </row>
    <row r="31" spans="1:27" x14ac:dyDescent="0.25">
      <c r="A31" s="3">
        <v>37316</v>
      </c>
      <c r="B31" s="2">
        <v>31</v>
      </c>
      <c r="C31" s="2">
        <v>7750</v>
      </c>
      <c r="D31" s="2">
        <v>10819</v>
      </c>
      <c r="E31" s="2">
        <v>9054.7832600000002</v>
      </c>
      <c r="F31" s="2">
        <v>9030.3053</v>
      </c>
      <c r="G31" s="12">
        <f t="shared" si="1"/>
        <v>250</v>
      </c>
      <c r="H31" s="12">
        <f t="shared" si="1"/>
        <v>349</v>
      </c>
      <c r="I31" s="12">
        <f t="shared" si="1"/>
        <v>292.08978258064519</v>
      </c>
      <c r="J31" s="12">
        <f t="shared" si="1"/>
        <v>291.30017096774196</v>
      </c>
      <c r="K31" s="5">
        <v>98</v>
      </c>
      <c r="L31" s="5">
        <v>94</v>
      </c>
      <c r="M31" s="2"/>
      <c r="N31" s="2"/>
      <c r="O31" s="2">
        <f t="shared" si="4"/>
        <v>328.24881812826254</v>
      </c>
      <c r="P31" s="2">
        <f t="shared" si="5"/>
        <v>263.3592698034073</v>
      </c>
      <c r="Q31" s="2"/>
      <c r="R31" s="1">
        <v>0</v>
      </c>
      <c r="S31" s="1">
        <v>0</v>
      </c>
      <c r="T31" s="2"/>
      <c r="U31" s="1">
        <f t="shared" si="6"/>
        <v>0.12379424993284022</v>
      </c>
      <c r="V31" s="1">
        <f t="shared" si="6"/>
        <v>9.5917901700884295E-2</v>
      </c>
      <c r="W31" s="2"/>
      <c r="X31" s="2"/>
      <c r="Y31" s="2"/>
      <c r="Z31" s="2"/>
      <c r="AA31" s="2"/>
    </row>
    <row r="32" spans="1:27" x14ac:dyDescent="0.25">
      <c r="A32" s="3">
        <v>37347</v>
      </c>
      <c r="B32" s="2">
        <v>30</v>
      </c>
      <c r="C32" s="2">
        <v>7500</v>
      </c>
      <c r="D32" s="2">
        <v>10170</v>
      </c>
      <c r="E32" s="2">
        <v>8595.1162700000004</v>
      </c>
      <c r="F32" s="2">
        <v>8923.5717800000002</v>
      </c>
      <c r="G32" s="12">
        <f t="shared" si="1"/>
        <v>250</v>
      </c>
      <c r="H32" s="12">
        <f t="shared" si="1"/>
        <v>339</v>
      </c>
      <c r="I32" s="12">
        <f t="shared" si="1"/>
        <v>286.50387566666666</v>
      </c>
      <c r="J32" s="12">
        <f t="shared" si="1"/>
        <v>297.4523926666667</v>
      </c>
      <c r="K32" s="5">
        <v>98</v>
      </c>
      <c r="L32" s="5">
        <v>92</v>
      </c>
      <c r="M32" s="2"/>
      <c r="N32" s="2"/>
      <c r="O32" s="2">
        <f t="shared" si="4"/>
        <v>330.17230230618804</v>
      </c>
      <c r="P32" s="2">
        <f t="shared" si="5"/>
        <v>265.23012408310615</v>
      </c>
      <c r="Q32" s="2"/>
      <c r="R32" s="1">
        <v>0</v>
      </c>
      <c r="S32" s="1">
        <v>0</v>
      </c>
      <c r="T32" s="2"/>
      <c r="U32" s="1">
        <f t="shared" si="6"/>
        <v>0.1524182754523275</v>
      </c>
      <c r="V32" s="1">
        <f t="shared" si="6"/>
        <v>0.10832748156667109</v>
      </c>
      <c r="W32" s="2"/>
      <c r="X32" s="2"/>
      <c r="Y32" s="2"/>
      <c r="Z32" s="2"/>
      <c r="AA32" s="2"/>
    </row>
    <row r="33" spans="1:27" x14ac:dyDescent="0.25">
      <c r="A33" s="3">
        <v>37377</v>
      </c>
      <c r="B33" s="2">
        <v>31</v>
      </c>
      <c r="C33" s="2">
        <v>6479</v>
      </c>
      <c r="D33" s="2">
        <v>10509</v>
      </c>
      <c r="E33" s="2">
        <v>8432.2828699999991</v>
      </c>
      <c r="F33" s="2">
        <v>8729.29745</v>
      </c>
      <c r="G33" s="12">
        <f t="shared" si="1"/>
        <v>209</v>
      </c>
      <c r="H33" s="12">
        <f t="shared" si="1"/>
        <v>339</v>
      </c>
      <c r="I33" s="12">
        <f t="shared" si="1"/>
        <v>272.00912483870962</v>
      </c>
      <c r="J33" s="12">
        <f t="shared" si="1"/>
        <v>281.59024032258066</v>
      </c>
      <c r="K33" s="5">
        <v>95</v>
      </c>
      <c r="L33" s="5">
        <v>92</v>
      </c>
      <c r="M33" s="2"/>
      <c r="N33" s="2"/>
      <c r="O33" s="2">
        <f t="shared" si="4"/>
        <v>315.96973432875598</v>
      </c>
      <c r="P33" s="2">
        <f t="shared" si="5"/>
        <v>255.63045842534552</v>
      </c>
      <c r="Q33" s="2"/>
      <c r="R33" s="1">
        <v>0</v>
      </c>
      <c r="S33" s="1">
        <v>0</v>
      </c>
      <c r="T33" s="2"/>
      <c r="U33" s="1">
        <f t="shared" si="6"/>
        <v>0.16161446611805103</v>
      </c>
      <c r="V33" s="1">
        <f t="shared" si="6"/>
        <v>9.2189920600573544E-2</v>
      </c>
      <c r="W33" s="2"/>
      <c r="X33" s="2"/>
      <c r="Y33" s="2"/>
      <c r="Z33" s="2"/>
      <c r="AA33" s="2"/>
    </row>
    <row r="34" spans="1:27" x14ac:dyDescent="0.25">
      <c r="A34" s="3">
        <v>37408</v>
      </c>
      <c r="B34" s="2">
        <v>30</v>
      </c>
      <c r="C34" s="2">
        <v>6270</v>
      </c>
      <c r="D34" s="2">
        <v>10170</v>
      </c>
      <c r="E34" s="2">
        <v>8133.3810400000002</v>
      </c>
      <c r="F34" s="2">
        <v>8139.5251500000004</v>
      </c>
      <c r="G34" s="12">
        <f t="shared" si="1"/>
        <v>209</v>
      </c>
      <c r="H34" s="12">
        <f t="shared" si="1"/>
        <v>339</v>
      </c>
      <c r="I34" s="12">
        <f t="shared" si="1"/>
        <v>271.11270133333335</v>
      </c>
      <c r="J34" s="12">
        <f t="shared" si="1"/>
        <v>271.31750500000004</v>
      </c>
      <c r="K34" s="5">
        <v>93</v>
      </c>
      <c r="L34" s="5">
        <v>97</v>
      </c>
      <c r="M34" s="2"/>
      <c r="N34" s="2"/>
      <c r="O34" s="2">
        <f t="shared" si="4"/>
        <v>308.07083030110664</v>
      </c>
      <c r="P34" s="2">
        <f t="shared" si="5"/>
        <v>246.43631685216315</v>
      </c>
      <c r="Q34" s="2"/>
      <c r="R34" s="1">
        <v>0</v>
      </c>
      <c r="S34" s="1">
        <v>0</v>
      </c>
      <c r="T34" s="2"/>
      <c r="U34" s="1">
        <f t="shared" si="6"/>
        <v>0.13632016790808055</v>
      </c>
      <c r="V34" s="1">
        <f t="shared" si="6"/>
        <v>9.1705060268178762E-2</v>
      </c>
      <c r="W34" s="2"/>
      <c r="X34" s="2"/>
      <c r="Y34" s="2"/>
      <c r="Z34" s="2"/>
      <c r="AA34" s="2"/>
    </row>
    <row r="35" spans="1:27" x14ac:dyDescent="0.25">
      <c r="A35" s="3">
        <v>37438</v>
      </c>
      <c r="B35" s="2">
        <v>31</v>
      </c>
      <c r="C35" s="2">
        <v>6944</v>
      </c>
      <c r="D35" s="2">
        <v>10509</v>
      </c>
      <c r="E35" s="2">
        <v>8396.2593699999998</v>
      </c>
      <c r="F35" s="2">
        <v>8751.3289499999992</v>
      </c>
      <c r="G35" s="12">
        <f t="shared" si="1"/>
        <v>224</v>
      </c>
      <c r="H35" s="12">
        <f t="shared" si="1"/>
        <v>339</v>
      </c>
      <c r="I35" s="12">
        <f t="shared" si="1"/>
        <v>270.84707645161291</v>
      </c>
      <c r="J35" s="12">
        <f t="shared" si="1"/>
        <v>282.3009338709677</v>
      </c>
      <c r="K35" s="5">
        <v>94</v>
      </c>
      <c r="L35" s="5">
        <v>96</v>
      </c>
      <c r="M35" s="2"/>
      <c r="N35" s="2"/>
      <c r="O35" s="2">
        <f t="shared" si="4"/>
        <v>309.16007245355377</v>
      </c>
      <c r="P35" s="2">
        <f t="shared" si="5"/>
        <v>252.3469934276323</v>
      </c>
      <c r="Q35" s="2"/>
      <c r="R35" s="1">
        <v>0</v>
      </c>
      <c r="S35" s="1">
        <v>0</v>
      </c>
      <c r="T35" s="2"/>
      <c r="U35" s="1">
        <f t="shared" si="6"/>
        <v>0.14145619182559466</v>
      </c>
      <c r="V35" s="1">
        <f t="shared" si="6"/>
        <v>0.10610641641386334</v>
      </c>
      <c r="W35" s="2"/>
      <c r="X35" s="2"/>
      <c r="Y35" s="2"/>
      <c r="Z35" s="2"/>
      <c r="AA35" s="2"/>
    </row>
    <row r="36" spans="1:27" x14ac:dyDescent="0.25">
      <c r="A36" s="3">
        <v>37469</v>
      </c>
      <c r="B36" s="2">
        <v>31</v>
      </c>
      <c r="C36" s="2">
        <v>6944</v>
      </c>
      <c r="D36" s="2">
        <v>10571</v>
      </c>
      <c r="E36" s="2">
        <v>8262.7667500000007</v>
      </c>
      <c r="F36" s="2">
        <v>8940.2096600000004</v>
      </c>
      <c r="G36" s="12">
        <f t="shared" si="1"/>
        <v>224</v>
      </c>
      <c r="H36" s="12">
        <f t="shared" si="1"/>
        <v>341</v>
      </c>
      <c r="I36" s="12">
        <f t="shared" si="1"/>
        <v>266.54086290322584</v>
      </c>
      <c r="J36" s="12">
        <f t="shared" si="1"/>
        <v>288.39386000000002</v>
      </c>
      <c r="K36" s="5">
        <v>97</v>
      </c>
      <c r="L36" s="5">
        <v>97</v>
      </c>
      <c r="M36" s="2"/>
      <c r="N36" s="2"/>
      <c r="O36" s="2">
        <f t="shared" si="4"/>
        <v>309.93341907569834</v>
      </c>
      <c r="P36" s="2">
        <f t="shared" si="5"/>
        <v>253.13575527671975</v>
      </c>
      <c r="Q36" s="2"/>
      <c r="R36" s="1">
        <f>SUM(R11:R35)</f>
        <v>1.2025636662623464E-2</v>
      </c>
      <c r="S36" s="1">
        <f>SUM(S11:S35)</f>
        <v>1.0748617032385784E-9</v>
      </c>
      <c r="T36" s="2"/>
      <c r="U36" s="1">
        <f t="shared" si="6"/>
        <v>0.16279888831990172</v>
      </c>
      <c r="V36" s="1">
        <f t="shared" si="6"/>
        <v>0.12225678009677553</v>
      </c>
      <c r="W36" s="2"/>
      <c r="X36" s="2"/>
      <c r="Y36" s="2"/>
      <c r="Z36" s="2"/>
      <c r="AA36" s="2"/>
    </row>
    <row r="37" spans="1:27" x14ac:dyDescent="0.25">
      <c r="A37" s="3">
        <v>37500</v>
      </c>
      <c r="B37" s="2">
        <v>30</v>
      </c>
      <c r="C37" s="2">
        <v>6540</v>
      </c>
      <c r="D37" s="2">
        <v>10230</v>
      </c>
      <c r="E37" s="2">
        <v>7868.2800299999999</v>
      </c>
      <c r="F37" s="2">
        <v>8692.9147300000004</v>
      </c>
      <c r="G37" s="12">
        <f t="shared" si="1"/>
        <v>218</v>
      </c>
      <c r="H37" s="12">
        <f t="shared" si="1"/>
        <v>341</v>
      </c>
      <c r="I37" s="12">
        <f t="shared" si="1"/>
        <v>262.27600100000001</v>
      </c>
      <c r="J37" s="12">
        <f t="shared" si="1"/>
        <v>289.76382433333333</v>
      </c>
      <c r="K37" s="5">
        <v>98</v>
      </c>
      <c r="L37" s="5">
        <v>98</v>
      </c>
      <c r="M37" s="2"/>
      <c r="N37" s="2"/>
      <c r="O37" s="2">
        <f t="shared" si="4"/>
        <v>308.24351957602977</v>
      </c>
      <c r="P37" s="2">
        <f t="shared" si="5"/>
        <v>252.25074410407211</v>
      </c>
      <c r="Q37" s="2"/>
      <c r="R37" s="1"/>
      <c r="S37" s="2"/>
      <c r="T37" s="2"/>
      <c r="U37" s="1">
        <f t="shared" si="6"/>
        <v>0.17526391435268895</v>
      </c>
      <c r="V37" s="1">
        <f t="shared" si="6"/>
        <v>0.12946088185979901</v>
      </c>
      <c r="W37" s="2"/>
      <c r="X37" s="2"/>
      <c r="Y37" s="2"/>
      <c r="Z37" s="2"/>
      <c r="AA37" s="2"/>
    </row>
    <row r="38" spans="1:27" x14ac:dyDescent="0.25">
      <c r="A38" s="3">
        <v>37530</v>
      </c>
      <c r="B38" s="2">
        <v>31</v>
      </c>
      <c r="C38" s="2">
        <v>6758</v>
      </c>
      <c r="D38" s="2">
        <v>11036</v>
      </c>
      <c r="E38" s="2">
        <v>8235.70514</v>
      </c>
      <c r="F38" s="2">
        <v>9363.8637099999996</v>
      </c>
      <c r="G38">
        <f t="shared" si="1"/>
        <v>218</v>
      </c>
      <c r="H38">
        <f t="shared" si="1"/>
        <v>356</v>
      </c>
      <c r="I38">
        <f t="shared" si="1"/>
        <v>265.66790774193549</v>
      </c>
      <c r="J38">
        <f t="shared" si="1"/>
        <v>302.06011967741932</v>
      </c>
      <c r="K38" s="5">
        <v>98</v>
      </c>
      <c r="L38" s="5">
        <v>94</v>
      </c>
      <c r="M38" s="2"/>
      <c r="N38" s="2"/>
      <c r="O38" s="2">
        <f t="shared" si="4"/>
        <v>309.81780056076758</v>
      </c>
      <c r="P38" s="2">
        <f t="shared" si="5"/>
        <v>262.21987459532903</v>
      </c>
      <c r="Q38" s="2"/>
      <c r="R38" s="1"/>
      <c r="S38" s="17">
        <f>S36+R36</f>
        <v>1.2025637737485167E-2</v>
      </c>
      <c r="T38" s="2"/>
      <c r="U38" s="22">
        <f>AVERAGE(U26:U37)</f>
        <v>0.10757841979544569</v>
      </c>
      <c r="V38" s="22">
        <f>AVERAGE(V26:V37)</f>
        <v>7.7679920506300584E-2</v>
      </c>
      <c r="W38" s="2"/>
      <c r="X38" s="2"/>
      <c r="Y38" s="2"/>
      <c r="Z38" s="2"/>
      <c r="AA38" s="2"/>
    </row>
    <row r="39" spans="1:27" x14ac:dyDescent="0.25">
      <c r="A39" s="3">
        <v>37561</v>
      </c>
      <c r="B39" s="2">
        <v>30</v>
      </c>
      <c r="C39" s="2">
        <v>6210</v>
      </c>
      <c r="D39" s="2">
        <v>10680</v>
      </c>
      <c r="E39" s="2">
        <v>8130.7104499999996</v>
      </c>
      <c r="F39" s="2">
        <v>8696.2179599999999</v>
      </c>
      <c r="G39">
        <f t="shared" si="1"/>
        <v>207</v>
      </c>
      <c r="H39">
        <f t="shared" si="1"/>
        <v>356</v>
      </c>
      <c r="I39">
        <f t="shared" si="1"/>
        <v>271.02368166666668</v>
      </c>
      <c r="J39">
        <f t="shared" si="1"/>
        <v>289.87393200000002</v>
      </c>
      <c r="K39" s="5">
        <v>94</v>
      </c>
      <c r="L39" s="5">
        <v>98</v>
      </c>
      <c r="M39" s="2"/>
      <c r="N39" s="2"/>
      <c r="O39" s="2">
        <f t="shared" si="4"/>
        <v>306.83095714278778</v>
      </c>
      <c r="P39" s="2">
        <f t="shared" si="5"/>
        <v>255.23341628834598</v>
      </c>
      <c r="Q39" s="2"/>
      <c r="R39" s="1"/>
      <c r="S39" s="2"/>
      <c r="T39" s="2"/>
      <c r="U39" s="27">
        <f>U38*100</f>
        <v>10.757841979544569</v>
      </c>
      <c r="V39" s="27">
        <f>V38*100</f>
        <v>7.7679920506300588</v>
      </c>
      <c r="W39" s="2"/>
      <c r="X39" s="2"/>
      <c r="Y39" s="2"/>
      <c r="Z39" s="2"/>
      <c r="AA39" s="2"/>
    </row>
    <row r="40" spans="1:27" x14ac:dyDescent="0.25">
      <c r="A40" s="3">
        <v>37591</v>
      </c>
      <c r="B40" s="2">
        <v>31</v>
      </c>
      <c r="C40" s="2">
        <v>6510</v>
      </c>
      <c r="D40" s="2">
        <v>10540</v>
      </c>
      <c r="E40" s="2">
        <v>8149.4040800000002</v>
      </c>
      <c r="F40" s="2">
        <v>8860.1099200000008</v>
      </c>
      <c r="G40">
        <f t="shared" si="1"/>
        <v>210</v>
      </c>
      <c r="H40">
        <f t="shared" si="1"/>
        <v>340</v>
      </c>
      <c r="I40">
        <f t="shared" si="1"/>
        <v>262.88400258064519</v>
      </c>
      <c r="J40">
        <f t="shared" si="1"/>
        <v>285.80999741935489</v>
      </c>
      <c r="K40" s="5">
        <v>96</v>
      </c>
      <c r="L40" s="5">
        <v>98</v>
      </c>
      <c r="M40" s="2"/>
      <c r="N40" s="2"/>
      <c r="O40" s="2">
        <f t="shared" si="4"/>
        <v>303.27512354800712</v>
      </c>
      <c r="P40" s="2">
        <f t="shared" si="5"/>
        <v>252.2423071420167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</row>
    <row r="41" spans="1:27" x14ac:dyDescent="0.25">
      <c r="A41" s="3">
        <v>37622</v>
      </c>
      <c r="B41" s="2">
        <v>31</v>
      </c>
      <c r="C41" s="2">
        <v>6510</v>
      </c>
      <c r="D41" s="2">
        <v>10540</v>
      </c>
      <c r="E41" s="2">
        <v>8200.7014799999997</v>
      </c>
      <c r="F41" s="2">
        <v>8778.5589600000003</v>
      </c>
      <c r="G41">
        <f t="shared" si="1"/>
        <v>210</v>
      </c>
      <c r="H41">
        <f t="shared" si="1"/>
        <v>340</v>
      </c>
      <c r="I41">
        <f t="shared" si="1"/>
        <v>264.53875741935485</v>
      </c>
      <c r="J41">
        <f t="shared" si="1"/>
        <v>283.1793212903226</v>
      </c>
      <c r="K41" s="5">
        <v>94</v>
      </c>
      <c r="L41" s="5">
        <v>98</v>
      </c>
      <c r="M41" s="2"/>
      <c r="N41" s="2"/>
      <c r="O41" s="2">
        <f t="shared" si="4"/>
        <v>301.61766790088939</v>
      </c>
      <c r="P41" s="2">
        <f t="shared" si="5"/>
        <v>251.07170404773373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</row>
    <row r="42" spans="1:27" x14ac:dyDescent="0.25">
      <c r="A42" s="3">
        <v>37653</v>
      </c>
      <c r="B42" s="2">
        <v>28</v>
      </c>
      <c r="C42" s="2">
        <v>5880</v>
      </c>
      <c r="D42" s="2">
        <v>9520</v>
      </c>
      <c r="E42" s="2">
        <v>7215.6815200000001</v>
      </c>
      <c r="F42" s="2">
        <v>8090.5080600000001</v>
      </c>
      <c r="G42">
        <f t="shared" si="1"/>
        <v>210</v>
      </c>
      <c r="H42">
        <f t="shared" si="1"/>
        <v>340</v>
      </c>
      <c r="I42">
        <f t="shared" si="1"/>
        <v>257.70291142857144</v>
      </c>
      <c r="J42">
        <f t="shared" si="1"/>
        <v>288.94671642857145</v>
      </c>
      <c r="K42" s="5">
        <v>97</v>
      </c>
      <c r="L42" s="5">
        <v>95</v>
      </c>
      <c r="M42" s="2"/>
      <c r="N42" s="2"/>
      <c r="O42" s="2">
        <f t="shared" si="4"/>
        <v>300.32802365522076</v>
      </c>
      <c r="P42" s="2">
        <f t="shared" si="5"/>
        <v>253.87590060586666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</row>
    <row r="43" spans="1:27" x14ac:dyDescent="0.25">
      <c r="A43" s="3">
        <v>37681</v>
      </c>
      <c r="B43" s="2">
        <v>31</v>
      </c>
      <c r="C43" s="2">
        <v>6510</v>
      </c>
      <c r="D43" s="2">
        <v>10540</v>
      </c>
      <c r="E43" s="2">
        <v>8023.9538000000002</v>
      </c>
      <c r="F43" s="2">
        <v>8926.5648500000007</v>
      </c>
      <c r="G43">
        <f t="shared" si="1"/>
        <v>210</v>
      </c>
      <c r="H43">
        <f t="shared" si="1"/>
        <v>340</v>
      </c>
      <c r="I43">
        <f t="shared" si="1"/>
        <v>258.83721935483874</v>
      </c>
      <c r="J43">
        <f t="shared" si="1"/>
        <v>287.95370483870971</v>
      </c>
      <c r="K43" s="5">
        <v>96</v>
      </c>
      <c r="L43" s="5">
        <v>95</v>
      </c>
      <c r="M43" s="2"/>
      <c r="N43" s="2"/>
      <c r="O43" s="2">
        <f t="shared" si="4"/>
        <v>299.91891352273888</v>
      </c>
      <c r="P43" s="2">
        <f t="shared" si="5"/>
        <v>251.71102861598962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</row>
    <row r="44" spans="1:27" x14ac:dyDescent="0.25">
      <c r="A44" s="3">
        <v>37712</v>
      </c>
      <c r="B44" s="2">
        <v>30</v>
      </c>
      <c r="C44" s="2">
        <v>5700</v>
      </c>
      <c r="D44" s="2">
        <v>10200</v>
      </c>
      <c r="E44" s="2">
        <v>7658.8110399999996</v>
      </c>
      <c r="F44" s="2">
        <v>8302.7407800000001</v>
      </c>
      <c r="G44">
        <f t="shared" si="1"/>
        <v>190</v>
      </c>
      <c r="H44">
        <f t="shared" si="1"/>
        <v>340</v>
      </c>
      <c r="I44">
        <f t="shared" si="1"/>
        <v>255.29370133333333</v>
      </c>
      <c r="J44">
        <f t="shared" si="1"/>
        <v>276.75802600000003</v>
      </c>
      <c r="K44" s="5">
        <v>94</v>
      </c>
      <c r="L44" s="5">
        <v>96</v>
      </c>
      <c r="M44" s="2"/>
      <c r="N44" s="2"/>
      <c r="O44" s="2">
        <f t="shared" si="4"/>
        <v>292.21370341684059</v>
      </c>
      <c r="P44" s="2">
        <f t="shared" si="5"/>
        <v>245.79733514703298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</row>
    <row r="45" spans="1:27" x14ac:dyDescent="0.25">
      <c r="A45" s="3">
        <v>37742</v>
      </c>
      <c r="B45" s="2">
        <v>31</v>
      </c>
      <c r="C45" s="2">
        <v>5890</v>
      </c>
      <c r="D45" s="2">
        <v>10850</v>
      </c>
      <c r="E45" s="2">
        <v>7748.3359099999998</v>
      </c>
      <c r="F45" s="2">
        <v>8799.2536899999996</v>
      </c>
      <c r="G45">
        <f t="shared" si="1"/>
        <v>190</v>
      </c>
      <c r="H45">
        <f t="shared" si="1"/>
        <v>350</v>
      </c>
      <c r="I45">
        <f t="shared" si="1"/>
        <v>249.94631967741935</v>
      </c>
      <c r="J45">
        <f t="shared" si="1"/>
        <v>283.84689322580641</v>
      </c>
      <c r="K45" s="5">
        <v>98</v>
      </c>
      <c r="L45" s="5">
        <v>94</v>
      </c>
      <c r="M45" s="2"/>
      <c r="N45" s="4"/>
      <c r="O45" s="2">
        <f t="shared" si="4"/>
        <v>289.1371876444648</v>
      </c>
      <c r="P45" s="2">
        <f t="shared" si="5"/>
        <v>249.99745918477447</v>
      </c>
      <c r="Q45" s="2"/>
      <c r="R45" s="1"/>
      <c r="S45" s="2"/>
      <c r="T45" s="27">
        <f>0.5*(W26+X26)</f>
        <v>0.30064094343712922</v>
      </c>
      <c r="U45" s="27">
        <f>W26</f>
        <v>0.60128183313117323</v>
      </c>
      <c r="V45" s="27">
        <f>0.5*(U39+V39)</f>
        <v>9.2629170150873144</v>
      </c>
      <c r="W45" s="27">
        <f>U39</f>
        <v>10.757841979544569</v>
      </c>
      <c r="X45" s="27">
        <f>U39</f>
        <v>10.757841979544569</v>
      </c>
      <c r="Y45" s="2"/>
      <c r="Z45" s="2"/>
      <c r="AA45" s="2"/>
    </row>
    <row r="46" spans="1:27" x14ac:dyDescent="0.25">
      <c r="A46" s="3">
        <v>37773</v>
      </c>
      <c r="B46" s="2">
        <v>30</v>
      </c>
      <c r="C46" s="2">
        <v>5700</v>
      </c>
      <c r="D46" s="2">
        <v>10500</v>
      </c>
      <c r="E46" s="2">
        <v>7784.0130600000002</v>
      </c>
      <c r="F46" s="2">
        <v>8365.9240699999991</v>
      </c>
      <c r="G46">
        <f t="shared" si="1"/>
        <v>190</v>
      </c>
      <c r="H46">
        <f t="shared" si="1"/>
        <v>350</v>
      </c>
      <c r="I46">
        <f t="shared" si="1"/>
        <v>259.46710200000001</v>
      </c>
      <c r="J46">
        <f t="shared" si="1"/>
        <v>278.86413566666664</v>
      </c>
      <c r="K46" s="5">
        <v>92</v>
      </c>
      <c r="L46" s="5">
        <v>95</v>
      </c>
      <c r="M46" s="2"/>
      <c r="N46" s="4"/>
      <c r="O46" s="2">
        <f t="shared" si="4"/>
        <v>288.1957159160732</v>
      </c>
      <c r="P46" s="2">
        <f t="shared" si="5"/>
        <v>248.37889859547926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</row>
    <row r="47" spans="1:27" x14ac:dyDescent="0.25">
      <c r="A47" s="3">
        <v>37803</v>
      </c>
      <c r="B47" s="2">
        <v>31</v>
      </c>
      <c r="C47" s="2">
        <v>5890</v>
      </c>
      <c r="D47" s="2">
        <v>10850</v>
      </c>
      <c r="E47" s="2">
        <v>8040.3487500000001</v>
      </c>
      <c r="F47" s="2">
        <v>8571.8661200000006</v>
      </c>
      <c r="G47">
        <f t="shared" si="1"/>
        <v>190</v>
      </c>
      <c r="H47">
        <f t="shared" si="1"/>
        <v>350</v>
      </c>
      <c r="I47">
        <f t="shared" si="1"/>
        <v>259.3660887096774</v>
      </c>
      <c r="J47">
        <f t="shared" si="1"/>
        <v>276.51181032258069</v>
      </c>
      <c r="K47" s="5">
        <v>92</v>
      </c>
      <c r="L47" s="5">
        <v>96</v>
      </c>
      <c r="M47" s="2"/>
      <c r="N47" s="4"/>
      <c r="O47" s="2">
        <f t="shared" si="4"/>
        <v>287.22515143644375</v>
      </c>
      <c r="P47" s="2">
        <f t="shared" si="5"/>
        <v>247.74545730617069</v>
      </c>
      <c r="Q47" s="2"/>
      <c r="R47" s="1"/>
      <c r="S47" s="2"/>
      <c r="T47" s="27"/>
      <c r="U47" s="3"/>
      <c r="V47" s="2"/>
      <c r="W47" s="2"/>
      <c r="X47" s="2"/>
      <c r="Y47" s="2"/>
      <c r="Z47" s="2"/>
      <c r="AA4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8:N44"/>
  <sheetViews>
    <sheetView workbookViewId="0">
      <selection activeCell="I29" sqref="I29"/>
    </sheetView>
  </sheetViews>
  <sheetFormatPr defaultRowHeight="15" x14ac:dyDescent="0.25"/>
  <sheetData>
    <row r="8" spans="14:14" x14ac:dyDescent="0.25">
      <c r="N8" s="29"/>
    </row>
    <row r="9" spans="14:14" x14ac:dyDescent="0.25">
      <c r="N9" s="29"/>
    </row>
    <row r="10" spans="14:14" x14ac:dyDescent="0.25">
      <c r="N10" s="29"/>
    </row>
    <row r="11" spans="14:14" x14ac:dyDescent="0.25">
      <c r="N11" s="29"/>
    </row>
    <row r="12" spans="14:14" x14ac:dyDescent="0.25">
      <c r="N12" s="29"/>
    </row>
    <row r="13" spans="14:14" x14ac:dyDescent="0.25">
      <c r="N13" s="29"/>
    </row>
    <row r="14" spans="14:14" x14ac:dyDescent="0.25">
      <c r="N14" s="29"/>
    </row>
    <row r="15" spans="14:14" x14ac:dyDescent="0.25">
      <c r="N15" s="29"/>
    </row>
    <row r="16" spans="14:14" x14ac:dyDescent="0.25">
      <c r="N16" s="29"/>
    </row>
    <row r="17" spans="10:14" x14ac:dyDescent="0.25">
      <c r="N17" s="29"/>
    </row>
    <row r="18" spans="10:14" x14ac:dyDescent="0.25">
      <c r="N18" s="29"/>
    </row>
    <row r="19" spans="10:14" x14ac:dyDescent="0.25">
      <c r="N19" s="29"/>
    </row>
    <row r="20" spans="10:14" x14ac:dyDescent="0.25">
      <c r="J20" s="28"/>
      <c r="K20" s="28"/>
      <c r="N20" s="29"/>
    </row>
    <row r="21" spans="10:14" x14ac:dyDescent="0.25">
      <c r="J21" s="1"/>
      <c r="K21" s="2"/>
      <c r="N21" s="29"/>
    </row>
    <row r="22" spans="10:14" x14ac:dyDescent="0.25">
      <c r="J22" s="1"/>
      <c r="K22" s="2"/>
      <c r="N22" s="29"/>
    </row>
    <row r="23" spans="10:14" x14ac:dyDescent="0.25">
      <c r="J23" s="1"/>
      <c r="K23" s="2"/>
      <c r="N23" s="29"/>
    </row>
    <row r="24" spans="10:14" x14ac:dyDescent="0.25">
      <c r="J24" s="1"/>
      <c r="K24" s="2"/>
      <c r="N24" s="29"/>
    </row>
    <row r="25" spans="10:14" x14ac:dyDescent="0.25">
      <c r="J25" s="1"/>
      <c r="K25" s="2"/>
      <c r="N25" s="29"/>
    </row>
    <row r="26" spans="10:14" x14ac:dyDescent="0.25">
      <c r="J26" s="1"/>
      <c r="K26" s="2"/>
      <c r="N26" s="29"/>
    </row>
    <row r="27" spans="10:14" x14ac:dyDescent="0.25">
      <c r="J27" s="1"/>
      <c r="K27" s="2"/>
      <c r="N27" s="29"/>
    </row>
    <row r="28" spans="10:14" x14ac:dyDescent="0.25">
      <c r="J28" s="1"/>
      <c r="K28" s="2"/>
      <c r="N28" s="29"/>
    </row>
    <row r="29" spans="10:14" x14ac:dyDescent="0.25">
      <c r="J29" s="1"/>
      <c r="K29" s="2"/>
      <c r="N29" s="29"/>
    </row>
    <row r="30" spans="10:14" x14ac:dyDescent="0.25">
      <c r="J30" s="1"/>
      <c r="K30" s="2"/>
      <c r="N30" s="29"/>
    </row>
    <row r="31" spans="10:14" x14ac:dyDescent="0.25">
      <c r="J31" s="1"/>
      <c r="K31" s="2"/>
      <c r="N31" s="29"/>
    </row>
    <row r="32" spans="10:14" x14ac:dyDescent="0.25">
      <c r="J32" s="1"/>
      <c r="K32" s="2"/>
      <c r="N32" s="29"/>
    </row>
    <row r="33" spans="14:14" x14ac:dyDescent="0.25">
      <c r="N33" s="29"/>
    </row>
    <row r="34" spans="14:14" x14ac:dyDescent="0.25">
      <c r="N34" s="29"/>
    </row>
    <row r="35" spans="14:14" x14ac:dyDescent="0.25">
      <c r="N35" s="29"/>
    </row>
    <row r="36" spans="14:14" x14ac:dyDescent="0.25">
      <c r="N36" s="29"/>
    </row>
    <row r="37" spans="14:14" x14ac:dyDescent="0.25">
      <c r="N37" s="29"/>
    </row>
    <row r="38" spans="14:14" x14ac:dyDescent="0.25">
      <c r="N38" s="29"/>
    </row>
    <row r="39" spans="14:14" x14ac:dyDescent="0.25">
      <c r="N39" s="29"/>
    </row>
    <row r="40" spans="14:14" x14ac:dyDescent="0.25">
      <c r="N40" s="29"/>
    </row>
    <row r="41" spans="14:14" x14ac:dyDescent="0.25">
      <c r="N41" s="29"/>
    </row>
    <row r="42" spans="14:14" x14ac:dyDescent="0.25">
      <c r="N42" s="29"/>
    </row>
    <row r="43" spans="14:14" x14ac:dyDescent="0.25">
      <c r="N43" s="29"/>
    </row>
    <row r="44" spans="14:14" x14ac:dyDescent="0.25">
      <c r="N4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CRMP_only_before_gtm</vt:lpstr>
      <vt:lpstr>CRMP_only_2_years</vt:lpstr>
      <vt:lpstr>ITI_exp_1</vt:lpstr>
      <vt:lpstr>ITI_exp_2</vt:lpstr>
      <vt:lpstr>ITI_exp_3</vt:lpstr>
      <vt:lpstr>ITI_exp_4</vt:lpstr>
      <vt:lpstr>Лист1</vt:lpstr>
    </vt:vector>
  </TitlesOfParts>
  <Company>ООО "Тюменский нефтяной научный центр"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Бекман Александр Дмитриевич</dc:creator>
  <cp:lastModifiedBy>Бекман Александр Дмитриевич</cp:lastModifiedBy>
  <dcterms:created xsi:type="dcterms:W3CDTF">2021-11-26T08:25:23Z</dcterms:created>
  <dcterms:modified xsi:type="dcterms:W3CDTF">2022-02-21T04:38:39Z</dcterms:modified>
</cp:coreProperties>
</file>