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565" activeTab="5"/>
  </bookViews>
  <sheets>
    <sheet name="CRMP_only_before_gtm" sheetId="7" r:id="rId1"/>
    <sheet name="CRMP_only_2_years" sheetId="1" r:id="rId2"/>
    <sheet name="PC_exp_1" sheetId="4" r:id="rId3"/>
    <sheet name="PC_exp_2" sheetId="5" r:id="rId4"/>
    <sheet name="PC_exp_3" sheetId="2" r:id="rId5"/>
    <sheet name="PC_exp_4" sheetId="3" r:id="rId6"/>
  </sheets>
  <definedNames>
    <definedName name="solver_adj" localSheetId="1" hidden="1">CRMP_only_2_years!$I$2:$P$2</definedName>
    <definedName name="solver_adj" localSheetId="0" hidden="1">CRMP_only_before_gtm!$K$3:$R$3</definedName>
    <definedName name="solver_adj" localSheetId="2" hidden="1">PC_exp_1!$I$3:$R$3</definedName>
    <definedName name="solver_adj" localSheetId="3" hidden="1">PC_exp_2!$I$3:$R$3</definedName>
    <definedName name="solver_adj" localSheetId="4" hidden="1">PC_exp_3!$I$3:$R$3</definedName>
    <definedName name="solver_adj" localSheetId="5" hidden="1">PC_exp_4!$I$3:$R$3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"""""""""""""""""""""""""""""""0,0001"""""""""""""""""""""""""""""""</definedName>
    <definedName name="solver_cvg" localSheetId="5" hidden="1">"""""""0,0001"""""""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1" hidden="1">1</definedName>
    <definedName name="solver_eng" localSheetId="0" hidden="1">1</definedName>
    <definedName name="solver_eng" localSheetId="2" hidden="1">3</definedName>
    <definedName name="solver_eng" localSheetId="3" hidden="1">1</definedName>
    <definedName name="solver_eng" localSheetId="4" hidden="1">3</definedName>
    <definedName name="solver_eng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CRMP_only_2_years!$I$2:$P$2</definedName>
    <definedName name="solver_lhs1" localSheetId="0" hidden="1">CRMP_only_before_gtm!$K$3:$R$3</definedName>
    <definedName name="solver_lhs1" localSheetId="2" hidden="1">PC_exp_1!$I$3:$R$3</definedName>
    <definedName name="solver_lhs1" localSheetId="3" hidden="1">PC_exp_2!$I$3:$R$3</definedName>
    <definedName name="solver_lhs1" localSheetId="4" hidden="1">PC_exp_3!$I$3:$R$3</definedName>
    <definedName name="solver_lhs1" localSheetId="5" hidden="1">PC_exp_4!$I$3:$R$3</definedName>
    <definedName name="solver_lhs2" localSheetId="1" hidden="1">CRMP_only_2_years!$I$2:$P$2</definedName>
    <definedName name="solver_lhs2" localSheetId="0" hidden="1">CRMP_only_before_gtm!$K$3:$R$3</definedName>
    <definedName name="solver_lhs2" localSheetId="2" hidden="1">PC_exp_1!$I$3:$R$3</definedName>
    <definedName name="solver_lhs2" localSheetId="3" hidden="1">PC_exp_2!$I$3:$R$3</definedName>
    <definedName name="solver_lhs2" localSheetId="4" hidden="1">PC_exp_3!$I$3:$R$3</definedName>
    <definedName name="solver_lhs2" localSheetId="5" hidden="1">PC_exp_4!$I$3:$R$3</definedName>
    <definedName name="solver_lhs3" localSheetId="1" hidden="1">CRMP_only_2_years!$Q$2:$R$2</definedName>
    <definedName name="solver_lhs3" localSheetId="0" hidden="1">CRMP_only_before_gtm!$S$3:$T$3</definedName>
    <definedName name="solver_lhs3" localSheetId="2" hidden="1">PC_exp_1!$S$3:$T$3</definedName>
    <definedName name="solver_lhs3" localSheetId="3" hidden="1">PC_exp_2!$S$3:$W$3</definedName>
    <definedName name="solver_lhs3" localSheetId="4" hidden="1">PC_exp_3!$S$3:$T$3</definedName>
    <definedName name="solver_lhs3" localSheetId="5" hidden="1">PC_exp_4!$S$3:$T$3</definedName>
    <definedName name="solver_lhs4" localSheetId="1" hidden="1">CRMP_only_2_years!$Q$2:$R$2</definedName>
    <definedName name="solver_lhs4" localSheetId="0" hidden="1">CRMP_only_before_gtm!$S$3:$T$3</definedName>
    <definedName name="solver_lhs4" localSheetId="2" hidden="1">PC_exp_1!$S$3:$T$3</definedName>
    <definedName name="solver_lhs4" localSheetId="3" hidden="1">PC_exp_2!$S$3:$W$3</definedName>
    <definedName name="solver_lhs4" localSheetId="4" hidden="1">PC_exp_3!$S$3:$T$3</definedName>
    <definedName name="solver_lhs4" localSheetId="5" hidden="1">PC_exp_4!$S$3:$T$3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"""""""""""""""""""""""""""""""0,075"""""""""""""""""""""""""""""""</definedName>
    <definedName name="solver_mrt" localSheetId="5" hidden="1">"""""""0,075"""""""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0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CRMP_only_2_years!$S$37</definedName>
    <definedName name="solver_opt" localSheetId="0" hidden="1">CRMP_only_before_gtm!$S$38</definedName>
    <definedName name="solver_opt" localSheetId="2" hidden="1">PC_exp_1!$S$38</definedName>
    <definedName name="solver_opt" localSheetId="3" hidden="1">PC_exp_2!$S$38</definedName>
    <definedName name="solver_opt" localSheetId="4" hidden="1">PC_exp_3!$S$38</definedName>
    <definedName name="solver_opt" localSheetId="5" hidden="1">PC_exp_4!$S$38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"""""""""""""""""""""""""""""""0,000001"""""""""""""""""""""""""""""""</definedName>
    <definedName name="solver_pre" localSheetId="5" hidden="1">"""""""0,000001"""""""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3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hs1" localSheetId="1" hidden="1">CRMP_only_2_years!$I$3:$P$3</definedName>
    <definedName name="solver_rhs1" localSheetId="0" hidden="1">CRMP_only_before_gtm!$K$4:$R$4</definedName>
    <definedName name="solver_rhs1" localSheetId="2" hidden="1">PC_exp_1!$I$4:$R$4</definedName>
    <definedName name="solver_rhs1" localSheetId="3" hidden="1">PC_exp_2!$I$4:$R$4</definedName>
    <definedName name="solver_rhs1" localSheetId="4" hidden="1">PC_exp_3!$I$4:$R$4</definedName>
    <definedName name="solver_rhs1" localSheetId="5" hidden="1">PC_exp_4!$I$4:$R$4</definedName>
    <definedName name="solver_rhs2" localSheetId="1" hidden="1">CRMP_only_2_years!$I$1:$P$1</definedName>
    <definedName name="solver_rhs2" localSheetId="0" hidden="1">CRMP_only_before_gtm!$K$2:$R$2</definedName>
    <definedName name="solver_rhs2" localSheetId="2" hidden="1">PC_exp_1!$I$2:$R$2</definedName>
    <definedName name="solver_rhs2" localSheetId="3" hidden="1">PC_exp_2!$I$2:$R$2</definedName>
    <definedName name="solver_rhs2" localSheetId="4" hidden="1">PC_exp_3!$I$2:$R$2</definedName>
    <definedName name="solver_rhs2" localSheetId="5" hidden="1">PC_exp_4!$I$2:$R$2</definedName>
    <definedName name="solver_rhs3" localSheetId="1" hidden="1">CRMP_only_2_years!$Q$3:$R$3</definedName>
    <definedName name="solver_rhs3" localSheetId="0" hidden="1">CRMP_only_before_gtm!$S$4:$T$4</definedName>
    <definedName name="solver_rhs3" localSheetId="2" hidden="1">PC_exp_1!$S$4:$T$4</definedName>
    <definedName name="solver_rhs3" localSheetId="3" hidden="1">PC_exp_2!$S$4:$W$4</definedName>
    <definedName name="solver_rhs3" localSheetId="4" hidden="1">PC_exp_3!$S$4:$T$4</definedName>
    <definedName name="solver_rhs3" localSheetId="5" hidden="1">PC_exp_4!$S$4:$T$4</definedName>
    <definedName name="solver_rhs4" localSheetId="1" hidden="1">CRMP_only_2_years!$Q$1:$R$1</definedName>
    <definedName name="solver_rhs4" localSheetId="0" hidden="1">CRMP_only_before_gtm!$S$2:$T$2</definedName>
    <definedName name="solver_rhs4" localSheetId="2" hidden="1">PC_exp_1!$S$2:$T$2</definedName>
    <definedName name="solver_rhs4" localSheetId="3" hidden="1">PC_exp_2!$S$2:$W$2</definedName>
    <definedName name="solver_rhs4" localSheetId="4" hidden="1">PC_exp_3!$S$2:$T$2</definedName>
    <definedName name="solver_rhs4" localSheetId="5" hidden="1">PC_exp_4!$S$2:$T$2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X45" i="3" l="1"/>
  <c r="W45" i="3"/>
  <c r="V45" i="3"/>
  <c r="U45" i="3"/>
  <c r="T45" i="3"/>
  <c r="V55" i="2"/>
  <c r="X45" i="5"/>
  <c r="W45" i="5"/>
  <c r="V45" i="5"/>
  <c r="U45" i="5"/>
  <c r="T45" i="5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P11" i="3" s="1"/>
  <c r="I11" i="3"/>
  <c r="O11" i="3" s="1"/>
  <c r="H11" i="3"/>
  <c r="G11" i="3"/>
  <c r="J6" i="3"/>
  <c r="G6" i="3" s="1"/>
  <c r="W3" i="3" s="1"/>
  <c r="I6" i="3"/>
  <c r="F6" i="3" s="1"/>
  <c r="V3" i="3" s="1"/>
  <c r="G5" i="3"/>
  <c r="F5" i="3"/>
  <c r="G4" i="3"/>
  <c r="F4" i="3"/>
  <c r="E4" i="3"/>
  <c r="D4" i="3"/>
  <c r="U3" i="3"/>
  <c r="T3" i="3"/>
  <c r="S3" i="3"/>
  <c r="G3" i="3"/>
  <c r="F3" i="3"/>
  <c r="E3" i="3"/>
  <c r="D3" i="3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P11" i="2" s="1"/>
  <c r="I11" i="2"/>
  <c r="O11" i="2" s="1"/>
  <c r="H11" i="2"/>
  <c r="G11" i="2"/>
  <c r="J6" i="2"/>
  <c r="G6" i="2" s="1"/>
  <c r="I6" i="2"/>
  <c r="F6" i="2" s="1"/>
  <c r="G5" i="2"/>
  <c r="F5" i="2"/>
  <c r="G4" i="2"/>
  <c r="F4" i="2"/>
  <c r="E4" i="2"/>
  <c r="D4" i="2"/>
  <c r="U3" i="2"/>
  <c r="T3" i="2"/>
  <c r="S3" i="2"/>
  <c r="G3" i="2"/>
  <c r="F3" i="2"/>
  <c r="E3" i="2"/>
  <c r="D3" i="2"/>
  <c r="V39" i="5"/>
  <c r="U39" i="5"/>
  <c r="W55" i="4"/>
  <c r="V55" i="4"/>
  <c r="U55" i="4"/>
  <c r="T55" i="4"/>
  <c r="S55" i="4"/>
  <c r="X36" i="4"/>
  <c r="W36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X26" i="5"/>
  <c r="W26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11" i="5"/>
  <c r="X11" i="4"/>
  <c r="X12" i="4"/>
  <c r="X13" i="4"/>
  <c r="X14" i="4"/>
  <c r="X15" i="4"/>
  <c r="X16" i="4"/>
  <c r="X17" i="4"/>
  <c r="X18" i="4"/>
  <c r="X19" i="4"/>
  <c r="X20" i="4"/>
  <c r="X21" i="4"/>
  <c r="X22" i="4"/>
  <c r="W12" i="4"/>
  <c r="W13" i="4"/>
  <c r="W14" i="4"/>
  <c r="W15" i="4"/>
  <c r="W16" i="4"/>
  <c r="W17" i="4"/>
  <c r="W18" i="4"/>
  <c r="W19" i="4"/>
  <c r="W20" i="4"/>
  <c r="W21" i="4"/>
  <c r="W22" i="4"/>
  <c r="W11" i="4"/>
  <c r="I6" i="4"/>
  <c r="J6" i="4"/>
  <c r="F3" i="4"/>
  <c r="W11" i="3" l="1"/>
  <c r="O12" i="3"/>
  <c r="R11" i="3"/>
  <c r="S11" i="3"/>
  <c r="P12" i="3"/>
  <c r="X11" i="3"/>
  <c r="W11" i="2"/>
  <c r="O12" i="2"/>
  <c r="R11" i="2"/>
  <c r="P12" i="2"/>
  <c r="X11" i="2"/>
  <c r="S11" i="2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P11" i="7"/>
  <c r="S11" i="7" s="1"/>
  <c r="O11" i="7"/>
  <c r="R11" i="7" s="1"/>
  <c r="J11" i="7"/>
  <c r="I11" i="7"/>
  <c r="H11" i="7"/>
  <c r="G11" i="7"/>
  <c r="J6" i="7"/>
  <c r="G6" i="7" s="1"/>
  <c r="I6" i="7"/>
  <c r="F6" i="7" s="1"/>
  <c r="G5" i="7"/>
  <c r="F5" i="7"/>
  <c r="G4" i="7"/>
  <c r="F4" i="7"/>
  <c r="E4" i="7"/>
  <c r="D4" i="7"/>
  <c r="U3" i="7"/>
  <c r="T3" i="7"/>
  <c r="S3" i="7"/>
  <c r="G3" i="7"/>
  <c r="F3" i="7"/>
  <c r="E3" i="7"/>
  <c r="D3" i="7"/>
  <c r="I6" i="5"/>
  <c r="F6" i="5" s="1"/>
  <c r="V3" i="5" s="1"/>
  <c r="V47" i="1"/>
  <c r="U47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P11" i="5" s="1"/>
  <c r="S11" i="5" s="1"/>
  <c r="I11" i="5"/>
  <c r="O11" i="5" s="1"/>
  <c r="H11" i="5"/>
  <c r="G11" i="5"/>
  <c r="J6" i="5"/>
  <c r="G6" i="5" s="1"/>
  <c r="W3" i="5" s="1"/>
  <c r="G5" i="5"/>
  <c r="F5" i="5"/>
  <c r="G4" i="5"/>
  <c r="F4" i="5"/>
  <c r="E4" i="5"/>
  <c r="D4" i="5"/>
  <c r="U3" i="5"/>
  <c r="T3" i="5"/>
  <c r="S3" i="5"/>
  <c r="G3" i="5"/>
  <c r="F3" i="5"/>
  <c r="E3" i="5"/>
  <c r="D3" i="5"/>
  <c r="G6" i="4"/>
  <c r="F6" i="4"/>
  <c r="G5" i="4"/>
  <c r="F5" i="4"/>
  <c r="U3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P11" i="4" s="1"/>
  <c r="S11" i="4" s="1"/>
  <c r="I11" i="4"/>
  <c r="O11" i="4" s="1"/>
  <c r="H11" i="4"/>
  <c r="G11" i="4"/>
  <c r="G4" i="4"/>
  <c r="F4" i="4"/>
  <c r="E4" i="4"/>
  <c r="D4" i="4"/>
  <c r="T3" i="4"/>
  <c r="S3" i="4"/>
  <c r="G3" i="4"/>
  <c r="E3" i="4"/>
  <c r="D3" i="4"/>
  <c r="F3" i="1"/>
  <c r="S10" i="1"/>
  <c r="R10" i="1"/>
  <c r="X12" i="3" l="1"/>
  <c r="S12" i="3"/>
  <c r="P13" i="3"/>
  <c r="W12" i="3"/>
  <c r="R12" i="3"/>
  <c r="O13" i="3"/>
  <c r="S12" i="2"/>
  <c r="P13" i="2"/>
  <c r="X12" i="2"/>
  <c r="R12" i="2"/>
  <c r="O13" i="2"/>
  <c r="W12" i="2"/>
  <c r="P12" i="7"/>
  <c r="P13" i="7" s="1"/>
  <c r="O12" i="7"/>
  <c r="R12" i="7" s="1"/>
  <c r="P12" i="5"/>
  <c r="P13" i="5" s="1"/>
  <c r="O12" i="5"/>
  <c r="R11" i="5"/>
  <c r="P12" i="4"/>
  <c r="P13" i="4" s="1"/>
  <c r="O12" i="4"/>
  <c r="R11" i="4"/>
  <c r="R2" i="1"/>
  <c r="Q2" i="1"/>
  <c r="G3" i="1"/>
  <c r="G2" i="1"/>
  <c r="F2" i="1"/>
  <c r="E3" i="1"/>
  <c r="E2" i="1"/>
  <c r="D3" i="1"/>
  <c r="D2" i="1"/>
  <c r="P10" i="1"/>
  <c r="O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H10" i="1"/>
  <c r="I10" i="1"/>
  <c r="J10" i="1"/>
  <c r="G10" i="1"/>
  <c r="W13" i="3" l="1"/>
  <c r="O14" i="3"/>
  <c r="R13" i="3"/>
  <c r="P14" i="3"/>
  <c r="X13" i="3"/>
  <c r="S13" i="3"/>
  <c r="W13" i="2"/>
  <c r="O14" i="2"/>
  <c r="R13" i="2"/>
  <c r="P14" i="2"/>
  <c r="X13" i="2"/>
  <c r="S13" i="2"/>
  <c r="O13" i="7"/>
  <c r="R13" i="7" s="1"/>
  <c r="S12" i="7"/>
  <c r="P14" i="7"/>
  <c r="S13" i="7"/>
  <c r="S12" i="5"/>
  <c r="S13" i="5"/>
  <c r="P14" i="5"/>
  <c r="O13" i="5"/>
  <c r="R12" i="5"/>
  <c r="S12" i="4"/>
  <c r="R12" i="4"/>
  <c r="O13" i="4"/>
  <c r="P14" i="4"/>
  <c r="S13" i="4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X14" i="3" l="1"/>
  <c r="S14" i="3"/>
  <c r="P15" i="3"/>
  <c r="W14" i="3"/>
  <c r="R14" i="3"/>
  <c r="O15" i="3"/>
  <c r="X14" i="2"/>
  <c r="S14" i="2"/>
  <c r="P15" i="2"/>
  <c r="R14" i="2"/>
  <c r="W14" i="2"/>
  <c r="O15" i="2"/>
  <c r="O14" i="7"/>
  <c r="O15" i="7" s="1"/>
  <c r="S14" i="7"/>
  <c r="P15" i="7"/>
  <c r="R13" i="5"/>
  <c r="O14" i="5"/>
  <c r="S14" i="5"/>
  <c r="P15" i="5"/>
  <c r="S14" i="4"/>
  <c r="P15" i="4"/>
  <c r="O14" i="4"/>
  <c r="R13" i="4"/>
  <c r="R11" i="1"/>
  <c r="S12" i="1"/>
  <c r="S11" i="1"/>
  <c r="R12" i="1"/>
  <c r="P16" i="3" l="1"/>
  <c r="X15" i="3"/>
  <c r="S15" i="3"/>
  <c r="O16" i="3"/>
  <c r="W15" i="3"/>
  <c r="R15" i="3"/>
  <c r="P16" i="2"/>
  <c r="X15" i="2"/>
  <c r="S15" i="2"/>
  <c r="W15" i="2"/>
  <c r="O16" i="2"/>
  <c r="R15" i="2"/>
  <c r="R14" i="7"/>
  <c r="O16" i="7"/>
  <c r="R15" i="7"/>
  <c r="P16" i="7"/>
  <c r="S15" i="7"/>
  <c r="P16" i="5"/>
  <c r="S15" i="5"/>
  <c r="O15" i="5"/>
  <c r="R14" i="5"/>
  <c r="O15" i="4"/>
  <c r="R14" i="4"/>
  <c r="P16" i="4"/>
  <c r="S15" i="4"/>
  <c r="S13" i="1"/>
  <c r="R13" i="1"/>
  <c r="X16" i="3" l="1"/>
  <c r="S16" i="3"/>
  <c r="P17" i="3"/>
  <c r="W16" i="3"/>
  <c r="R16" i="3"/>
  <c r="O17" i="3"/>
  <c r="R16" i="2"/>
  <c r="O17" i="2"/>
  <c r="W16" i="2"/>
  <c r="S16" i="2"/>
  <c r="P17" i="2"/>
  <c r="X16" i="2"/>
  <c r="P17" i="7"/>
  <c r="S16" i="7"/>
  <c r="O17" i="7"/>
  <c r="R16" i="7"/>
  <c r="O16" i="5"/>
  <c r="R15" i="5"/>
  <c r="P17" i="5"/>
  <c r="S16" i="5"/>
  <c r="P17" i="4"/>
  <c r="S16" i="4"/>
  <c r="O16" i="4"/>
  <c r="R15" i="4"/>
  <c r="S14" i="1"/>
  <c r="R14" i="1"/>
  <c r="P18" i="3" l="1"/>
  <c r="S17" i="3"/>
  <c r="X17" i="3"/>
  <c r="O18" i="3"/>
  <c r="W17" i="3"/>
  <c r="R17" i="3"/>
  <c r="P18" i="2"/>
  <c r="X17" i="2"/>
  <c r="S17" i="2"/>
  <c r="W17" i="2"/>
  <c r="O18" i="2"/>
  <c r="R17" i="2"/>
  <c r="O18" i="7"/>
  <c r="R17" i="7"/>
  <c r="S17" i="7"/>
  <c r="P18" i="7"/>
  <c r="P18" i="5"/>
  <c r="S17" i="5"/>
  <c r="R16" i="5"/>
  <c r="O17" i="5"/>
  <c r="O17" i="4"/>
  <c r="R16" i="4"/>
  <c r="S17" i="4"/>
  <c r="P18" i="4"/>
  <c r="S15" i="1"/>
  <c r="R15" i="1"/>
  <c r="W18" i="3" l="1"/>
  <c r="R18" i="3"/>
  <c r="O19" i="3"/>
  <c r="X18" i="3"/>
  <c r="S18" i="3"/>
  <c r="P19" i="3"/>
  <c r="R18" i="2"/>
  <c r="W18" i="2"/>
  <c r="O19" i="2"/>
  <c r="S18" i="2"/>
  <c r="P19" i="2"/>
  <c r="X18" i="2"/>
  <c r="S18" i="7"/>
  <c r="P19" i="7"/>
  <c r="O19" i="7"/>
  <c r="R18" i="7"/>
  <c r="O18" i="5"/>
  <c r="R17" i="5"/>
  <c r="P19" i="5"/>
  <c r="S18" i="5"/>
  <c r="P19" i="4"/>
  <c r="S18" i="4"/>
  <c r="R17" i="4"/>
  <c r="O18" i="4"/>
  <c r="S16" i="1"/>
  <c r="R16" i="1"/>
  <c r="P20" i="3" l="1"/>
  <c r="S19" i="3"/>
  <c r="X19" i="3"/>
  <c r="O20" i="3"/>
  <c r="R19" i="3"/>
  <c r="W19" i="3"/>
  <c r="P20" i="2"/>
  <c r="X19" i="2"/>
  <c r="S19" i="2"/>
  <c r="W19" i="2"/>
  <c r="O20" i="2"/>
  <c r="R19" i="2"/>
  <c r="S19" i="7"/>
  <c r="P20" i="7"/>
  <c r="R19" i="7"/>
  <c r="O20" i="7"/>
  <c r="P20" i="5"/>
  <c r="S19" i="5"/>
  <c r="R18" i="5"/>
  <c r="O19" i="5"/>
  <c r="O19" i="4"/>
  <c r="R18" i="4"/>
  <c r="S19" i="4"/>
  <c r="P20" i="4"/>
  <c r="S17" i="1"/>
  <c r="R17" i="1"/>
  <c r="W20" i="3" l="1"/>
  <c r="R20" i="3"/>
  <c r="O21" i="3"/>
  <c r="X20" i="3"/>
  <c r="S20" i="3"/>
  <c r="P21" i="3"/>
  <c r="R20" i="2"/>
  <c r="O21" i="2"/>
  <c r="W20" i="2"/>
  <c r="P21" i="2"/>
  <c r="S20" i="2"/>
  <c r="X20" i="2"/>
  <c r="P21" i="7"/>
  <c r="S20" i="7"/>
  <c r="O21" i="7"/>
  <c r="R20" i="7"/>
  <c r="R19" i="5"/>
  <c r="O20" i="5"/>
  <c r="P21" i="5"/>
  <c r="S20" i="5"/>
  <c r="P21" i="4"/>
  <c r="S20" i="4"/>
  <c r="O20" i="4"/>
  <c r="R19" i="4"/>
  <c r="S18" i="1"/>
  <c r="R18" i="1"/>
  <c r="O22" i="3" l="1"/>
  <c r="W21" i="3"/>
  <c r="R21" i="3"/>
  <c r="P22" i="3"/>
  <c r="X21" i="3"/>
  <c r="S21" i="3"/>
  <c r="W21" i="2"/>
  <c r="O22" i="2"/>
  <c r="R21" i="2"/>
  <c r="P22" i="2"/>
  <c r="X21" i="2"/>
  <c r="S21" i="2"/>
  <c r="O22" i="7"/>
  <c r="R21" i="7"/>
  <c r="P22" i="7"/>
  <c r="S21" i="7"/>
  <c r="O21" i="5"/>
  <c r="R20" i="5"/>
  <c r="P22" i="5"/>
  <c r="S21" i="5"/>
  <c r="R20" i="4"/>
  <c r="O21" i="4"/>
  <c r="P22" i="4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S21" i="4"/>
  <c r="S19" i="1"/>
  <c r="R19" i="1"/>
  <c r="W22" i="3" l="1"/>
  <c r="R22" i="3"/>
  <c r="O23" i="3"/>
  <c r="X22" i="3"/>
  <c r="S22" i="3"/>
  <c r="P23" i="3"/>
  <c r="R22" i="2"/>
  <c r="O23" i="2"/>
  <c r="W22" i="2"/>
  <c r="S22" i="2"/>
  <c r="P23" i="2"/>
  <c r="X22" i="2"/>
  <c r="S22" i="7"/>
  <c r="P23" i="7"/>
  <c r="O23" i="7"/>
  <c r="R22" i="7"/>
  <c r="P37" i="4"/>
  <c r="V36" i="4"/>
  <c r="P23" i="5"/>
  <c r="S22" i="5"/>
  <c r="R21" i="5"/>
  <c r="O22" i="5"/>
  <c r="S22" i="4"/>
  <c r="O22" i="4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R21" i="4"/>
  <c r="S20" i="1"/>
  <c r="R20" i="1"/>
  <c r="P24" i="3" l="1"/>
  <c r="S23" i="3"/>
  <c r="X23" i="3"/>
  <c r="O24" i="3"/>
  <c r="W23" i="3"/>
  <c r="R23" i="3"/>
  <c r="P24" i="2"/>
  <c r="X23" i="2"/>
  <c r="S23" i="2"/>
  <c r="W23" i="2"/>
  <c r="O24" i="2"/>
  <c r="R23" i="2"/>
  <c r="P24" i="7"/>
  <c r="O24" i="7"/>
  <c r="O37" i="4"/>
  <c r="U36" i="4"/>
  <c r="P38" i="4"/>
  <c r="V37" i="4"/>
  <c r="O23" i="5"/>
  <c r="R22" i="5"/>
  <c r="S23" i="5"/>
  <c r="P24" i="5"/>
  <c r="R22" i="4"/>
  <c r="S23" i="4"/>
  <c r="S21" i="1"/>
  <c r="W24" i="3" l="1"/>
  <c r="O25" i="3"/>
  <c r="R24" i="3"/>
  <c r="X24" i="3"/>
  <c r="S24" i="3"/>
  <c r="P25" i="3"/>
  <c r="R24" i="2"/>
  <c r="O25" i="2"/>
  <c r="W24" i="2"/>
  <c r="X24" i="2"/>
  <c r="S24" i="2"/>
  <c r="P25" i="2"/>
  <c r="P25" i="7"/>
  <c r="S36" i="7"/>
  <c r="R36" i="7"/>
  <c r="O25" i="7"/>
  <c r="P39" i="4"/>
  <c r="V38" i="4"/>
  <c r="O38" i="4"/>
  <c r="U37" i="4"/>
  <c r="S24" i="5"/>
  <c r="P25" i="5"/>
  <c r="R23" i="5"/>
  <c r="O24" i="5"/>
  <c r="S24" i="4"/>
  <c r="R23" i="4"/>
  <c r="R21" i="1"/>
  <c r="S22" i="1"/>
  <c r="R22" i="1"/>
  <c r="P26" i="3" l="1"/>
  <c r="S25" i="3"/>
  <c r="S36" i="3" s="1"/>
  <c r="X25" i="3"/>
  <c r="X26" i="3" s="1"/>
  <c r="O26" i="3"/>
  <c r="W25" i="3"/>
  <c r="W26" i="3" s="1"/>
  <c r="R25" i="3"/>
  <c r="R36" i="3" s="1"/>
  <c r="P26" i="2"/>
  <c r="X25" i="2"/>
  <c r="S25" i="2"/>
  <c r="W25" i="2"/>
  <c r="O26" i="2"/>
  <c r="R25" i="2"/>
  <c r="S38" i="7"/>
  <c r="O26" i="7"/>
  <c r="U25" i="7"/>
  <c r="P26" i="7"/>
  <c r="V25" i="7"/>
  <c r="O39" i="4"/>
  <c r="U38" i="4"/>
  <c r="P40" i="4"/>
  <c r="V39" i="4"/>
  <c r="P26" i="5"/>
  <c r="V26" i="5" s="1"/>
  <c r="S25" i="5"/>
  <c r="S36" i="5" s="1"/>
  <c r="O25" i="5"/>
  <c r="R24" i="5"/>
  <c r="R24" i="4"/>
  <c r="S25" i="4"/>
  <c r="S23" i="1"/>
  <c r="R23" i="1"/>
  <c r="U26" i="3" l="1"/>
  <c r="O27" i="3"/>
  <c r="S38" i="3"/>
  <c r="V26" i="3"/>
  <c r="P27" i="3"/>
  <c r="R26" i="2"/>
  <c r="W26" i="2"/>
  <c r="O27" i="2"/>
  <c r="S26" i="2"/>
  <c r="P27" i="2"/>
  <c r="X26" i="2"/>
  <c r="P27" i="7"/>
  <c r="V26" i="7"/>
  <c r="O27" i="7"/>
  <c r="U26" i="7"/>
  <c r="O40" i="4"/>
  <c r="U39" i="4"/>
  <c r="P41" i="4"/>
  <c r="V40" i="4"/>
  <c r="O26" i="5"/>
  <c r="U26" i="5" s="1"/>
  <c r="R25" i="5"/>
  <c r="R36" i="5" s="1"/>
  <c r="P27" i="5"/>
  <c r="V27" i="5" s="1"/>
  <c r="S26" i="4"/>
  <c r="R25" i="4"/>
  <c r="S24" i="1"/>
  <c r="R24" i="1"/>
  <c r="O28" i="3" l="1"/>
  <c r="U27" i="3"/>
  <c r="P28" i="3"/>
  <c r="V27" i="3"/>
  <c r="W27" i="2"/>
  <c r="O28" i="2"/>
  <c r="R27" i="2"/>
  <c r="P28" i="2"/>
  <c r="X27" i="2"/>
  <c r="S27" i="2"/>
  <c r="U27" i="7"/>
  <c r="O28" i="7"/>
  <c r="P28" i="7"/>
  <c r="V27" i="7"/>
  <c r="P42" i="4"/>
  <c r="V41" i="4"/>
  <c r="O41" i="4"/>
  <c r="U40" i="4"/>
  <c r="P28" i="5"/>
  <c r="V28" i="5" s="1"/>
  <c r="O27" i="5"/>
  <c r="U27" i="5" s="1"/>
  <c r="R26" i="4"/>
  <c r="S27" i="4"/>
  <c r="S25" i="1"/>
  <c r="R25" i="1"/>
  <c r="V28" i="3" l="1"/>
  <c r="P29" i="3"/>
  <c r="U28" i="3"/>
  <c r="O29" i="3"/>
  <c r="R28" i="2"/>
  <c r="W28" i="2"/>
  <c r="O29" i="2"/>
  <c r="S28" i="2"/>
  <c r="P29" i="2"/>
  <c r="X28" i="2"/>
  <c r="O29" i="7"/>
  <c r="U28" i="7"/>
  <c r="V28" i="7"/>
  <c r="P29" i="7"/>
  <c r="O42" i="4"/>
  <c r="U41" i="4"/>
  <c r="P43" i="4"/>
  <c r="V42" i="4"/>
  <c r="O28" i="5"/>
  <c r="U28" i="5" s="1"/>
  <c r="P29" i="5"/>
  <c r="V29" i="5" s="1"/>
  <c r="S28" i="4"/>
  <c r="R27" i="4"/>
  <c r="S26" i="1"/>
  <c r="R26" i="1"/>
  <c r="V29" i="3" l="1"/>
  <c r="P30" i="3"/>
  <c r="O30" i="3"/>
  <c r="U29" i="3"/>
  <c r="P30" i="2"/>
  <c r="X29" i="2"/>
  <c r="S29" i="2"/>
  <c r="W29" i="2"/>
  <c r="O30" i="2"/>
  <c r="R29" i="2"/>
  <c r="V29" i="7"/>
  <c r="P30" i="7"/>
  <c r="U29" i="7"/>
  <c r="O30" i="7"/>
  <c r="P44" i="4"/>
  <c r="V43" i="4"/>
  <c r="O43" i="4"/>
  <c r="U42" i="4"/>
  <c r="P30" i="5"/>
  <c r="V30" i="5" s="1"/>
  <c r="O29" i="5"/>
  <c r="U29" i="5" s="1"/>
  <c r="R28" i="4"/>
  <c r="S29" i="4"/>
  <c r="S27" i="1"/>
  <c r="R27" i="1"/>
  <c r="P31" i="3" l="1"/>
  <c r="V30" i="3"/>
  <c r="U30" i="3"/>
  <c r="O31" i="3"/>
  <c r="R30" i="2"/>
  <c r="O31" i="2"/>
  <c r="W30" i="2"/>
  <c r="S30" i="2"/>
  <c r="P31" i="2"/>
  <c r="X30" i="2"/>
  <c r="O31" i="7"/>
  <c r="U30" i="7"/>
  <c r="P31" i="7"/>
  <c r="V30" i="7"/>
  <c r="O44" i="4"/>
  <c r="U43" i="4"/>
  <c r="P45" i="4"/>
  <c r="V44" i="4"/>
  <c r="P31" i="5"/>
  <c r="V31" i="5" s="1"/>
  <c r="O30" i="5"/>
  <c r="U30" i="5" s="1"/>
  <c r="S30" i="4"/>
  <c r="R29" i="4"/>
  <c r="S28" i="1"/>
  <c r="R28" i="1"/>
  <c r="O32" i="3" l="1"/>
  <c r="U31" i="3"/>
  <c r="V31" i="3"/>
  <c r="P32" i="3"/>
  <c r="P32" i="2"/>
  <c r="X31" i="2"/>
  <c r="S31" i="2"/>
  <c r="W31" i="2"/>
  <c r="O32" i="2"/>
  <c r="R31" i="2"/>
  <c r="P32" i="7"/>
  <c r="V31" i="7"/>
  <c r="O32" i="7"/>
  <c r="U31" i="7"/>
  <c r="P46" i="4"/>
  <c r="V45" i="4"/>
  <c r="O45" i="4"/>
  <c r="U44" i="4"/>
  <c r="O31" i="5"/>
  <c r="U31" i="5" s="1"/>
  <c r="P32" i="5"/>
  <c r="V32" i="5" s="1"/>
  <c r="R30" i="4"/>
  <c r="S31" i="4"/>
  <c r="S29" i="1"/>
  <c r="R29" i="1"/>
  <c r="V32" i="3" l="1"/>
  <c r="P33" i="3"/>
  <c r="U32" i="3"/>
  <c r="O33" i="3"/>
  <c r="R32" i="2"/>
  <c r="O33" i="2"/>
  <c r="W32" i="2"/>
  <c r="S32" i="2"/>
  <c r="P33" i="2"/>
  <c r="X32" i="2"/>
  <c r="U32" i="7"/>
  <c r="O33" i="7"/>
  <c r="P33" i="7"/>
  <c r="V32" i="7"/>
  <c r="O46" i="4"/>
  <c r="U45" i="4"/>
  <c r="P47" i="4"/>
  <c r="V47" i="4" s="1"/>
  <c r="V46" i="4"/>
  <c r="P33" i="5"/>
  <c r="V33" i="5" s="1"/>
  <c r="O32" i="5"/>
  <c r="U32" i="5" s="1"/>
  <c r="S32" i="4"/>
  <c r="R31" i="4"/>
  <c r="S30" i="1"/>
  <c r="R30" i="1"/>
  <c r="V33" i="3" l="1"/>
  <c r="P34" i="3"/>
  <c r="U33" i="3"/>
  <c r="O34" i="3"/>
  <c r="P34" i="2"/>
  <c r="X33" i="2"/>
  <c r="S33" i="2"/>
  <c r="W33" i="2"/>
  <c r="O34" i="2"/>
  <c r="R33" i="2"/>
  <c r="O34" i="7"/>
  <c r="U33" i="7"/>
  <c r="P34" i="7"/>
  <c r="V33" i="7"/>
  <c r="V48" i="4"/>
  <c r="O47" i="4"/>
  <c r="U47" i="4" s="1"/>
  <c r="U46" i="4"/>
  <c r="O33" i="5"/>
  <c r="U33" i="5" s="1"/>
  <c r="P34" i="5"/>
  <c r="V34" i="5" s="1"/>
  <c r="R32" i="4"/>
  <c r="S33" i="4"/>
  <c r="S31" i="1"/>
  <c r="R31" i="1"/>
  <c r="V34" i="3" l="1"/>
  <c r="P35" i="3"/>
  <c r="U34" i="3"/>
  <c r="O35" i="3"/>
  <c r="R34" i="2"/>
  <c r="W34" i="2"/>
  <c r="O35" i="2"/>
  <c r="P35" i="2"/>
  <c r="S34" i="2"/>
  <c r="X34" i="2"/>
  <c r="V34" i="7"/>
  <c r="P35" i="7"/>
  <c r="U34" i="7"/>
  <c r="O35" i="7"/>
  <c r="U48" i="4"/>
  <c r="P35" i="5"/>
  <c r="V35" i="5" s="1"/>
  <c r="O34" i="5"/>
  <c r="U34" i="5" s="1"/>
  <c r="S34" i="4"/>
  <c r="R33" i="4"/>
  <c r="S32" i="1"/>
  <c r="R32" i="1"/>
  <c r="P36" i="3" l="1"/>
  <c r="V35" i="3"/>
  <c r="O36" i="3"/>
  <c r="U35" i="3"/>
  <c r="W35" i="2"/>
  <c r="W36" i="2" s="1"/>
  <c r="O36" i="2"/>
  <c r="R35" i="2"/>
  <c r="R36" i="2" s="1"/>
  <c r="P36" i="2"/>
  <c r="X35" i="2"/>
  <c r="X36" i="2" s="1"/>
  <c r="S35" i="2"/>
  <c r="S36" i="2" s="1"/>
  <c r="O36" i="7"/>
  <c r="U35" i="7"/>
  <c r="P36" i="7"/>
  <c r="V35" i="7"/>
  <c r="P36" i="5"/>
  <c r="O35" i="5"/>
  <c r="U35" i="5" s="1"/>
  <c r="R34" i="4"/>
  <c r="S35" i="4"/>
  <c r="S36" i="4" s="1"/>
  <c r="S33" i="1"/>
  <c r="R33" i="1"/>
  <c r="O37" i="3" l="1"/>
  <c r="U36" i="3"/>
  <c r="P37" i="3"/>
  <c r="V36" i="3"/>
  <c r="S38" i="2"/>
  <c r="P37" i="2"/>
  <c r="V36" i="2"/>
  <c r="O37" i="2"/>
  <c r="U36" i="2"/>
  <c r="T55" i="2"/>
  <c r="S55" i="2"/>
  <c r="P37" i="7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V36" i="7"/>
  <c r="V37" i="7" s="1"/>
  <c r="U36" i="7"/>
  <c r="U37" i="7" s="1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P37" i="5"/>
  <c r="V36" i="5"/>
  <c r="O36" i="5"/>
  <c r="S38" i="5"/>
  <c r="R35" i="4"/>
  <c r="R36" i="4" s="1"/>
  <c r="S38" i="4" s="1"/>
  <c r="S34" i="1"/>
  <c r="S35" i="1" s="1"/>
  <c r="R34" i="1"/>
  <c r="R35" i="1" s="1"/>
  <c r="P38" i="3" l="1"/>
  <c r="P39" i="3" s="1"/>
  <c r="P40" i="3" s="1"/>
  <c r="P41" i="3" s="1"/>
  <c r="P42" i="3" s="1"/>
  <c r="P43" i="3" s="1"/>
  <c r="P44" i="3" s="1"/>
  <c r="P45" i="3" s="1"/>
  <c r="P46" i="3" s="1"/>
  <c r="P47" i="3" s="1"/>
  <c r="V37" i="3"/>
  <c r="V38" i="3" s="1"/>
  <c r="V39" i="3" s="1"/>
  <c r="U37" i="3"/>
  <c r="U38" i="3" s="1"/>
  <c r="U39" i="3" s="1"/>
  <c r="O38" i="3"/>
  <c r="O39" i="3" s="1"/>
  <c r="O40" i="3" s="1"/>
  <c r="O41" i="3" s="1"/>
  <c r="O42" i="3" s="1"/>
  <c r="O43" i="3" s="1"/>
  <c r="O44" i="3" s="1"/>
  <c r="O45" i="3" s="1"/>
  <c r="O46" i="3" s="1"/>
  <c r="O47" i="3" s="1"/>
  <c r="P38" i="2"/>
  <c r="V37" i="2"/>
  <c r="U37" i="2"/>
  <c r="O38" i="2"/>
  <c r="O37" i="5"/>
  <c r="U36" i="5"/>
  <c r="P38" i="5"/>
  <c r="P39" i="5" s="1"/>
  <c r="P40" i="5" s="1"/>
  <c r="P41" i="5" s="1"/>
  <c r="P42" i="5" s="1"/>
  <c r="P43" i="5" s="1"/>
  <c r="P44" i="5" s="1"/>
  <c r="P45" i="5" s="1"/>
  <c r="P46" i="5" s="1"/>
  <c r="P47" i="5" s="1"/>
  <c r="V37" i="5"/>
  <c r="V38" i="5" s="1"/>
  <c r="S37" i="1"/>
  <c r="O39" i="2" l="1"/>
  <c r="U38" i="2"/>
  <c r="P39" i="2"/>
  <c r="V38" i="2"/>
  <c r="O38" i="5"/>
  <c r="O39" i="5" s="1"/>
  <c r="O40" i="5" s="1"/>
  <c r="O41" i="5" s="1"/>
  <c r="O42" i="5" s="1"/>
  <c r="O43" i="5" s="1"/>
  <c r="O44" i="5" s="1"/>
  <c r="O45" i="5" s="1"/>
  <c r="O46" i="5" s="1"/>
  <c r="O47" i="5" s="1"/>
  <c r="U37" i="5"/>
  <c r="U38" i="5" s="1"/>
  <c r="O40" i="2" l="1"/>
  <c r="U39" i="2"/>
  <c r="P40" i="2"/>
  <c r="V39" i="2"/>
  <c r="V40" i="2" l="1"/>
  <c r="P41" i="2"/>
  <c r="U40" i="2"/>
  <c r="O41" i="2"/>
  <c r="O42" i="2" l="1"/>
  <c r="U41" i="2"/>
  <c r="P42" i="2"/>
  <c r="V41" i="2"/>
  <c r="P43" i="2" l="1"/>
  <c r="V42" i="2"/>
  <c r="O43" i="2"/>
  <c r="U42" i="2"/>
  <c r="U43" i="2" l="1"/>
  <c r="O44" i="2"/>
  <c r="P44" i="2"/>
  <c r="V43" i="2"/>
  <c r="O45" i="2" l="1"/>
  <c r="U44" i="2"/>
  <c r="P45" i="2"/>
  <c r="V44" i="2"/>
  <c r="V45" i="2" l="1"/>
  <c r="P46" i="2"/>
  <c r="U45" i="2"/>
  <c r="O46" i="2"/>
  <c r="P47" i="2" l="1"/>
  <c r="V47" i="2" s="1"/>
  <c r="V46" i="2"/>
  <c r="O47" i="2"/>
  <c r="U47" i="2" s="1"/>
  <c r="U46" i="2"/>
  <c r="V48" i="2" l="1"/>
  <c r="U48" i="2"/>
  <c r="U55" i="2" l="1"/>
  <c r="W55" i="2"/>
</calcChain>
</file>

<file path=xl/sharedStrings.xml><?xml version="1.0" encoding="utf-8"?>
<sst xmlns="http://schemas.openxmlformats.org/spreadsheetml/2006/main" count="254" uniqueCount="28">
  <si>
    <t>I1</t>
  </si>
  <si>
    <t>I2</t>
  </si>
  <si>
    <t>date</t>
  </si>
  <si>
    <t>days</t>
  </si>
  <si>
    <t>P1</t>
  </si>
  <si>
    <t>P2</t>
  </si>
  <si>
    <t>m3/day</t>
  </si>
  <si>
    <t>m3/month</t>
  </si>
  <si>
    <t>tau</t>
  </si>
  <si>
    <t>J</t>
  </si>
  <si>
    <t>CRMP</t>
  </si>
  <si>
    <t>Pwf, bar</t>
  </si>
  <si>
    <t>R</t>
  </si>
  <si>
    <t>b1</t>
  </si>
  <si>
    <t>b2</t>
  </si>
  <si>
    <t>tau1</t>
  </si>
  <si>
    <t>tau2</t>
  </si>
  <si>
    <t>J1</t>
  </si>
  <si>
    <t>J2</t>
  </si>
  <si>
    <t>f12</t>
  </si>
  <si>
    <t>f11</t>
  </si>
  <si>
    <t>f21</t>
  </si>
  <si>
    <t>f22</t>
  </si>
  <si>
    <t>k</t>
  </si>
  <si>
    <t>Настройка до ГТМ</t>
  </si>
  <si>
    <t>Настройка год до ГТМ и год после</t>
  </si>
  <si>
    <t>Только CRMP</t>
  </si>
  <si>
    <t>Настройка год до ГТМ и 3 месяца 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</si>
</sst>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4" fillId="5" borderId="1" xfId="4"/>
    <xf numFmtId="0" fontId="3" fillId="4" borderId="0" xfId="3" applyAlignment="1">
      <alignment vertical="center" wrapText="1"/>
    </xf>
    <xf numFmtId="0" fontId="4" fillId="5" borderId="3" xfId="4" applyBorder="1"/>
    <xf numFmtId="0" fontId="3" fillId="4" borderId="2" xfId="3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2" fillId="3" borderId="2" xfId="2" applyBorder="1" applyAlignment="1">
      <alignment vertical="center" wrapText="1"/>
    </xf>
    <xf numFmtId="0" fontId="4" fillId="5" borderId="4" xfId="4" applyBorder="1"/>
    <xf numFmtId="0" fontId="4" fillId="5" borderId="2" xfId="4" applyBorder="1"/>
    <xf numFmtId="0" fontId="5" fillId="6" borderId="2" xfId="5" applyBorder="1" applyAlignment="1">
      <alignment vertical="center" wrapText="1"/>
    </xf>
    <xf numFmtId="0" fontId="1" fillId="2" borderId="0" xfId="1"/>
    <xf numFmtId="0" fontId="2" fillId="3" borderId="0" xfId="2" applyAlignment="1">
      <alignment vertical="center" wrapText="1"/>
    </xf>
    <xf numFmtId="0" fontId="0" fillId="0" borderId="0" xfId="0" applyBorder="1"/>
    <xf numFmtId="0" fontId="0" fillId="0" borderId="5" xfId="0" applyFill="1" applyBorder="1"/>
    <xf numFmtId="0" fontId="5" fillId="6" borderId="2" xfId="5" applyBorder="1"/>
    <xf numFmtId="0" fontId="1" fillId="2" borderId="2" xfId="1" applyBorder="1"/>
    <xf numFmtId="0" fontId="2" fillId="3" borderId="0" xfId="2" applyAlignment="1">
      <alignment horizontal="center" vertical="center" wrapText="1"/>
    </xf>
    <xf numFmtId="0" fontId="4" fillId="5" borderId="6" xfId="4" applyBorder="1"/>
    <xf numFmtId="0" fontId="0" fillId="0" borderId="7" xfId="0" applyBorder="1" applyAlignment="1">
      <alignment vertical="center" wrapText="1"/>
    </xf>
    <xf numFmtId="0" fontId="5" fillId="6" borderId="2" xfId="5" applyBorder="1" applyAlignment="1">
      <alignment horizontal="center" vertical="center" wrapText="1"/>
    </xf>
    <xf numFmtId="0" fontId="1" fillId="2" borderId="0" xfId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6">
    <cellStyle name="Акцент5" xfId="5" builtinId="45"/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245.56039149762552</c:v>
                </c:pt>
                <c:pt idx="2">
                  <c:v>244.29177666395466</c:v>
                </c:pt>
                <c:pt idx="3">
                  <c:v>245.59645062930971</c:v>
                </c:pt>
                <c:pt idx="4">
                  <c:v>239.21793879114898</c:v>
                </c:pt>
                <c:pt idx="5">
                  <c:v>233.49673803716414</c:v>
                </c:pt>
                <c:pt idx="6">
                  <c:v>227.79776113388129</c:v>
                </c:pt>
                <c:pt idx="7">
                  <c:v>222.80219557737476</c:v>
                </c:pt>
                <c:pt idx="8">
                  <c:v>220.78221055367726</c:v>
                </c:pt>
                <c:pt idx="9">
                  <c:v>221.05737702527426</c:v>
                </c:pt>
                <c:pt idx="10">
                  <c:v>222.52093099190358</c:v>
                </c:pt>
                <c:pt idx="11">
                  <c:v>231.12604333521276</c:v>
                </c:pt>
                <c:pt idx="12">
                  <c:v>239.90894991172399</c:v>
                </c:pt>
                <c:pt idx="13">
                  <c:v>254.36908742480517</c:v>
                </c:pt>
                <c:pt idx="14">
                  <c:v>261.37005466590648</c:v>
                </c:pt>
                <c:pt idx="15">
                  <c:v>266.81041278373527</c:v>
                </c:pt>
                <c:pt idx="16">
                  <c:v>269.03339802175594</c:v>
                </c:pt>
                <c:pt idx="17">
                  <c:v>269.13807304523573</c:v>
                </c:pt>
                <c:pt idx="18">
                  <c:v>283.04712693066517</c:v>
                </c:pt>
                <c:pt idx="19">
                  <c:v>286.70659385683359</c:v>
                </c:pt>
                <c:pt idx="20">
                  <c:v>287.98211534219968</c:v>
                </c:pt>
                <c:pt idx="21">
                  <c:v>290.22048137115769</c:v>
                </c:pt>
                <c:pt idx="22">
                  <c:v>280.43307491192843</c:v>
                </c:pt>
                <c:pt idx="23">
                  <c:v>274.58956740017857</c:v>
                </c:pt>
                <c:pt idx="24">
                  <c:v>274.25517527271438</c:v>
                </c:pt>
                <c:pt idx="25">
                  <c:v>273.10660548385891</c:v>
                </c:pt>
                <c:pt idx="26">
                  <c:v>271.92088018742754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7952"/>
        <c:axId val="113526464"/>
      </c:lineChart>
      <c:catAx>
        <c:axId val="1932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26464"/>
        <c:crosses val="autoZero"/>
        <c:auto val="1"/>
        <c:lblAlgn val="ctr"/>
        <c:lblOffset val="100"/>
        <c:noMultiLvlLbl val="0"/>
      </c:catAx>
      <c:valAx>
        <c:axId val="1135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PC_exp_3!$J$11:$J$47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  <c:pt idx="27">
                  <c:v>302.06011967741932</c:v>
                </c:pt>
                <c:pt idx="28">
                  <c:v>289.87393200000002</c:v>
                </c:pt>
                <c:pt idx="29">
                  <c:v>285.80999741935489</c:v>
                </c:pt>
                <c:pt idx="30">
                  <c:v>283.1793212903226</c:v>
                </c:pt>
                <c:pt idx="31">
                  <c:v>288.94671642857145</c:v>
                </c:pt>
                <c:pt idx="32">
                  <c:v>287.95370483870971</c:v>
                </c:pt>
                <c:pt idx="33">
                  <c:v>276.75802600000003</c:v>
                </c:pt>
                <c:pt idx="34">
                  <c:v>283.84689322580641</c:v>
                </c:pt>
                <c:pt idx="35">
                  <c:v>278.86413566666664</c:v>
                </c:pt>
                <c:pt idx="36">
                  <c:v>276.51181032258069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PC_exp_3!$P$11:$P$47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283.37263933390921</c:v>
                </c:pt>
                <c:pt idx="2">
                  <c:v>285.4033521040717</c:v>
                </c:pt>
                <c:pt idx="3">
                  <c:v>289.21941018882995</c:v>
                </c:pt>
                <c:pt idx="4">
                  <c:v>288.42313029780428</c:v>
                </c:pt>
                <c:pt idx="5">
                  <c:v>283.60335798444487</c:v>
                </c:pt>
                <c:pt idx="6">
                  <c:v>282.76847220489344</c:v>
                </c:pt>
                <c:pt idx="7">
                  <c:v>278.48088904317132</c:v>
                </c:pt>
                <c:pt idx="8">
                  <c:v>273.94588818909216</c:v>
                </c:pt>
                <c:pt idx="9">
                  <c:v>276.51187824271204</c:v>
                </c:pt>
                <c:pt idx="10">
                  <c:v>278.80308314937821</c:v>
                </c:pt>
                <c:pt idx="11">
                  <c:v>278.70426738450846</c:v>
                </c:pt>
                <c:pt idx="12">
                  <c:v>270.38608809404582</c:v>
                </c:pt>
                <c:pt idx="13">
                  <c:v>271.77707369029497</c:v>
                </c:pt>
                <c:pt idx="14">
                  <c:v>265.19034027529705</c:v>
                </c:pt>
                <c:pt idx="15">
                  <c:v>266.08914800510439</c:v>
                </c:pt>
                <c:pt idx="16">
                  <c:v>267.92146075578864</c:v>
                </c:pt>
                <c:pt idx="17">
                  <c:v>267.6791213019834</c:v>
                </c:pt>
                <c:pt idx="18">
                  <c:v>278.03484090702881</c:v>
                </c:pt>
                <c:pt idx="19">
                  <c:v>283.32976619559417</c:v>
                </c:pt>
                <c:pt idx="20">
                  <c:v>288.30580276389304</c:v>
                </c:pt>
                <c:pt idx="21">
                  <c:v>292.60259339366445</c:v>
                </c:pt>
                <c:pt idx="22">
                  <c:v>281.57555712339826</c:v>
                </c:pt>
                <c:pt idx="23">
                  <c:v>271.29080275049859</c:v>
                </c:pt>
                <c:pt idx="24">
                  <c:v>272.95327205936576</c:v>
                </c:pt>
                <c:pt idx="25">
                  <c:v>272.94660484544551</c:v>
                </c:pt>
                <c:pt idx="26">
                  <c:v>271.10275184394601</c:v>
                </c:pt>
                <c:pt idx="27">
                  <c:v>274.23864630569636</c:v>
                </c:pt>
                <c:pt idx="28">
                  <c:v>267.90984104322843</c:v>
                </c:pt>
                <c:pt idx="29">
                  <c:v>265.92125142792997</c:v>
                </c:pt>
                <c:pt idx="30">
                  <c:v>264.62935637328968</c:v>
                </c:pt>
                <c:pt idx="31">
                  <c:v>265.66266984438317</c:v>
                </c:pt>
                <c:pt idx="32">
                  <c:v>264.46136783184545</c:v>
                </c:pt>
                <c:pt idx="33">
                  <c:v>256.92499913885558</c:v>
                </c:pt>
                <c:pt idx="34">
                  <c:v>254.71007502310135</c:v>
                </c:pt>
                <c:pt idx="35">
                  <c:v>251.39854270338407</c:v>
                </c:pt>
                <c:pt idx="36">
                  <c:v>249.2471927243779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8544"/>
        <c:axId val="197384960"/>
      </c:lineChart>
      <c:catAx>
        <c:axId val="1956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4960"/>
        <c:crosses val="autoZero"/>
        <c:auto val="1"/>
        <c:lblAlgn val="ctr"/>
        <c:lblOffset val="100"/>
        <c:noMultiLvlLbl val="0"/>
      </c:catAx>
      <c:valAx>
        <c:axId val="1973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PC_exp_4!$I$11:$I$37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PC_exp_4!$O$11:$O$37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245.45342432086102</c:v>
                </c:pt>
                <c:pt idx="2">
                  <c:v>244.61658439700702</c:v>
                </c:pt>
                <c:pt idx="3">
                  <c:v>245.15823970147272</c:v>
                </c:pt>
                <c:pt idx="4">
                  <c:v>235.57227041305958</c:v>
                </c:pt>
                <c:pt idx="5">
                  <c:v>231.60422410877618</c:v>
                </c:pt>
                <c:pt idx="6">
                  <c:v>223.26331454339459</c:v>
                </c:pt>
                <c:pt idx="7">
                  <c:v>221.51629378818478</c:v>
                </c:pt>
                <c:pt idx="8">
                  <c:v>222.57165900845192</c:v>
                </c:pt>
                <c:pt idx="9">
                  <c:v>226.60447475528713</c:v>
                </c:pt>
                <c:pt idx="10">
                  <c:v>227.56850192390564</c:v>
                </c:pt>
                <c:pt idx="11">
                  <c:v>235.31582711157716</c:v>
                </c:pt>
                <c:pt idx="12">
                  <c:v>277.99550945971959</c:v>
                </c:pt>
                <c:pt idx="13">
                  <c:v>296.61517150622871</c:v>
                </c:pt>
                <c:pt idx="14">
                  <c:v>298.84340902975305</c:v>
                </c:pt>
                <c:pt idx="15">
                  <c:v>302.96738518193115</c:v>
                </c:pt>
                <c:pt idx="16">
                  <c:v>303.29182276165017</c:v>
                </c:pt>
                <c:pt idx="17">
                  <c:v>299.72029118472921</c:v>
                </c:pt>
                <c:pt idx="18">
                  <c:v>320.9652963750878</c:v>
                </c:pt>
                <c:pt idx="19">
                  <c:v>319.27263099081625</c:v>
                </c:pt>
                <c:pt idx="20">
                  <c:v>325.0267247892167</c:v>
                </c:pt>
                <c:pt idx="21">
                  <c:v>323.03705009347732</c:v>
                </c:pt>
                <c:pt idx="22">
                  <c:v>298.75064301676093</c:v>
                </c:pt>
                <c:pt idx="23">
                  <c:v>295.34378520356529</c:v>
                </c:pt>
                <c:pt idx="24">
                  <c:v>303.27282539695676</c:v>
                </c:pt>
                <c:pt idx="25">
                  <c:v>304.64608187306612</c:v>
                </c:pt>
                <c:pt idx="26">
                  <c:v>301.64959649254621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6496"/>
        <c:axId val="201131136"/>
      </c:lineChart>
      <c:catAx>
        <c:axId val="1956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1136"/>
        <c:crosses val="autoZero"/>
        <c:auto val="1"/>
        <c:lblAlgn val="ctr"/>
        <c:lblOffset val="100"/>
        <c:noMultiLvlLbl val="0"/>
      </c:catAx>
      <c:valAx>
        <c:axId val="201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PC_exp_4!$J$11:$J$37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257.40798935483872</c:v>
                </c:pt>
                <c:pt idx="16">
                  <c:v>266.49053966666668</c:v>
                </c:pt>
                <c:pt idx="17">
                  <c:v>269.22280870967739</c:v>
                </c:pt>
                <c:pt idx="18">
                  <c:v>280.13595580645165</c:v>
                </c:pt>
                <c:pt idx="19">
                  <c:v>279.30957035714289</c:v>
                </c:pt>
                <c:pt idx="20">
                  <c:v>291.30017096774196</c:v>
                </c:pt>
                <c:pt idx="21">
                  <c:v>297.4523926666667</c:v>
                </c:pt>
                <c:pt idx="22">
                  <c:v>281.59024032258066</c:v>
                </c:pt>
                <c:pt idx="23">
                  <c:v>271.31750500000004</c:v>
                </c:pt>
                <c:pt idx="24">
                  <c:v>282.3009338709677</c:v>
                </c:pt>
                <c:pt idx="25">
                  <c:v>288.39386000000002</c:v>
                </c:pt>
                <c:pt idx="26">
                  <c:v>289.76382433333333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PC_exp_4!$P$11:$P$37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279.80895501472889</c:v>
                </c:pt>
                <c:pt idx="2">
                  <c:v>282.32685737967626</c:v>
                </c:pt>
                <c:pt idx="3">
                  <c:v>287.15574213608295</c:v>
                </c:pt>
                <c:pt idx="4">
                  <c:v>285.89554890497067</c:v>
                </c:pt>
                <c:pt idx="5">
                  <c:v>283.6544307545737</c:v>
                </c:pt>
                <c:pt idx="6">
                  <c:v>286.85099392386047</c:v>
                </c:pt>
                <c:pt idx="7">
                  <c:v>281.70094035851912</c:v>
                </c:pt>
                <c:pt idx="8">
                  <c:v>278.54489738201534</c:v>
                </c:pt>
                <c:pt idx="9">
                  <c:v>290.57031537467509</c:v>
                </c:pt>
                <c:pt idx="10">
                  <c:v>295.19835966884864</c:v>
                </c:pt>
                <c:pt idx="11">
                  <c:v>287.24850686921837</c:v>
                </c:pt>
                <c:pt idx="12">
                  <c:v>252.25300612905596</c:v>
                </c:pt>
                <c:pt idx="13">
                  <c:v>260.60430005177147</c:v>
                </c:pt>
                <c:pt idx="14">
                  <c:v>250.89199379612648</c:v>
                </c:pt>
                <c:pt idx="15">
                  <c:v>259.013873385061</c:v>
                </c:pt>
                <c:pt idx="16">
                  <c:v>263.48842305709763</c:v>
                </c:pt>
                <c:pt idx="17">
                  <c:v>259.9038735440667</c:v>
                </c:pt>
                <c:pt idx="18">
                  <c:v>261.10991804033722</c:v>
                </c:pt>
                <c:pt idx="19">
                  <c:v>256.54423176560141</c:v>
                </c:pt>
                <c:pt idx="20">
                  <c:v>262.6016629499606</c:v>
                </c:pt>
                <c:pt idx="21">
                  <c:v>263.56532452689322</c:v>
                </c:pt>
                <c:pt idx="22">
                  <c:v>253.5900314115554</c:v>
                </c:pt>
                <c:pt idx="23">
                  <c:v>245.504328415347</c:v>
                </c:pt>
                <c:pt idx="24">
                  <c:v>252.19702045455151</c:v>
                </c:pt>
                <c:pt idx="25">
                  <c:v>252.95138469396886</c:v>
                </c:pt>
                <c:pt idx="26">
                  <c:v>251.97372671194361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8960"/>
        <c:axId val="201132864"/>
      </c:lineChart>
      <c:catAx>
        <c:axId val="1979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2864"/>
        <c:crosses val="autoZero"/>
        <c:auto val="1"/>
        <c:lblAlgn val="ctr"/>
        <c:lblOffset val="100"/>
        <c:noMultiLvlLbl val="0"/>
      </c:catAx>
      <c:valAx>
        <c:axId val="201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CRMP_only_before_gtm!$J$11:$J$37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CRMP_only_before_gtm!$P$11:$P$37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278.10065663337298</c:v>
                </c:pt>
                <c:pt idx="2">
                  <c:v>282.16418027904911</c:v>
                </c:pt>
                <c:pt idx="3">
                  <c:v>286.0423109088411</c:v>
                </c:pt>
                <c:pt idx="4">
                  <c:v>283.64230333325429</c:v>
                </c:pt>
                <c:pt idx="5">
                  <c:v>283.50515737858456</c:v>
                </c:pt>
                <c:pt idx="6">
                  <c:v>283.97771274146999</c:v>
                </c:pt>
                <c:pt idx="7">
                  <c:v>279.61657886986319</c:v>
                </c:pt>
                <c:pt idx="8">
                  <c:v>278.42742612361627</c:v>
                </c:pt>
                <c:pt idx="9">
                  <c:v>290.70123894041001</c:v>
                </c:pt>
                <c:pt idx="10">
                  <c:v>294.16660669641556</c:v>
                </c:pt>
                <c:pt idx="11">
                  <c:v>286.66859775777471</c:v>
                </c:pt>
                <c:pt idx="12">
                  <c:v>267.16202906198305</c:v>
                </c:pt>
                <c:pt idx="13">
                  <c:v>282.19810934963846</c:v>
                </c:pt>
                <c:pt idx="14">
                  <c:v>276.59974897243654</c:v>
                </c:pt>
                <c:pt idx="15">
                  <c:v>285.28562650721688</c:v>
                </c:pt>
                <c:pt idx="16">
                  <c:v>288.69988066526093</c:v>
                </c:pt>
                <c:pt idx="17">
                  <c:v>283.99569353627538</c:v>
                </c:pt>
                <c:pt idx="18">
                  <c:v>287.22603796179408</c:v>
                </c:pt>
                <c:pt idx="19">
                  <c:v>282.48107883585027</c:v>
                </c:pt>
                <c:pt idx="20">
                  <c:v>290.39105489936458</c:v>
                </c:pt>
                <c:pt idx="21">
                  <c:v>289.6608148960778</c:v>
                </c:pt>
                <c:pt idx="22">
                  <c:v>277.53162006363061</c:v>
                </c:pt>
                <c:pt idx="23">
                  <c:v>271.12104858378603</c:v>
                </c:pt>
                <c:pt idx="24">
                  <c:v>277.99941004845493</c:v>
                </c:pt>
                <c:pt idx="25">
                  <c:v>278.97904002993266</c:v>
                </c:pt>
                <c:pt idx="26">
                  <c:v>277.66275569080233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81536"/>
        <c:axId val="113528768"/>
      </c:lineChart>
      <c:catAx>
        <c:axId val="1932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28768"/>
        <c:crosses val="autoZero"/>
        <c:auto val="1"/>
        <c:lblAlgn val="ctr"/>
        <c:lblOffset val="100"/>
        <c:noMultiLvlLbl val="0"/>
      </c:catAx>
      <c:valAx>
        <c:axId val="1135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CRMP_only_2_years!$I$10:$I$46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CRMP_only_2_years!$O$10:$O$46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263.77278508717239</c:v>
                </c:pt>
                <c:pt idx="2">
                  <c:v>269.4317794667981</c:v>
                </c:pt>
                <c:pt idx="3">
                  <c:v>270.18975828050338</c:v>
                </c:pt>
                <c:pt idx="4">
                  <c:v>263.24463369697582</c:v>
                </c:pt>
                <c:pt idx="5">
                  <c:v>264.19093517812212</c:v>
                </c:pt>
                <c:pt idx="6">
                  <c:v>256.02148995761712</c:v>
                </c:pt>
                <c:pt idx="7">
                  <c:v>254.99130611540477</c:v>
                </c:pt>
                <c:pt idx="8">
                  <c:v>257.19768984530504</c:v>
                </c:pt>
                <c:pt idx="9">
                  <c:v>264.80667106335812</c:v>
                </c:pt>
                <c:pt idx="10">
                  <c:v>265.72795744251368</c:v>
                </c:pt>
                <c:pt idx="11">
                  <c:v>266.90119640805818</c:v>
                </c:pt>
                <c:pt idx="12">
                  <c:v>266.45088456336504</c:v>
                </c:pt>
                <c:pt idx="13">
                  <c:v>280.64745881994429</c:v>
                </c:pt>
                <c:pt idx="14">
                  <c:v>282.13864846258576</c:v>
                </c:pt>
                <c:pt idx="15">
                  <c:v>286.93650681829894</c:v>
                </c:pt>
                <c:pt idx="16">
                  <c:v>287.40860551198978</c:v>
                </c:pt>
                <c:pt idx="17">
                  <c:v>282.87175109820816</c:v>
                </c:pt>
                <c:pt idx="18">
                  <c:v>295.48228570591544</c:v>
                </c:pt>
                <c:pt idx="19">
                  <c:v>292.06907841412857</c:v>
                </c:pt>
                <c:pt idx="20">
                  <c:v>300.21895032450408</c:v>
                </c:pt>
                <c:pt idx="21">
                  <c:v>296.70709543158955</c:v>
                </c:pt>
                <c:pt idx="22">
                  <c:v>278.9245682464408</c:v>
                </c:pt>
                <c:pt idx="23">
                  <c:v>276.94830412427217</c:v>
                </c:pt>
                <c:pt idx="24">
                  <c:v>283.00895217433742</c:v>
                </c:pt>
                <c:pt idx="25">
                  <c:v>284.49708061859985</c:v>
                </c:pt>
                <c:pt idx="26">
                  <c:v>282.18696540593299</c:v>
                </c:pt>
                <c:pt idx="27">
                  <c:v>288.9388653798768</c:v>
                </c:pt>
                <c:pt idx="28">
                  <c:v>285.1559773909724</c:v>
                </c:pt>
                <c:pt idx="29">
                  <c:v>278.32303101725006</c:v>
                </c:pt>
                <c:pt idx="30">
                  <c:v>277.77465145598319</c:v>
                </c:pt>
                <c:pt idx="31">
                  <c:v>277.47455607011909</c:v>
                </c:pt>
                <c:pt idx="32">
                  <c:v>277.6345253282858</c:v>
                </c:pt>
                <c:pt idx="33">
                  <c:v>269.14091358048938</c:v>
                </c:pt>
                <c:pt idx="34">
                  <c:v>272.56737013909316</c:v>
                </c:pt>
                <c:pt idx="35">
                  <c:v>273.42016707489023</c:v>
                </c:pt>
                <c:pt idx="36">
                  <c:v>273.22387243913363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2256"/>
        <c:axId val="113530496"/>
      </c:lineChart>
      <c:catAx>
        <c:axId val="1933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0496"/>
        <c:crosses val="autoZero"/>
        <c:auto val="1"/>
        <c:lblAlgn val="ctr"/>
        <c:lblOffset val="100"/>
        <c:noMultiLvlLbl val="0"/>
      </c:catAx>
      <c:valAx>
        <c:axId val="1135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1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81933508311462"/>
          <c:y val="0.1313801399825022"/>
          <c:w val="0.1792362204724409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CRMP_only_2_years!$J$10:$J$46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v>CRM_P2</c:v>
          </c:tx>
          <c:val>
            <c:numRef>
              <c:f>CRMP_only_2_years!$P$10:$P$46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277.26392357427721</c:v>
                </c:pt>
                <c:pt idx="2">
                  <c:v>269.58587229570151</c:v>
                </c:pt>
                <c:pt idx="3">
                  <c:v>270.56595256894343</c:v>
                </c:pt>
                <c:pt idx="4">
                  <c:v>271.99582906484625</c:v>
                </c:pt>
                <c:pt idx="5">
                  <c:v>262.12677947283424</c:v>
                </c:pt>
                <c:pt idx="6">
                  <c:v>271.0159820114431</c:v>
                </c:pt>
                <c:pt idx="7">
                  <c:v>267.32141396423287</c:v>
                </c:pt>
                <c:pt idx="8">
                  <c:v>257.07538721408235</c:v>
                </c:pt>
                <c:pt idx="9">
                  <c:v>258.90603320032375</c:v>
                </c:pt>
                <c:pt idx="10">
                  <c:v>262.32549416325378</c:v>
                </c:pt>
                <c:pt idx="11">
                  <c:v>254.34784113410419</c:v>
                </c:pt>
                <c:pt idx="12">
                  <c:v>253.20446140990779</c:v>
                </c:pt>
                <c:pt idx="13">
                  <c:v>267.49018718363362</c:v>
                </c:pt>
                <c:pt idx="14">
                  <c:v>257.14456188790354</c:v>
                </c:pt>
                <c:pt idx="15">
                  <c:v>262.19768317134231</c:v>
                </c:pt>
                <c:pt idx="16">
                  <c:v>270.21476317309367</c:v>
                </c:pt>
                <c:pt idx="17">
                  <c:v>274.4096863977158</c:v>
                </c:pt>
                <c:pt idx="18">
                  <c:v>276.772380795331</c:v>
                </c:pt>
                <c:pt idx="19">
                  <c:v>276.18096994056725</c:v>
                </c:pt>
                <c:pt idx="20">
                  <c:v>277.05126965683462</c:v>
                </c:pt>
                <c:pt idx="21">
                  <c:v>282.67598434131526</c:v>
                </c:pt>
                <c:pt idx="22">
                  <c:v>280.4244877224553</c:v>
                </c:pt>
                <c:pt idx="23">
                  <c:v>269.1693740267757</c:v>
                </c:pt>
                <c:pt idx="24">
                  <c:v>272.05868406266404</c:v>
                </c:pt>
                <c:pt idx="25">
                  <c:v>270.90903420252471</c:v>
                </c:pt>
                <c:pt idx="26">
                  <c:v>269.45689958755241</c:v>
                </c:pt>
                <c:pt idx="27">
                  <c:v>278.65926096758011</c:v>
                </c:pt>
                <c:pt idx="28">
                  <c:v>270.61194644132843</c:v>
                </c:pt>
                <c:pt idx="29">
                  <c:v>270.36448320408698</c:v>
                </c:pt>
                <c:pt idx="30">
                  <c:v>270.15501009617981</c:v>
                </c:pt>
                <c:pt idx="31">
                  <c:v>275.58725271097734</c:v>
                </c:pt>
                <c:pt idx="32">
                  <c:v>274.57598903707844</c:v>
                </c:pt>
                <c:pt idx="33">
                  <c:v>270.25353016610734</c:v>
                </c:pt>
                <c:pt idx="34">
                  <c:v>272.92574139075009</c:v>
                </c:pt>
                <c:pt idx="35">
                  <c:v>269.57816158496081</c:v>
                </c:pt>
                <c:pt idx="36">
                  <c:v>266.7444964567473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040"/>
        <c:axId val="113532224"/>
      </c:lineChart>
      <c:catAx>
        <c:axId val="193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2224"/>
        <c:crosses val="autoZero"/>
        <c:auto val="1"/>
        <c:lblAlgn val="ctr"/>
        <c:lblOffset val="100"/>
        <c:noMultiLvlLbl val="0"/>
      </c:catAx>
      <c:valAx>
        <c:axId val="1135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PC_exp_1!$I$11:$I$47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  <c:pt idx="27">
                  <c:v>303.89547741935485</c:v>
                </c:pt>
                <c:pt idx="28">
                  <c:v>309.76718133333333</c:v>
                </c:pt>
                <c:pt idx="29">
                  <c:v>299.88262935483874</c:v>
                </c:pt>
                <c:pt idx="30">
                  <c:v>302.05941774193548</c:v>
                </c:pt>
                <c:pt idx="31">
                  <c:v>294.01348892857141</c:v>
                </c:pt>
                <c:pt idx="32">
                  <c:v>295.54647838709678</c:v>
                </c:pt>
                <c:pt idx="33">
                  <c:v>291.1879576666667</c:v>
                </c:pt>
                <c:pt idx="34">
                  <c:v>285.32019032258063</c:v>
                </c:pt>
                <c:pt idx="35">
                  <c:v>296.54187000000002</c:v>
                </c:pt>
                <c:pt idx="36">
                  <c:v>296.28924548387096</c:v>
                </c:pt>
              </c:numCache>
            </c:numRef>
          </c:val>
          <c:smooth val="0"/>
        </c:ser>
        <c:ser>
          <c:idx val="1"/>
          <c:order val="1"/>
          <c:tx>
            <c:v>CRM_P1</c:v>
          </c:tx>
          <c:val>
            <c:numRef>
              <c:f>PC_exp_1!$O$11:$O$47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241.47470991728022</c:v>
                </c:pt>
                <c:pt idx="2">
                  <c:v>242.91992541312715</c:v>
                </c:pt>
                <c:pt idx="3">
                  <c:v>243.76373898280661</c:v>
                </c:pt>
                <c:pt idx="4">
                  <c:v>236.21574294193718</c:v>
                </c:pt>
                <c:pt idx="5">
                  <c:v>235.09361220186406</c:v>
                </c:pt>
                <c:pt idx="6">
                  <c:v>227.88683528125517</c:v>
                </c:pt>
                <c:pt idx="7">
                  <c:v>226.25548744818587</c:v>
                </c:pt>
                <c:pt idx="8">
                  <c:v>227.78971706022369</c:v>
                </c:pt>
                <c:pt idx="9">
                  <c:v>233.40709086232147</c:v>
                </c:pt>
                <c:pt idx="10">
                  <c:v>234.60576343701655</c:v>
                </c:pt>
                <c:pt idx="11">
                  <c:v>238.69631798520956</c:v>
                </c:pt>
                <c:pt idx="12">
                  <c:v>275.39905323247194</c:v>
                </c:pt>
                <c:pt idx="13">
                  <c:v>296.50096714222906</c:v>
                </c:pt>
                <c:pt idx="14">
                  <c:v>299.16991457321814</c:v>
                </c:pt>
                <c:pt idx="15">
                  <c:v>304.3937730580293</c:v>
                </c:pt>
                <c:pt idx="16">
                  <c:v>304.89238648382917</c:v>
                </c:pt>
                <c:pt idx="17">
                  <c:v>300.31691792227213</c:v>
                </c:pt>
                <c:pt idx="18">
                  <c:v>313.07016610137418</c:v>
                </c:pt>
                <c:pt idx="19">
                  <c:v>309.30806075029807</c:v>
                </c:pt>
                <c:pt idx="20">
                  <c:v>316.73347455190628</c:v>
                </c:pt>
                <c:pt idx="21">
                  <c:v>313.96650797777141</c:v>
                </c:pt>
                <c:pt idx="22">
                  <c:v>296.85855770764658</c:v>
                </c:pt>
                <c:pt idx="23">
                  <c:v>294.30468878336762</c:v>
                </c:pt>
                <c:pt idx="24">
                  <c:v>299.66641303308586</c:v>
                </c:pt>
                <c:pt idx="25">
                  <c:v>300.94025678578419</c:v>
                </c:pt>
                <c:pt idx="26">
                  <c:v>299.00239164818453</c:v>
                </c:pt>
                <c:pt idx="27">
                  <c:v>306.24150243317212</c:v>
                </c:pt>
                <c:pt idx="28">
                  <c:v>303.43083689472735</c:v>
                </c:pt>
                <c:pt idx="29">
                  <c:v>295.2510539636794</c:v>
                </c:pt>
                <c:pt idx="30">
                  <c:v>294.99467265301303</c:v>
                </c:pt>
                <c:pt idx="31">
                  <c:v>293.8825110506458</c:v>
                </c:pt>
                <c:pt idx="32">
                  <c:v>294.59218625602722</c:v>
                </c:pt>
                <c:pt idx="33">
                  <c:v>286.42851084988672</c:v>
                </c:pt>
                <c:pt idx="34">
                  <c:v>288.87914269486078</c:v>
                </c:pt>
                <c:pt idx="35">
                  <c:v>291.3683486803335</c:v>
                </c:pt>
                <c:pt idx="36">
                  <c:v>290.41605145100715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1744"/>
        <c:axId val="190728448"/>
      </c:lineChart>
      <c:catAx>
        <c:axId val="1933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8448"/>
        <c:crosses val="autoZero"/>
        <c:auto val="1"/>
        <c:lblAlgn val="ctr"/>
        <c:lblOffset val="100"/>
        <c:noMultiLvlLbl val="0"/>
      </c:catAx>
      <c:valAx>
        <c:axId val="1907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64739720034995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PC_exp_1!$J$11:$J$47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  <c:pt idx="27">
                  <c:v>264.65838612903229</c:v>
                </c:pt>
                <c:pt idx="28">
                  <c:v>251.51596066666667</c:v>
                </c:pt>
                <c:pt idx="29">
                  <c:v>248.10495</c:v>
                </c:pt>
                <c:pt idx="30">
                  <c:v>245.48341354838709</c:v>
                </c:pt>
                <c:pt idx="31">
                  <c:v>252.00918571428571</c:v>
                </c:pt>
                <c:pt idx="32">
                  <c:v>251.06214903225808</c:v>
                </c:pt>
                <c:pt idx="33">
                  <c:v>240.13661199999999</c:v>
                </c:pt>
                <c:pt idx="34">
                  <c:v>248.13307193548385</c:v>
                </c:pt>
                <c:pt idx="35">
                  <c:v>242.11924733333333</c:v>
                </c:pt>
                <c:pt idx="36">
                  <c:v>239.65977483870967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PC_exp_1!$P$11:$P$47</c:f>
              <c:strCache>
                <c:ptCount val="1"/>
                <c:pt idx="0">
                  <c:v>275.8899232 284.0620629 285.3446677 289.7784856 286.3086245 281.4194663 283.0665824 277.3546034 273.9299397 285.1058195 289.0678883 283.8000596 252.4200818 260.9371216 250.8861315 258.6120854 262.6914022 259.5405909 268.4663664 266.5895885 272.1743551 273</c:v>
                </c:pt>
              </c:strCache>
            </c:strRef>
          </c:tx>
          <c:val>
            <c:numRef>
              <c:f>PC_exp_1!$P$11:$P$47</c:f>
              <c:numCache>
                <c:formatCode>General</c:formatCode>
                <c:ptCount val="37"/>
                <c:pt idx="0">
                  <c:v>275.88992322580646</c:v>
                </c:pt>
                <c:pt idx="1">
                  <c:v>284.06206290427843</c:v>
                </c:pt>
                <c:pt idx="2">
                  <c:v>285.34466765450122</c:v>
                </c:pt>
                <c:pt idx="3">
                  <c:v>289.7784855681237</c:v>
                </c:pt>
                <c:pt idx="4">
                  <c:v>286.3086245242792</c:v>
                </c:pt>
                <c:pt idx="5">
                  <c:v>281.41946626132471</c:v>
                </c:pt>
                <c:pt idx="6">
                  <c:v>283.06658239372183</c:v>
                </c:pt>
                <c:pt idx="7">
                  <c:v>277.35460344424035</c:v>
                </c:pt>
                <c:pt idx="8">
                  <c:v>273.92993969737267</c:v>
                </c:pt>
                <c:pt idx="9">
                  <c:v>285.10581949654932</c:v>
                </c:pt>
                <c:pt idx="10">
                  <c:v>289.06788834684608</c:v>
                </c:pt>
                <c:pt idx="11">
                  <c:v>283.80005962713147</c:v>
                </c:pt>
                <c:pt idx="12">
                  <c:v>252.42008176301169</c:v>
                </c:pt>
                <c:pt idx="13">
                  <c:v>260.93712161587928</c:v>
                </c:pt>
                <c:pt idx="14">
                  <c:v>250.88613146620838</c:v>
                </c:pt>
                <c:pt idx="15">
                  <c:v>258.61208537389217</c:v>
                </c:pt>
                <c:pt idx="16">
                  <c:v>262.69140222246779</c:v>
                </c:pt>
                <c:pt idx="17">
                  <c:v>259.54059091284574</c:v>
                </c:pt>
                <c:pt idx="18">
                  <c:v>268.46636638596453</c:v>
                </c:pt>
                <c:pt idx="19">
                  <c:v>266.58958849181261</c:v>
                </c:pt>
                <c:pt idx="20">
                  <c:v>272.17435508037062</c:v>
                </c:pt>
                <c:pt idx="21">
                  <c:v>273.51594300847148</c:v>
                </c:pt>
                <c:pt idx="22">
                  <c:v>256.81889537510847</c:v>
                </c:pt>
                <c:pt idx="23">
                  <c:v>247.30877832039494</c:v>
                </c:pt>
                <c:pt idx="24">
                  <c:v>256.44205432505953</c:v>
                </c:pt>
                <c:pt idx="25">
                  <c:v>257.43448264310166</c:v>
                </c:pt>
                <c:pt idx="26">
                  <c:v>255.50004471571981</c:v>
                </c:pt>
                <c:pt idx="27">
                  <c:v>264.91085649509523</c:v>
                </c:pt>
                <c:pt idx="28">
                  <c:v>255.16670248601025</c:v>
                </c:pt>
                <c:pt idx="29">
                  <c:v>252.68105026526365</c:v>
                </c:pt>
                <c:pt idx="30">
                  <c:v>252.02762387007448</c:v>
                </c:pt>
                <c:pt idx="31">
                  <c:v>254.92833743114045</c:v>
                </c:pt>
                <c:pt idx="32">
                  <c:v>252.61838903806432</c:v>
                </c:pt>
                <c:pt idx="33">
                  <c:v>243.66923379679838</c:v>
                </c:pt>
                <c:pt idx="34">
                  <c:v>247.58818950348029</c:v>
                </c:pt>
                <c:pt idx="35">
                  <c:v>245.5459158434526</c:v>
                </c:pt>
                <c:pt idx="36">
                  <c:v>245.00904447242033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8624"/>
        <c:axId val="190731904"/>
      </c:lineChart>
      <c:catAx>
        <c:axId val="1934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1904"/>
        <c:crosses val="autoZero"/>
        <c:auto val="1"/>
        <c:lblAlgn val="ctr"/>
        <c:lblOffset val="100"/>
        <c:noMultiLvlLbl val="0"/>
      </c:catAx>
      <c:valAx>
        <c:axId val="1907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55555555555551"/>
          <c:y val="1.7505103528725557E-3"/>
          <c:w val="0.26944444444444443"/>
          <c:h val="0.866868985126859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PC_exp_2!$I$11:$I$37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305.69305419354839</c:v>
                </c:pt>
                <c:pt idx="16">
                  <c:v>302.35354599999999</c:v>
                </c:pt>
                <c:pt idx="17">
                  <c:v>295.93267806451615</c:v>
                </c:pt>
                <c:pt idx="18">
                  <c:v>312.98458870967744</c:v>
                </c:pt>
                <c:pt idx="19">
                  <c:v>312.61618035714281</c:v>
                </c:pt>
                <c:pt idx="20">
                  <c:v>312.94146741935481</c:v>
                </c:pt>
                <c:pt idx="21">
                  <c:v>310.30804433333338</c:v>
                </c:pt>
                <c:pt idx="22">
                  <c:v>297.45834354838712</c:v>
                </c:pt>
                <c:pt idx="23">
                  <c:v>300.470642</c:v>
                </c:pt>
                <c:pt idx="24">
                  <c:v>303.84677129032258</c:v>
                </c:pt>
                <c:pt idx="25">
                  <c:v>302.36041258064517</c:v>
                </c:pt>
                <c:pt idx="26">
                  <c:v>300.76257333333336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PC_exp_2!$O$11:$O$37</c:f>
              <c:numCache>
                <c:formatCode>General</c:formatCode>
                <c:ptCount val="27"/>
                <c:pt idx="0">
                  <c:v>250.0798187096774</c:v>
                </c:pt>
                <c:pt idx="1">
                  <c:v>245.47547855447368</c:v>
                </c:pt>
                <c:pt idx="2">
                  <c:v>244.61781050653684</c:v>
                </c:pt>
                <c:pt idx="3">
                  <c:v>245.12904912562382</c:v>
                </c:pt>
                <c:pt idx="4">
                  <c:v>235.56196335154331</c:v>
                </c:pt>
                <c:pt idx="5">
                  <c:v>231.61206940003294</c:v>
                </c:pt>
                <c:pt idx="6">
                  <c:v>223.24222970280056</c:v>
                </c:pt>
                <c:pt idx="7">
                  <c:v>221.52491253464751</c:v>
                </c:pt>
                <c:pt idx="8">
                  <c:v>222.58657080523719</c:v>
                </c:pt>
                <c:pt idx="9">
                  <c:v>226.63313754700047</c:v>
                </c:pt>
                <c:pt idx="10">
                  <c:v>227.57760270704267</c:v>
                </c:pt>
                <c:pt idx="11">
                  <c:v>235.26704904432083</c:v>
                </c:pt>
                <c:pt idx="12">
                  <c:v>278.06724498501512</c:v>
                </c:pt>
                <c:pt idx="13">
                  <c:v>296.61111049967406</c:v>
                </c:pt>
                <c:pt idx="14">
                  <c:v>298.82710076067781</c:v>
                </c:pt>
                <c:pt idx="15">
                  <c:v>302.94848090388376</c:v>
                </c:pt>
                <c:pt idx="16">
                  <c:v>303.27938467012575</c:v>
                </c:pt>
                <c:pt idx="17">
                  <c:v>299.69867547601558</c:v>
                </c:pt>
                <c:pt idx="18">
                  <c:v>320.93749204339667</c:v>
                </c:pt>
                <c:pt idx="19">
                  <c:v>319.25842532419307</c:v>
                </c:pt>
                <c:pt idx="20">
                  <c:v>325.07258937418175</c:v>
                </c:pt>
                <c:pt idx="21">
                  <c:v>323.03968782987863</c:v>
                </c:pt>
                <c:pt idx="22">
                  <c:v>298.68986584921311</c:v>
                </c:pt>
                <c:pt idx="23">
                  <c:v>295.29944993780958</c:v>
                </c:pt>
                <c:pt idx="24">
                  <c:v>303.27227854967646</c:v>
                </c:pt>
                <c:pt idx="25">
                  <c:v>304.66515271018324</c:v>
                </c:pt>
                <c:pt idx="26">
                  <c:v>301.64704310825095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1136"/>
        <c:axId val="197378048"/>
      </c:lineChart>
      <c:catAx>
        <c:axId val="1936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78048"/>
        <c:crosses val="autoZero"/>
        <c:auto val="1"/>
        <c:lblAlgn val="ctr"/>
        <c:lblOffset val="100"/>
        <c:noMultiLvlLbl val="0"/>
      </c:catAx>
      <c:valAx>
        <c:axId val="1973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PC_exp_2!$J$11:$J$37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282.04739387096771</c:v>
                </c:pt>
                <c:pt idx="2">
                  <c:v>282.56466666666671</c:v>
                </c:pt>
                <c:pt idx="3">
                  <c:v>285.68646225806452</c:v>
                </c:pt>
                <c:pt idx="4">
                  <c:v>283.6423033333333</c:v>
                </c:pt>
                <c:pt idx="5">
                  <c:v>279.20898451612908</c:v>
                </c:pt>
                <c:pt idx="6">
                  <c:v>281.62796032258069</c:v>
                </c:pt>
                <c:pt idx="7">
                  <c:v>280.25436392857142</c:v>
                </c:pt>
                <c:pt idx="8">
                  <c:v>278.1800841935484</c:v>
                </c:pt>
                <c:pt idx="9">
                  <c:v>290.70153800000003</c:v>
                </c:pt>
                <c:pt idx="10">
                  <c:v>297.94253548387098</c:v>
                </c:pt>
                <c:pt idx="11">
                  <c:v>292.09259033333336</c:v>
                </c:pt>
                <c:pt idx="12">
                  <c:v>252.25300612903226</c:v>
                </c:pt>
                <c:pt idx="13">
                  <c:v>260.65377806451613</c:v>
                </c:pt>
                <c:pt idx="14">
                  <c:v>250.892212</c:v>
                </c:pt>
                <c:pt idx="15">
                  <c:v>256.8810729032258</c:v>
                </c:pt>
                <c:pt idx="16">
                  <c:v>263.0228883333333</c:v>
                </c:pt>
                <c:pt idx="17">
                  <c:v>262.30398548387097</c:v>
                </c:pt>
                <c:pt idx="18">
                  <c:v>269.29071032258065</c:v>
                </c:pt>
                <c:pt idx="19">
                  <c:v>264.88052357142857</c:v>
                </c:pt>
                <c:pt idx="20">
                  <c:v>273.4185487096774</c:v>
                </c:pt>
                <c:pt idx="21">
                  <c:v>276.05493166666668</c:v>
                </c:pt>
                <c:pt idx="22">
                  <c:v>257.33746322580646</c:v>
                </c:pt>
                <c:pt idx="23">
                  <c:v>244.10232533333334</c:v>
                </c:pt>
                <c:pt idx="24">
                  <c:v>251.85189806451612</c:v>
                </c:pt>
                <c:pt idx="25">
                  <c:v>254.98043838709677</c:v>
                </c:pt>
                <c:pt idx="26">
                  <c:v>253.48503100000002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PC_exp_2!$P$11:$P$37</c:f>
              <c:numCache>
                <c:formatCode>General</c:formatCode>
                <c:ptCount val="27"/>
                <c:pt idx="0">
                  <c:v>275.88992322580646</c:v>
                </c:pt>
                <c:pt idx="1">
                  <c:v>279.7569651935334</c:v>
                </c:pt>
                <c:pt idx="2">
                  <c:v>282.27715923789998</c:v>
                </c:pt>
                <c:pt idx="3">
                  <c:v>287.0962494188218</c:v>
                </c:pt>
                <c:pt idx="4">
                  <c:v>285.8394872178954</c:v>
                </c:pt>
                <c:pt idx="5">
                  <c:v>283.61919075162535</c:v>
                </c:pt>
                <c:pt idx="6">
                  <c:v>286.79886583588643</c:v>
                </c:pt>
                <c:pt idx="7">
                  <c:v>281.6621651729206</c:v>
                </c:pt>
                <c:pt idx="8">
                  <c:v>278.51893180604185</c:v>
                </c:pt>
                <c:pt idx="9">
                  <c:v>290.53051844366672</c:v>
                </c:pt>
                <c:pt idx="10">
                  <c:v>295.1562032445031</c:v>
                </c:pt>
                <c:pt idx="11">
                  <c:v>287.21829298397108</c:v>
                </c:pt>
                <c:pt idx="12">
                  <c:v>252.24418040247485</c:v>
                </c:pt>
                <c:pt idx="13">
                  <c:v>260.57350652039224</c:v>
                </c:pt>
                <c:pt idx="14">
                  <c:v>250.89221452042446</c:v>
                </c:pt>
                <c:pt idx="15">
                  <c:v>259.00133809931447</c:v>
                </c:pt>
                <c:pt idx="16">
                  <c:v>263.46947304172056</c:v>
                </c:pt>
                <c:pt idx="17">
                  <c:v>259.88585299877536</c:v>
                </c:pt>
                <c:pt idx="18">
                  <c:v>261.06147626716148</c:v>
                </c:pt>
                <c:pt idx="19">
                  <c:v>256.48823659529086</c:v>
                </c:pt>
                <c:pt idx="20">
                  <c:v>262.54493762436158</c:v>
                </c:pt>
                <c:pt idx="21">
                  <c:v>263.50039134779604</c:v>
                </c:pt>
                <c:pt idx="22">
                  <c:v>253.56203294205514</c:v>
                </c:pt>
                <c:pt idx="23">
                  <c:v>245.49788809879868</c:v>
                </c:pt>
                <c:pt idx="24">
                  <c:v>252.16455293104806</c:v>
                </c:pt>
                <c:pt idx="25">
                  <c:v>252.9197675351574</c:v>
                </c:pt>
                <c:pt idx="26">
                  <c:v>251.94753055133194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5984"/>
        <c:axId val="197379776"/>
      </c:lineChart>
      <c:catAx>
        <c:axId val="1956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79776"/>
        <c:crosses val="autoZero"/>
        <c:auto val="1"/>
        <c:lblAlgn val="ctr"/>
        <c:lblOffset val="100"/>
        <c:noMultiLvlLbl val="0"/>
      </c:catAx>
      <c:valAx>
        <c:axId val="197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val>
            <c:numRef>
              <c:f>PC_exp_3!$I$11:$I$47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241.53337096774192</c:v>
                </c:pt>
                <c:pt idx="2">
                  <c:v>244.52088933333334</c:v>
                </c:pt>
                <c:pt idx="3">
                  <c:v>247.02217096774191</c:v>
                </c:pt>
                <c:pt idx="4">
                  <c:v>237.97081</c:v>
                </c:pt>
                <c:pt idx="5">
                  <c:v>236.72378548387098</c:v>
                </c:pt>
                <c:pt idx="6">
                  <c:v>227.82247935483872</c:v>
                </c:pt>
                <c:pt idx="7">
                  <c:v>221.53024285714287</c:v>
                </c:pt>
                <c:pt idx="8">
                  <c:v>222.02450548387097</c:v>
                </c:pt>
                <c:pt idx="9">
                  <c:v>223.63801566666669</c:v>
                </c:pt>
                <c:pt idx="10">
                  <c:v>222.51957709677419</c:v>
                </c:pt>
                <c:pt idx="11">
                  <c:v>231.13139333333331</c:v>
                </c:pt>
                <c:pt idx="12">
                  <c:v>298.54290774193549</c:v>
                </c:pt>
                <c:pt idx="13">
                  <c:v>296.61077870967739</c:v>
                </c:pt>
                <c:pt idx="14">
                  <c:v>301.00292966666672</c:v>
                </c:pt>
                <c:pt idx="15">
                  <c:v>304.79479967741941</c:v>
                </c:pt>
                <c:pt idx="16">
                  <c:v>296.78598033333333</c:v>
                </c:pt>
                <c:pt idx="17">
                  <c:v>286.8043212903226</c:v>
                </c:pt>
                <c:pt idx="18">
                  <c:v>299.42047129032261</c:v>
                </c:pt>
                <c:pt idx="19">
                  <c:v>295.4453125</c:v>
                </c:pt>
                <c:pt idx="20">
                  <c:v>292.08978258064519</c:v>
                </c:pt>
                <c:pt idx="21">
                  <c:v>286.50387566666666</c:v>
                </c:pt>
                <c:pt idx="22">
                  <c:v>272.00912483870962</c:v>
                </c:pt>
                <c:pt idx="23">
                  <c:v>271.11270133333335</c:v>
                </c:pt>
                <c:pt idx="24">
                  <c:v>270.84707645161291</c:v>
                </c:pt>
                <c:pt idx="25">
                  <c:v>266.54086290322584</c:v>
                </c:pt>
                <c:pt idx="26">
                  <c:v>262.27600100000001</c:v>
                </c:pt>
                <c:pt idx="27">
                  <c:v>265.66790774193549</c:v>
                </c:pt>
                <c:pt idx="28">
                  <c:v>271.02368166666668</c:v>
                </c:pt>
                <c:pt idx="29">
                  <c:v>262.88400258064519</c:v>
                </c:pt>
                <c:pt idx="30">
                  <c:v>264.53875741935485</c:v>
                </c:pt>
                <c:pt idx="31">
                  <c:v>257.70291142857144</c:v>
                </c:pt>
                <c:pt idx="32">
                  <c:v>258.83721935483874</c:v>
                </c:pt>
                <c:pt idx="33">
                  <c:v>255.29370133333333</c:v>
                </c:pt>
                <c:pt idx="34">
                  <c:v>249.94631967741935</c:v>
                </c:pt>
                <c:pt idx="35">
                  <c:v>259.46710200000001</c:v>
                </c:pt>
                <c:pt idx="36">
                  <c:v>259.3660887096774</c:v>
                </c:pt>
              </c:numCache>
            </c:numRef>
          </c:val>
          <c:smooth val="0"/>
        </c:ser>
        <c:ser>
          <c:idx val="1"/>
          <c:order val="1"/>
          <c:tx>
            <c:v>CRMP</c:v>
          </c:tx>
          <c:val>
            <c:numRef>
              <c:f>PC_exp_3!$O$11:$O$47</c:f>
              <c:numCache>
                <c:formatCode>General</c:formatCode>
                <c:ptCount val="37"/>
                <c:pt idx="0">
                  <c:v>250.0798187096774</c:v>
                </c:pt>
                <c:pt idx="1">
                  <c:v>229.99059637106367</c:v>
                </c:pt>
                <c:pt idx="2">
                  <c:v>236.99645841253133</c:v>
                </c:pt>
                <c:pt idx="3">
                  <c:v>237.03161168372446</c:v>
                </c:pt>
                <c:pt idx="4">
                  <c:v>232.21399697411778</c:v>
                </c:pt>
                <c:pt idx="5">
                  <c:v>236.65580316034468</c:v>
                </c:pt>
                <c:pt idx="6">
                  <c:v>229.12007622285961</c:v>
                </c:pt>
                <c:pt idx="7">
                  <c:v>229.08489889583745</c:v>
                </c:pt>
                <c:pt idx="8">
                  <c:v>231.88080853322418</c:v>
                </c:pt>
                <c:pt idx="9">
                  <c:v>240.81623968233416</c:v>
                </c:pt>
                <c:pt idx="10">
                  <c:v>240.83986882064636</c:v>
                </c:pt>
                <c:pt idx="11">
                  <c:v>237.8677342149644</c:v>
                </c:pt>
                <c:pt idx="12">
                  <c:v>266.63145581058455</c:v>
                </c:pt>
                <c:pt idx="13">
                  <c:v>289.36321922283139</c:v>
                </c:pt>
                <c:pt idx="14">
                  <c:v>289.35263950811088</c:v>
                </c:pt>
                <c:pt idx="15">
                  <c:v>296.90236415946822</c:v>
                </c:pt>
                <c:pt idx="16">
                  <c:v>296.89109518125423</c:v>
                </c:pt>
                <c:pt idx="17">
                  <c:v>289.35298127315065</c:v>
                </c:pt>
                <c:pt idx="18">
                  <c:v>286.7731122208574</c:v>
                </c:pt>
                <c:pt idx="19">
                  <c:v>279.18843475775947</c:v>
                </c:pt>
                <c:pt idx="20">
                  <c:v>293.46289775302216</c:v>
                </c:pt>
                <c:pt idx="21">
                  <c:v>285.97187935687805</c:v>
                </c:pt>
                <c:pt idx="22">
                  <c:v>281.08262310222437</c:v>
                </c:pt>
                <c:pt idx="23">
                  <c:v>281.070789395151</c:v>
                </c:pt>
                <c:pt idx="24">
                  <c:v>282.83732610424079</c:v>
                </c:pt>
                <c:pt idx="25">
                  <c:v>284.3241278608528</c:v>
                </c:pt>
                <c:pt idx="26">
                  <c:v>283.62686985115869</c:v>
                </c:pt>
                <c:pt idx="27">
                  <c:v>294.96303762839028</c:v>
                </c:pt>
                <c:pt idx="28">
                  <c:v>293.68899276562479</c:v>
                </c:pt>
                <c:pt idx="29">
                  <c:v>281.89997879267708</c:v>
                </c:pt>
                <c:pt idx="30">
                  <c:v>281.94589051300204</c:v>
                </c:pt>
                <c:pt idx="31">
                  <c:v>281.88783392147678</c:v>
                </c:pt>
                <c:pt idx="32">
                  <c:v>281.93427822644293</c:v>
                </c:pt>
                <c:pt idx="33">
                  <c:v>279.54406213434373</c:v>
                </c:pt>
                <c:pt idx="34">
                  <c:v>287.0240083392797</c:v>
                </c:pt>
                <c:pt idx="35">
                  <c:v>287.14046528014029</c:v>
                </c:pt>
                <c:pt idx="36">
                  <c:v>287.07080015618027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7008"/>
        <c:axId val="197382080"/>
      </c:lineChart>
      <c:catAx>
        <c:axId val="1956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2080"/>
        <c:crosses val="autoZero"/>
        <c:auto val="1"/>
        <c:lblAlgn val="ctr"/>
        <c:lblOffset val="100"/>
        <c:noMultiLvlLbl val="0"/>
      </c:catAx>
      <c:valAx>
        <c:axId val="1973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52387</xdr:rowOff>
    </xdr:from>
    <xdr:to>
      <xdr:col>6</xdr:col>
      <xdr:colOff>476250</xdr:colOff>
      <xdr:row>25</xdr:row>
      <xdr:rowOff>128587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157162</xdr:rowOff>
    </xdr:from>
    <xdr:to>
      <xdr:col>6</xdr:col>
      <xdr:colOff>457200</xdr:colOff>
      <xdr:row>45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29</xdr:row>
      <xdr:rowOff>138112</xdr:rowOff>
    </xdr:from>
    <xdr:to>
      <xdr:col>7</xdr:col>
      <xdr:colOff>38100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29</xdr:row>
      <xdr:rowOff>109537</xdr:rowOff>
    </xdr:from>
    <xdr:to>
      <xdr:col>14</xdr:col>
      <xdr:colOff>133350</xdr:colOff>
      <xdr:row>43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30</xdr:row>
      <xdr:rowOff>42862</xdr:rowOff>
    </xdr:from>
    <xdr:to>
      <xdr:col>8</xdr:col>
      <xdr:colOff>581025</xdr:colOff>
      <xdr:row>44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30</xdr:row>
      <xdr:rowOff>157162</xdr:rowOff>
    </xdr:from>
    <xdr:to>
      <xdr:col>15</xdr:col>
      <xdr:colOff>752475</xdr:colOff>
      <xdr:row>45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42862</xdr:rowOff>
    </xdr:from>
    <xdr:to>
      <xdr:col>7</xdr:col>
      <xdr:colOff>152400</xdr:colOff>
      <xdr:row>35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10</xdr:row>
      <xdr:rowOff>128587</xdr:rowOff>
    </xdr:from>
    <xdr:to>
      <xdr:col>8</xdr:col>
      <xdr:colOff>266700</xdr:colOff>
      <xdr:row>25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12</xdr:row>
      <xdr:rowOff>23812</xdr:rowOff>
    </xdr:from>
    <xdr:to>
      <xdr:col>18</xdr:col>
      <xdr:colOff>85725</xdr:colOff>
      <xdr:row>26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20</xdr:row>
      <xdr:rowOff>138112</xdr:rowOff>
    </xdr:from>
    <xdr:to>
      <xdr:col>9</xdr:col>
      <xdr:colOff>266700</xdr:colOff>
      <xdr:row>35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176212</xdr:rowOff>
    </xdr:from>
    <xdr:to>
      <xdr:col>8</xdr:col>
      <xdr:colOff>104775</xdr:colOff>
      <xdr:row>16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17</xdr:row>
      <xdr:rowOff>42862</xdr:rowOff>
    </xdr:from>
    <xdr:to>
      <xdr:col>8</xdr:col>
      <xdr:colOff>466725</xdr:colOff>
      <xdr:row>31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I3" sqref="I3:R3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30" x14ac:dyDescent="0.25">
      <c r="C3" s="6" t="s">
        <v>4</v>
      </c>
      <c r="D3" s="6">
        <f>K3</f>
        <v>1.5738078234452897</v>
      </c>
      <c r="E3" s="6">
        <f>M3</f>
        <v>0.89024835195743157</v>
      </c>
      <c r="F3" s="20">
        <f>O3</f>
        <v>0.70422045866945315</v>
      </c>
      <c r="G3" s="20">
        <f>Q3</f>
        <v>0.26634478295251979</v>
      </c>
      <c r="H3" s="18"/>
      <c r="I3" s="18">
        <v>0.95371107168367342</v>
      </c>
      <c r="J3">
        <v>1.3825989304821995</v>
      </c>
      <c r="K3" s="16">
        <v>1.5738078234452897</v>
      </c>
      <c r="L3" s="16">
        <v>0.66381246934779403</v>
      </c>
      <c r="M3" s="16">
        <v>0.89024835195743157</v>
      </c>
      <c r="N3" s="16">
        <v>1.4406638264595677</v>
      </c>
      <c r="O3" s="16">
        <v>0.70422045866945315</v>
      </c>
      <c r="P3" s="16">
        <v>0.29577954128146899</v>
      </c>
      <c r="Q3" s="16">
        <v>0.26634478295251979</v>
      </c>
      <c r="R3" s="16">
        <v>0.70793821705888016</v>
      </c>
      <c r="S3">
        <f>O3+P3</f>
        <v>0.99999999995092215</v>
      </c>
      <c r="T3">
        <f>Q3+R3</f>
        <v>0.9742830000114</v>
      </c>
      <c r="U3">
        <f>J3*O3</f>
        <v>0.97365445298006992</v>
      </c>
    </row>
    <row r="4" spans="1:30" x14ac:dyDescent="0.25">
      <c r="C4" s="6" t="s">
        <v>5</v>
      </c>
      <c r="D4" s="6">
        <f>L3</f>
        <v>0.66381246934779403</v>
      </c>
      <c r="E4" s="6">
        <f>N3</f>
        <v>1.4406638264595677</v>
      </c>
      <c r="F4" s="20">
        <f>P3</f>
        <v>0.29577954128146899</v>
      </c>
      <c r="G4" s="20">
        <f>R3</f>
        <v>0.70793821705888016</v>
      </c>
      <c r="H4" s="18"/>
      <c r="I4" s="18">
        <v>3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30" x14ac:dyDescent="0.25">
      <c r="F5" s="21">
        <f>O3*I3</f>
        <v>0.67162284833921226</v>
      </c>
      <c r="G5" s="21">
        <f>Q3*J3</f>
        <v>0.36824801204966739</v>
      </c>
    </row>
    <row r="6" spans="1:30" x14ac:dyDescent="0.25">
      <c r="F6" s="21">
        <f>I6*P3</f>
        <v>0.32837715161170994</v>
      </c>
      <c r="G6" s="21">
        <f>J6*R3</f>
        <v>0.6060349879617325</v>
      </c>
      <c r="H6" t="s">
        <v>23</v>
      </c>
      <c r="I6">
        <f>1+(1-I3)*O3/P3</f>
        <v>1.1102091449226386</v>
      </c>
      <c r="J6">
        <f>1+(1-J3)*Q3/R3</f>
        <v>0.85605632434917378</v>
      </c>
    </row>
    <row r="8" spans="1:30" x14ac:dyDescent="0.25">
      <c r="A8" t="s">
        <v>24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23" t="s">
        <v>4</v>
      </c>
      <c r="L10" s="23" t="s">
        <v>5</v>
      </c>
      <c r="O10" s="9" t="s">
        <v>4</v>
      </c>
      <c r="P10" s="9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15">
        <v>95</v>
      </c>
      <c r="L11" s="15">
        <v>96</v>
      </c>
      <c r="M11" s="5"/>
      <c r="N11" s="5"/>
      <c r="O11" s="15">
        <f>I11</f>
        <v>250.0798187096774</v>
      </c>
      <c r="P11" s="15">
        <f>J11</f>
        <v>275.88992322580646</v>
      </c>
      <c r="Q11" s="15"/>
      <c r="R11" s="25">
        <f>ABS((O11-I11)/I11)</f>
        <v>0</v>
      </c>
      <c r="S11" s="25">
        <f>ABS((P11-J11)/J11)</f>
        <v>0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15">
        <v>98</v>
      </c>
      <c r="L12" s="15">
        <v>94</v>
      </c>
      <c r="M12" s="5"/>
      <c r="N12" s="5"/>
      <c r="O12" s="15">
        <f>O11*EXP(-1/$D$3) +($F$3*G12+$G$3*H12-$E$3*$D$3*(K12-K11) )*(1-EXP(-1/$D$3))</f>
        <v>245.56039149762552</v>
      </c>
      <c r="P12" s="15">
        <f>P11*EXP(-1/$D$4) +($F$4*G12+$G$4*H12-$E$4*$D$4*(L12-L11) )*(1-EXP(-1/$D$4))</f>
        <v>278.10065663337298</v>
      </c>
      <c r="Q12" s="15"/>
      <c r="R12" s="25">
        <f t="shared" ref="R12:S22" si="2">ABS((O12-I12)/I12)</f>
        <v>1.6672729377926954E-2</v>
      </c>
      <c r="S12" s="25">
        <f t="shared" si="2"/>
        <v>1.3993170379728106E-2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15">
        <v>98</v>
      </c>
      <c r="L13" s="15">
        <v>97</v>
      </c>
      <c r="M13" s="5"/>
      <c r="N13" s="5"/>
      <c r="O13" s="15">
        <f t="shared" ref="O13:O22" si="3">O12*EXP(-1/$D$3) +($F$3*G13+$G$3*H13-$E$3*$D$3*(K13-K12) )*(1-EXP(-1/$D$3))</f>
        <v>244.29177666395466</v>
      </c>
      <c r="P13" s="15">
        <f t="shared" ref="P13:P22" si="4">P12*EXP(-1/$D$4) +($F$4*G13+$G$4*H13-$E$4*$D$4*(L13-L12) )*(1-EXP(-1/$D$4))</f>
        <v>282.16418027904911</v>
      </c>
      <c r="Q13" s="15"/>
      <c r="R13" s="25">
        <f t="shared" si="2"/>
        <v>9.3698607919894591E-4</v>
      </c>
      <c r="S13" s="25">
        <f t="shared" si="2"/>
        <v>1.4173264914613215E-3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15">
        <v>95</v>
      </c>
      <c r="L14" s="15">
        <v>96</v>
      </c>
      <c r="M14" s="5"/>
      <c r="N14" s="5"/>
      <c r="O14" s="15">
        <f t="shared" si="3"/>
        <v>245.59645062930971</v>
      </c>
      <c r="P14" s="15">
        <f t="shared" si="4"/>
        <v>286.0423109088411</v>
      </c>
      <c r="Q14" s="15"/>
      <c r="R14" s="25">
        <f t="shared" si="2"/>
        <v>5.7716290519460355E-3</v>
      </c>
      <c r="S14" s="25">
        <f t="shared" si="2"/>
        <v>1.245591576037426E-3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15">
        <v>95</v>
      </c>
      <c r="L15" s="15">
        <v>94</v>
      </c>
      <c r="M15" s="5"/>
      <c r="N15" s="5"/>
      <c r="O15" s="15">
        <f t="shared" si="3"/>
        <v>239.21793879114898</v>
      </c>
      <c r="P15" s="15">
        <f t="shared" si="4"/>
        <v>283.64230333325429</v>
      </c>
      <c r="Q15" s="15"/>
      <c r="R15" s="25">
        <f t="shared" si="2"/>
        <v>5.2406796915511651E-3</v>
      </c>
      <c r="S15" s="25">
        <f t="shared" si="2"/>
        <v>2.7856335704504804E-13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15">
        <v>96</v>
      </c>
      <c r="L16" s="15">
        <v>98</v>
      </c>
      <c r="M16" s="5"/>
      <c r="N16" s="5"/>
      <c r="O16" s="15">
        <f t="shared" si="3"/>
        <v>233.49673803716414</v>
      </c>
      <c r="P16" s="15">
        <f t="shared" si="4"/>
        <v>283.50515737858456</v>
      </c>
      <c r="Q16" s="15"/>
      <c r="R16" s="25">
        <f t="shared" si="2"/>
        <v>1.3632121673412158E-2</v>
      </c>
      <c r="S16" s="25">
        <f t="shared" si="2"/>
        <v>1.5386943474977256E-2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15">
        <v>94</v>
      </c>
      <c r="L17" s="15">
        <v>92</v>
      </c>
      <c r="M17" s="5"/>
      <c r="N17" s="5"/>
      <c r="O17" s="15">
        <f t="shared" si="3"/>
        <v>227.79776113388129</v>
      </c>
      <c r="P17" s="15">
        <f t="shared" si="4"/>
        <v>283.97771274146999</v>
      </c>
      <c r="Q17" s="15"/>
      <c r="R17" s="25">
        <f t="shared" si="2"/>
        <v>1.0849772606910148E-4</v>
      </c>
      <c r="S17" s="25">
        <f t="shared" si="2"/>
        <v>8.3434628301744442E-3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15">
        <v>95</v>
      </c>
      <c r="L18" s="15">
        <v>92</v>
      </c>
      <c r="M18" s="5"/>
      <c r="N18" s="5"/>
      <c r="O18" s="15">
        <f t="shared" si="3"/>
        <v>222.80219557737476</v>
      </c>
      <c r="P18" s="15">
        <f t="shared" si="4"/>
        <v>279.61657886986319</v>
      </c>
      <c r="Q18" s="15"/>
      <c r="R18" s="25">
        <f t="shared" si="2"/>
        <v>5.74166625661189E-3</v>
      </c>
      <c r="S18" s="25">
        <f t="shared" si="2"/>
        <v>2.2757364051993307E-3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15">
        <v>96</v>
      </c>
      <c r="L19" s="15">
        <v>96</v>
      </c>
      <c r="M19" s="5"/>
      <c r="N19" s="5"/>
      <c r="O19" s="15">
        <f t="shared" si="3"/>
        <v>220.78221055367726</v>
      </c>
      <c r="P19" s="15">
        <f t="shared" si="4"/>
        <v>278.42742612361627</v>
      </c>
      <c r="Q19" s="15"/>
      <c r="R19" s="25">
        <f t="shared" si="2"/>
        <v>5.595305470836664E-3</v>
      </c>
      <c r="S19" s="25">
        <f t="shared" si="2"/>
        <v>8.8914319939519253E-4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15">
        <v>98</v>
      </c>
      <c r="L20" s="15">
        <v>95</v>
      </c>
      <c r="M20" s="5"/>
      <c r="N20" s="5"/>
      <c r="O20" s="15">
        <f t="shared" si="3"/>
        <v>221.05737702527426</v>
      </c>
      <c r="P20" s="15">
        <f t="shared" si="4"/>
        <v>290.70123894041001</v>
      </c>
      <c r="Q20" s="15"/>
      <c r="R20" s="25">
        <f t="shared" si="2"/>
        <v>1.1539355836705676E-2</v>
      </c>
      <c r="S20" s="25">
        <f t="shared" si="2"/>
        <v>1.0287513168233694E-6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15">
        <v>98</v>
      </c>
      <c r="L21" s="15">
        <v>93</v>
      </c>
      <c r="M21" s="5"/>
      <c r="N21" s="5"/>
      <c r="O21" s="15">
        <f t="shared" si="3"/>
        <v>222.52093099190358</v>
      </c>
      <c r="P21" s="15">
        <f t="shared" si="4"/>
        <v>294.16660669641556</v>
      </c>
      <c r="Q21" s="15"/>
      <c r="R21" s="25">
        <f t="shared" si="2"/>
        <v>6.0843865832500914E-6</v>
      </c>
      <c r="S21" s="25">
        <f t="shared" si="2"/>
        <v>1.2673345822620335E-2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15">
        <v>92</v>
      </c>
      <c r="L22" s="15">
        <v>97</v>
      </c>
      <c r="M22" s="5"/>
      <c r="N22" s="5"/>
      <c r="O22" s="15">
        <f t="shared" si="3"/>
        <v>231.12604333521276</v>
      </c>
      <c r="P22" s="15">
        <f t="shared" si="4"/>
        <v>286.66859775777471</v>
      </c>
      <c r="Q22" s="15"/>
      <c r="R22" s="25">
        <f t="shared" si="2"/>
        <v>2.3146998957579144E-5</v>
      </c>
      <c r="S22" s="25">
        <f t="shared" si="2"/>
        <v>1.8569428855996814E-2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24">
        <v>98</v>
      </c>
      <c r="L23" s="24">
        <v>98</v>
      </c>
      <c r="M23" s="2"/>
      <c r="N23" s="2"/>
      <c r="O23" s="2">
        <f>O22*EXP(-1/$D$3) +($F$5*G23+$G$5*H23-$E$3*$D$3*(K23-K22) )*(1-EXP(-1/$D$3))</f>
        <v>239.90894991172399</v>
      </c>
      <c r="P23" s="2">
        <f>P22*EXP(-1/$D$4) +($F$6*G23+$G$6*H23-$E$4*$D$4*(L23-L22) )*(1-EXP(-1/$D$4))</f>
        <v>267.16202906198305</v>
      </c>
      <c r="Q23" s="2"/>
      <c r="R23" s="1">
        <v>0</v>
      </c>
      <c r="S23" s="1">
        <v>0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5">O23*EXP(-1/$D$3) +($F$5*G24+$G$5*H24-$E$3*$D$3*(K24-K23) )*(1-EXP(-1/$D$3))</f>
        <v>254.36908742480517</v>
      </c>
      <c r="P24" s="2">
        <f t="shared" ref="P24:P47" si="6">P23*EXP(-1/$D$4) +($F$6*G24+$G$6*H24-$E$4*$D$4*(L24-L23) )*(1-EXP(-1/$D$4))</f>
        <v>282.19810934963846</v>
      </c>
      <c r="Q24" s="2"/>
      <c r="R24" s="1">
        <v>0</v>
      </c>
      <c r="S24" s="1">
        <v>0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2">
        <f t="shared" si="1"/>
        <v>209</v>
      </c>
      <c r="H25" s="12">
        <f t="shared" si="0"/>
        <v>350</v>
      </c>
      <c r="I25" s="12">
        <f t="shared" si="0"/>
        <v>301.00292966666672</v>
      </c>
      <c r="J25" s="12">
        <f t="shared" si="0"/>
        <v>250.892212</v>
      </c>
      <c r="K25" s="5">
        <v>97</v>
      </c>
      <c r="L25" s="5">
        <v>98</v>
      </c>
      <c r="M25" s="2"/>
      <c r="N25" s="2"/>
      <c r="O25" s="2">
        <f t="shared" si="5"/>
        <v>261.37005466590648</v>
      </c>
      <c r="P25" s="2">
        <f t="shared" si="6"/>
        <v>276.59974897243654</v>
      </c>
      <c r="Q25" s="2"/>
      <c r="R25" s="1">
        <v>0</v>
      </c>
      <c r="S25" s="1">
        <v>0</v>
      </c>
      <c r="T25" s="2"/>
      <c r="U25" s="1">
        <f t="shared" ref="U25:V36" si="7">ABS((O25-I25)/I25)</f>
        <v>0.13166939951265599</v>
      </c>
      <c r="V25" s="1">
        <f t="shared" si="7"/>
        <v>0.10246446777884259</v>
      </c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5"/>
        <v>266.81041278373527</v>
      </c>
      <c r="P26" s="2">
        <f t="shared" si="6"/>
        <v>285.28562650721688</v>
      </c>
      <c r="Q26" s="2"/>
      <c r="R26" s="1">
        <v>0</v>
      </c>
      <c r="S26" s="1">
        <v>0</v>
      </c>
      <c r="T26" s="2"/>
      <c r="U26" s="1">
        <f t="shared" si="7"/>
        <v>0.12719504377484064</v>
      </c>
      <c r="V26" s="1">
        <f t="shared" si="7"/>
        <v>0.11057472348183417</v>
      </c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5"/>
        <v>269.03339802175594</v>
      </c>
      <c r="P27" s="2">
        <f t="shared" si="6"/>
        <v>288.69988066526093</v>
      </c>
      <c r="Q27" s="2"/>
      <c r="R27" s="1">
        <v>0</v>
      </c>
      <c r="S27" s="1">
        <v>0</v>
      </c>
      <c r="T27" s="2"/>
      <c r="U27" s="1">
        <f t="shared" si="7"/>
        <v>0.11020260360447055</v>
      </c>
      <c r="V27" s="1">
        <f t="shared" si="7"/>
        <v>9.762265365813623E-2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5"/>
        <v>269.13807304523573</v>
      </c>
      <c r="P28" s="2">
        <f t="shared" si="6"/>
        <v>283.99569353627538</v>
      </c>
      <c r="Q28" s="2"/>
      <c r="R28" s="1">
        <v>0</v>
      </c>
      <c r="S28" s="1">
        <v>0</v>
      </c>
      <c r="T28" s="2"/>
      <c r="U28" s="1">
        <f t="shared" si="7"/>
        <v>9.0542907240000525E-2</v>
      </c>
      <c r="V28" s="1">
        <f t="shared" si="7"/>
        <v>8.2696829834246754E-2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5"/>
        <v>283.04712693066517</v>
      </c>
      <c r="P29" s="2">
        <f t="shared" si="6"/>
        <v>287.22603796179408</v>
      </c>
      <c r="Q29" s="2"/>
      <c r="R29" s="1">
        <v>0</v>
      </c>
      <c r="S29" s="1">
        <v>0</v>
      </c>
      <c r="T29" s="2"/>
      <c r="U29" s="1">
        <f t="shared" si="7"/>
        <v>9.5651552373340887E-2</v>
      </c>
      <c r="V29" s="1">
        <f t="shared" si="7"/>
        <v>6.6602103049633155E-2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5"/>
        <v>286.70659385683359</v>
      </c>
      <c r="P30" s="2">
        <f t="shared" si="6"/>
        <v>282.48107883585027</v>
      </c>
      <c r="Q30" s="2"/>
      <c r="R30" s="1">
        <v>0</v>
      </c>
      <c r="S30" s="1">
        <v>0</v>
      </c>
      <c r="T30" s="2"/>
      <c r="U30" s="1">
        <f t="shared" si="7"/>
        <v>8.2879863961965339E-2</v>
      </c>
      <c r="V30" s="1">
        <f t="shared" si="7"/>
        <v>6.6447147669109294E-2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5"/>
        <v>287.98211534219968</v>
      </c>
      <c r="P31" s="2">
        <f t="shared" si="6"/>
        <v>290.39105489936458</v>
      </c>
      <c r="Q31" s="2"/>
      <c r="R31" s="1">
        <v>0</v>
      </c>
      <c r="S31" s="1">
        <v>0</v>
      </c>
      <c r="T31" s="2"/>
      <c r="U31" s="1">
        <f t="shared" si="7"/>
        <v>7.9757253913903786E-2</v>
      </c>
      <c r="V31" s="1">
        <f t="shared" si="7"/>
        <v>6.2075182059828024E-2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5"/>
        <v>290.22048137115769</v>
      </c>
      <c r="P32" s="2">
        <f t="shared" si="6"/>
        <v>289.6608148960778</v>
      </c>
      <c r="Q32" s="2"/>
      <c r="R32" s="1">
        <v>0</v>
      </c>
      <c r="S32" s="1">
        <v>0</v>
      </c>
      <c r="T32" s="2"/>
      <c r="U32" s="1">
        <f t="shared" si="7"/>
        <v>6.473426431896688E-2</v>
      </c>
      <c r="V32" s="1">
        <f t="shared" si="7"/>
        <v>4.9286868911438526E-2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5"/>
        <v>280.43307491192843</v>
      </c>
      <c r="P33" s="2">
        <f t="shared" si="6"/>
        <v>277.53162006363061</v>
      </c>
      <c r="Q33" s="2"/>
      <c r="R33" s="1">
        <v>0</v>
      </c>
      <c r="S33" s="1">
        <v>0</v>
      </c>
      <c r="T33" s="2"/>
      <c r="U33" s="1">
        <f t="shared" si="7"/>
        <v>5.7235807990335341E-2</v>
      </c>
      <c r="V33" s="1">
        <f t="shared" si="7"/>
        <v>7.8473443332673032E-2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5"/>
        <v>274.58956740017857</v>
      </c>
      <c r="P34" s="2">
        <f t="shared" si="6"/>
        <v>271.12104858378603</v>
      </c>
      <c r="Q34" s="2"/>
      <c r="R34" s="1">
        <v>0</v>
      </c>
      <c r="S34" s="1">
        <v>0</v>
      </c>
      <c r="T34" s="2"/>
      <c r="U34" s="1">
        <f t="shared" si="7"/>
        <v>8.6135119316653339E-2</v>
      </c>
      <c r="V34" s="1">
        <f t="shared" si="7"/>
        <v>0.11068605435674299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5"/>
        <v>274.25517527271438</v>
      </c>
      <c r="P35" s="2">
        <f t="shared" si="6"/>
        <v>277.99941004845493</v>
      </c>
      <c r="Q35" s="2"/>
      <c r="R35" s="1">
        <v>0</v>
      </c>
      <c r="S35" s="1">
        <v>0</v>
      </c>
      <c r="T35" s="2"/>
      <c r="U35" s="1">
        <f t="shared" si="7"/>
        <v>9.7389864937329609E-2</v>
      </c>
      <c r="V35" s="1">
        <f t="shared" si="7"/>
        <v>0.10382098441537528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5"/>
        <v>273.10660548385891</v>
      </c>
      <c r="P36" s="2">
        <f t="shared" si="6"/>
        <v>278.97904002993266</v>
      </c>
      <c r="Q36" s="2"/>
      <c r="R36" s="1">
        <f>SUM(R11:R35)</f>
        <v>6.5268202549799426E-2</v>
      </c>
      <c r="S36" s="1">
        <f>SUM(S11:S35)</f>
        <v>7.4795177787185613E-2</v>
      </c>
      <c r="T36" s="2"/>
      <c r="U36" s="1">
        <f t="shared" si="7"/>
        <v>9.6751445889047147E-2</v>
      </c>
      <c r="V36" s="1">
        <f t="shared" si="7"/>
        <v>9.4119383410905366E-2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>
        <f t="shared" si="1"/>
        <v>218</v>
      </c>
      <c r="H37">
        <f t="shared" si="1"/>
        <v>341</v>
      </c>
      <c r="I37">
        <f t="shared" si="1"/>
        <v>300.76257333333336</v>
      </c>
      <c r="J37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5"/>
        <v>271.92088018742754</v>
      </c>
      <c r="P37" s="2">
        <f t="shared" si="6"/>
        <v>277.66275569080233</v>
      </c>
      <c r="Q37" s="2"/>
      <c r="R37" s="1"/>
      <c r="S37" s="2"/>
      <c r="T37" s="2"/>
      <c r="U37" s="22">
        <f>AVERAGE(U25:U36)</f>
        <v>9.3345427236125822E-2</v>
      </c>
      <c r="V37" s="22">
        <f>AVERAGE(V25:V36)</f>
        <v>8.5405820163230436E-2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8">
        <f t="shared" si="5"/>
        <v>274.5493507323672</v>
      </c>
      <c r="P38" s="8">
        <f t="shared" si="6"/>
        <v>288.16771680159053</v>
      </c>
      <c r="Q38" s="2"/>
      <c r="R38" s="1"/>
      <c r="S38" s="17">
        <f>S36+R36</f>
        <v>0.14006338033698504</v>
      </c>
      <c r="T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5"/>
        <v>275.10295666369296</v>
      </c>
      <c r="P39" s="2">
        <f t="shared" si="6"/>
        <v>281.73074085517629</v>
      </c>
      <c r="Q39" s="2"/>
      <c r="R39" s="1"/>
      <c r="S39" s="2"/>
      <c r="T39" s="2"/>
      <c r="U39" s="3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5"/>
        <v>269.61952628032964</v>
      </c>
      <c r="P40" s="2">
        <f t="shared" si="6"/>
        <v>276.50081373094218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5"/>
        <v>269.35041274055391</v>
      </c>
      <c r="P41" s="2">
        <f t="shared" si="6"/>
        <v>275.3413613742149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5"/>
        <v>265.91337709382788</v>
      </c>
      <c r="P42" s="2">
        <f t="shared" si="6"/>
        <v>277.31726445381088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5"/>
        <v>266.72828532380834</v>
      </c>
      <c r="P43" s="2">
        <f t="shared" si="6"/>
        <v>275.52236498904455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5"/>
        <v>261.5018773067211</v>
      </c>
      <c r="P44" s="2">
        <f t="shared" si="6"/>
        <v>269.26858028785807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5"/>
        <v>256.5117409307752</v>
      </c>
      <c r="P45" s="2">
        <f t="shared" si="6"/>
        <v>274.83188815892277</v>
      </c>
      <c r="Q45" s="2"/>
      <c r="R45" s="1"/>
      <c r="S45" s="2"/>
      <c r="T45" s="2"/>
      <c r="U45" s="3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5"/>
        <v>260.4573125415456</v>
      </c>
      <c r="P46" s="2">
        <f t="shared" si="6"/>
        <v>273.83230091193661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5"/>
        <v>258.59399532456092</v>
      </c>
      <c r="P47" s="2">
        <f t="shared" si="6"/>
        <v>273.61069671712818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4" workbookViewId="0">
      <selection activeCell="A5" sqref="A5:A6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1" max="21" width="11.7109375" bestFit="1" customWidth="1"/>
    <col min="22" max="22" width="11.5703125" bestFit="1" customWidth="1"/>
  </cols>
  <sheetData>
    <row r="1" spans="1:30" x14ac:dyDescent="0.25">
      <c r="C1" s="6"/>
      <c r="D1" s="6" t="s">
        <v>8</v>
      </c>
      <c r="E1" s="6" t="s">
        <v>9</v>
      </c>
      <c r="F1" s="6" t="s">
        <v>0</v>
      </c>
      <c r="G1" s="6" t="s">
        <v>1</v>
      </c>
      <c r="I1">
        <v>0.1</v>
      </c>
      <c r="J1">
        <v>0.1</v>
      </c>
      <c r="K1">
        <v>0.1</v>
      </c>
      <c r="L1">
        <v>0.1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30" x14ac:dyDescent="0.25">
      <c r="C2" s="6" t="s">
        <v>4</v>
      </c>
      <c r="D2" s="6">
        <f>I2</f>
        <v>0.45011345937289859</v>
      </c>
      <c r="E2" s="6">
        <f>K2</f>
        <v>0.11992541680290329</v>
      </c>
      <c r="F2" s="6">
        <f>M2</f>
        <v>0.48</v>
      </c>
      <c r="G2" s="6">
        <f>O2</f>
        <v>0.52</v>
      </c>
      <c r="I2" s="16">
        <v>0.45011345937289859</v>
      </c>
      <c r="J2" s="16">
        <v>6.0000000000000009</v>
      </c>
      <c r="K2" s="16">
        <v>0.11992541680290329</v>
      </c>
      <c r="L2" s="16">
        <v>2.0299999999999998</v>
      </c>
      <c r="M2" s="16">
        <v>0.48</v>
      </c>
      <c r="N2" s="16">
        <v>0.52</v>
      </c>
      <c r="O2" s="16">
        <v>0.52</v>
      </c>
      <c r="P2" s="16">
        <v>0.47</v>
      </c>
      <c r="Q2">
        <f>M2+N2</f>
        <v>1</v>
      </c>
      <c r="R2">
        <f>O2+P2</f>
        <v>0.99</v>
      </c>
    </row>
    <row r="3" spans="1:30" x14ac:dyDescent="0.25">
      <c r="C3" s="6" t="s">
        <v>5</v>
      </c>
      <c r="D3" s="6">
        <f>J2</f>
        <v>6.0000000000000009</v>
      </c>
      <c r="E3" s="6">
        <f>L2</f>
        <v>2.0299999999999998</v>
      </c>
      <c r="F3" s="6">
        <f>N2</f>
        <v>0.52</v>
      </c>
      <c r="G3" s="6">
        <f>P2</f>
        <v>0.47</v>
      </c>
      <c r="I3">
        <v>6</v>
      </c>
      <c r="J3">
        <v>6</v>
      </c>
      <c r="K3">
        <v>8</v>
      </c>
      <c r="L3">
        <v>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5" spans="1:30" x14ac:dyDescent="0.25">
      <c r="A5" t="s">
        <v>25</v>
      </c>
    </row>
    <row r="6" spans="1:30" x14ac:dyDescent="0.25">
      <c r="A6" t="s">
        <v>26</v>
      </c>
    </row>
    <row r="8" spans="1:30" x14ac:dyDescent="0.25">
      <c r="C8" s="7" t="s">
        <v>7</v>
      </c>
      <c r="D8" s="7" t="s">
        <v>7</v>
      </c>
      <c r="E8" s="7" t="s">
        <v>7</v>
      </c>
      <c r="F8" s="7" t="s">
        <v>7</v>
      </c>
      <c r="G8" s="7" t="s">
        <v>6</v>
      </c>
      <c r="H8" s="7" t="s">
        <v>6</v>
      </c>
      <c r="I8" s="7" t="s">
        <v>6</v>
      </c>
      <c r="J8" s="13" t="s">
        <v>6</v>
      </c>
      <c r="K8" s="14" t="s">
        <v>11</v>
      </c>
      <c r="L8" s="14" t="s">
        <v>11</v>
      </c>
      <c r="O8" t="s">
        <v>10</v>
      </c>
    </row>
    <row r="9" spans="1:30" x14ac:dyDescent="0.25">
      <c r="A9" t="s">
        <v>2</v>
      </c>
      <c r="B9" t="s">
        <v>3</v>
      </c>
      <c r="C9" s="9" t="s">
        <v>0</v>
      </c>
      <c r="D9" s="9" t="s">
        <v>1</v>
      </c>
      <c r="E9" s="9" t="s">
        <v>4</v>
      </c>
      <c r="F9" s="9" t="s">
        <v>5</v>
      </c>
      <c r="G9" s="7" t="s">
        <v>0</v>
      </c>
      <c r="H9" s="7" t="s">
        <v>1</v>
      </c>
      <c r="I9" s="7" t="s">
        <v>4</v>
      </c>
      <c r="J9" s="13" t="s">
        <v>5</v>
      </c>
      <c r="K9" s="14" t="s">
        <v>4</v>
      </c>
      <c r="L9" s="14" t="s">
        <v>5</v>
      </c>
      <c r="O9" s="7" t="s">
        <v>4</v>
      </c>
      <c r="P9" s="7" t="s">
        <v>5</v>
      </c>
      <c r="R9" t="s">
        <v>12</v>
      </c>
    </row>
    <row r="10" spans="1:30" x14ac:dyDescent="0.25">
      <c r="A10" s="3">
        <v>36708</v>
      </c>
      <c r="B10" s="2">
        <v>31</v>
      </c>
      <c r="C10" s="10">
        <v>7347</v>
      </c>
      <c r="D10" s="10">
        <v>9052</v>
      </c>
      <c r="E10" s="10">
        <v>7752.4743799999997</v>
      </c>
      <c r="F10" s="10">
        <v>8552.5876200000002</v>
      </c>
      <c r="G10" s="15">
        <f>C10/$B10</f>
        <v>237</v>
      </c>
      <c r="H10" s="15">
        <f t="shared" ref="H10:J10" si="0">D10/$B10</f>
        <v>292</v>
      </c>
      <c r="I10" s="15">
        <f t="shared" si="0"/>
        <v>250.0798187096774</v>
      </c>
      <c r="J10" s="15">
        <f t="shared" si="0"/>
        <v>275.88992322580646</v>
      </c>
      <c r="K10" s="5">
        <v>95</v>
      </c>
      <c r="L10" s="5">
        <v>96</v>
      </c>
      <c r="M10" s="2"/>
      <c r="N10" s="2"/>
      <c r="O10" s="2">
        <f>I10</f>
        <v>250.0798187096774</v>
      </c>
      <c r="P10" s="2">
        <f>J10</f>
        <v>275.88992322580646</v>
      </c>
      <c r="Q10" s="2"/>
      <c r="R10" s="1">
        <f>ABS((O10-I10)/I10)</f>
        <v>0</v>
      </c>
      <c r="S10" s="1">
        <f>ABS((P10-J10)/J10)</f>
        <v>0</v>
      </c>
      <c r="T10" s="2"/>
      <c r="U10" s="3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36739</v>
      </c>
      <c r="B11" s="2">
        <v>31</v>
      </c>
      <c r="C11" s="10">
        <v>7347</v>
      </c>
      <c r="D11" s="10">
        <v>9052</v>
      </c>
      <c r="E11" s="10">
        <v>7487.5344999999998</v>
      </c>
      <c r="F11" s="10">
        <v>8743.4692099999993</v>
      </c>
      <c r="G11" s="15">
        <f t="shared" ref="G11:G46" si="1">C11/$B11</f>
        <v>237</v>
      </c>
      <c r="H11" s="15">
        <f t="shared" ref="H11:H46" si="2">D11/$B11</f>
        <v>292</v>
      </c>
      <c r="I11" s="15">
        <f t="shared" ref="I11:I46" si="3">E11/$B11</f>
        <v>241.53337096774192</v>
      </c>
      <c r="J11" s="15">
        <f t="shared" ref="J11:J46" si="4">F11/$B11</f>
        <v>282.04739387096771</v>
      </c>
      <c r="K11" s="5">
        <v>98</v>
      </c>
      <c r="L11" s="5">
        <v>94</v>
      </c>
      <c r="M11" s="2"/>
      <c r="N11" s="2"/>
      <c r="O11" s="2">
        <f>O10*EXP(-1/$D$2) +($F$2*G11+$G$2*H11-$E$2*$D$2*(K11-K10) )*(1-EXP(-1/$D$2))</f>
        <v>263.77278508717239</v>
      </c>
      <c r="P11" s="2">
        <f>P10*EXP(-1/$D$3) +($F$3*G11+$G$3*H11-$E$3*$D$3*(L11-L10) )*(1-EXP(-1/$D$3))</f>
        <v>277.26392357427721</v>
      </c>
      <c r="Q11" s="2"/>
      <c r="R11" s="1">
        <f t="shared" ref="R11:S34" si="5">ABS((O11-I11)/I11)</f>
        <v>9.2075948057714435E-2</v>
      </c>
      <c r="S11" s="1">
        <f t="shared" si="5"/>
        <v>1.6959810303650097E-2</v>
      </c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36770</v>
      </c>
      <c r="B12" s="2">
        <v>30</v>
      </c>
      <c r="C12" s="10">
        <v>6840</v>
      </c>
      <c r="D12" s="10">
        <v>9270</v>
      </c>
      <c r="E12" s="10">
        <v>7335.6266800000003</v>
      </c>
      <c r="F12" s="10">
        <v>8476.94</v>
      </c>
      <c r="G12" s="15">
        <f t="shared" si="1"/>
        <v>228</v>
      </c>
      <c r="H12" s="15">
        <f t="shared" si="2"/>
        <v>309</v>
      </c>
      <c r="I12" s="15">
        <f t="shared" si="3"/>
        <v>244.52088933333334</v>
      </c>
      <c r="J12" s="15">
        <f t="shared" si="4"/>
        <v>282.56466666666671</v>
      </c>
      <c r="K12" s="5">
        <v>98</v>
      </c>
      <c r="L12" s="5">
        <v>97</v>
      </c>
      <c r="M12" s="2"/>
      <c r="N12" s="2"/>
      <c r="O12" s="2">
        <f t="shared" ref="O12:O46" si="6">O11*EXP(-1/$D$2) +($F$2*G12+$G$2*H12-$E$2*$D$2*(K12-K11) )*(1-EXP(-1/$D$2))</f>
        <v>269.4317794667981</v>
      </c>
      <c r="P12" s="2">
        <f t="shared" ref="P12:P46" si="7">P11*EXP(-1/$D$3) +($F$3*G12+$G$3*H12-$E$3*$D$3*(L12-L11) )*(1-EXP(-1/$D$3))</f>
        <v>269.58587229570151</v>
      </c>
      <c r="Q12" s="2"/>
      <c r="R12" s="1">
        <f t="shared" si="5"/>
        <v>0.10187632721843239</v>
      </c>
      <c r="S12" s="1">
        <f t="shared" si="5"/>
        <v>4.5932120686115047E-2</v>
      </c>
      <c r="T12" s="2"/>
      <c r="U12" s="3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36800</v>
      </c>
      <c r="B13" s="2">
        <v>31</v>
      </c>
      <c r="C13" s="10">
        <v>7068</v>
      </c>
      <c r="D13" s="10">
        <v>9579</v>
      </c>
      <c r="E13" s="10">
        <v>7657.6872999999996</v>
      </c>
      <c r="F13" s="10">
        <v>8856.2803299999996</v>
      </c>
      <c r="G13" s="15">
        <f t="shared" si="1"/>
        <v>228</v>
      </c>
      <c r="H13" s="15">
        <f t="shared" si="2"/>
        <v>309</v>
      </c>
      <c r="I13" s="15">
        <f t="shared" si="3"/>
        <v>247.02217096774191</v>
      </c>
      <c r="J13" s="15">
        <f t="shared" si="4"/>
        <v>285.68646225806452</v>
      </c>
      <c r="K13" s="5">
        <v>95</v>
      </c>
      <c r="L13" s="5">
        <v>96</v>
      </c>
      <c r="M13" s="2"/>
      <c r="N13" s="2"/>
      <c r="O13" s="2">
        <f t="shared" si="6"/>
        <v>270.18975828050338</v>
      </c>
      <c r="P13" s="2">
        <f t="shared" si="7"/>
        <v>270.56595256894343</v>
      </c>
      <c r="Q13" s="2"/>
      <c r="R13" s="1">
        <f t="shared" si="5"/>
        <v>9.3787481593248873E-2</v>
      </c>
      <c r="S13" s="1">
        <f t="shared" si="5"/>
        <v>5.2926938048126787E-2</v>
      </c>
      <c r="T13" s="2"/>
      <c r="U13" s="3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36831</v>
      </c>
      <c r="B14" s="2">
        <v>30</v>
      </c>
      <c r="C14" s="10">
        <v>6390</v>
      </c>
      <c r="D14" s="10">
        <v>9240</v>
      </c>
      <c r="E14" s="10">
        <v>7139.1243000000004</v>
      </c>
      <c r="F14" s="10">
        <v>8509.2690999999995</v>
      </c>
      <c r="G14" s="15">
        <f t="shared" si="1"/>
        <v>213</v>
      </c>
      <c r="H14" s="15">
        <f t="shared" si="2"/>
        <v>308</v>
      </c>
      <c r="I14" s="15">
        <f t="shared" si="3"/>
        <v>237.97081</v>
      </c>
      <c r="J14" s="15">
        <f t="shared" si="4"/>
        <v>283.6423033333333</v>
      </c>
      <c r="K14" s="5">
        <v>95</v>
      </c>
      <c r="L14" s="5">
        <v>94</v>
      </c>
      <c r="M14" s="2"/>
      <c r="N14" s="2"/>
      <c r="O14" s="2">
        <f t="shared" si="6"/>
        <v>263.24463369697582</v>
      </c>
      <c r="P14" s="2">
        <f t="shared" si="7"/>
        <v>271.99582906484625</v>
      </c>
      <c r="Q14" s="2"/>
      <c r="R14" s="1">
        <f t="shared" si="5"/>
        <v>0.10620556234176715</v>
      </c>
      <c r="S14" s="1">
        <f t="shared" si="5"/>
        <v>4.1060427628809112E-2</v>
      </c>
      <c r="T14" s="2"/>
      <c r="U14" s="3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36861</v>
      </c>
      <c r="B15" s="2">
        <v>31</v>
      </c>
      <c r="C15" s="10">
        <v>6293</v>
      </c>
      <c r="D15" s="10">
        <v>9951</v>
      </c>
      <c r="E15" s="10">
        <v>7338.4373500000002</v>
      </c>
      <c r="F15" s="10">
        <v>8655.4785200000006</v>
      </c>
      <c r="G15" s="15">
        <f t="shared" si="1"/>
        <v>203</v>
      </c>
      <c r="H15" s="15">
        <f t="shared" si="2"/>
        <v>321</v>
      </c>
      <c r="I15" s="15">
        <f t="shared" si="3"/>
        <v>236.72378548387098</v>
      </c>
      <c r="J15" s="15">
        <f t="shared" si="4"/>
        <v>279.20898451612908</v>
      </c>
      <c r="K15" s="5">
        <v>96</v>
      </c>
      <c r="L15" s="5">
        <v>98</v>
      </c>
      <c r="M15" s="2"/>
      <c r="N15" s="2"/>
      <c r="O15" s="2">
        <f t="shared" si="6"/>
        <v>264.19093517812212</v>
      </c>
      <c r="P15" s="2">
        <f t="shared" si="7"/>
        <v>262.12677947283424</v>
      </c>
      <c r="Q15" s="2"/>
      <c r="R15" s="1">
        <f t="shared" si="5"/>
        <v>0.116030375393446</v>
      </c>
      <c r="S15" s="1">
        <f t="shared" si="5"/>
        <v>6.1180714055095335E-2</v>
      </c>
      <c r="T15" s="2"/>
      <c r="U15" s="3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36892</v>
      </c>
      <c r="B16" s="2">
        <v>31</v>
      </c>
      <c r="C16" s="10">
        <v>5952</v>
      </c>
      <c r="D16" s="10">
        <v>9703</v>
      </c>
      <c r="E16" s="10">
        <v>7062.4968600000002</v>
      </c>
      <c r="F16" s="10">
        <v>8730.4667700000009</v>
      </c>
      <c r="G16" s="15">
        <f t="shared" si="1"/>
        <v>192</v>
      </c>
      <c r="H16" s="15">
        <f t="shared" si="2"/>
        <v>313</v>
      </c>
      <c r="I16" s="15">
        <f t="shared" si="3"/>
        <v>227.82247935483872</v>
      </c>
      <c r="J16" s="15">
        <f t="shared" si="4"/>
        <v>281.62796032258069</v>
      </c>
      <c r="K16" s="5">
        <v>94</v>
      </c>
      <c r="L16" s="5">
        <v>92</v>
      </c>
      <c r="M16" s="2"/>
      <c r="N16" s="2"/>
      <c r="O16" s="2">
        <f t="shared" si="6"/>
        <v>256.02148995761712</v>
      </c>
      <c r="P16" s="2">
        <f t="shared" si="7"/>
        <v>271.0159820114431</v>
      </c>
      <c r="Q16" s="2"/>
      <c r="R16" s="1">
        <f t="shared" si="5"/>
        <v>0.12377624316368623</v>
      </c>
      <c r="S16" s="1">
        <f t="shared" si="5"/>
        <v>3.7680840705526818E-2</v>
      </c>
      <c r="T16" s="2"/>
      <c r="U16" s="3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36923</v>
      </c>
      <c r="B17" s="2">
        <v>28</v>
      </c>
      <c r="C17" s="10">
        <v>5376</v>
      </c>
      <c r="D17" s="10">
        <v>8764</v>
      </c>
      <c r="E17" s="10">
        <v>6202.8468000000003</v>
      </c>
      <c r="F17" s="10">
        <v>7847.12219</v>
      </c>
      <c r="G17" s="15">
        <f t="shared" si="1"/>
        <v>192</v>
      </c>
      <c r="H17" s="15">
        <f t="shared" si="2"/>
        <v>313</v>
      </c>
      <c r="I17" s="15">
        <f t="shared" si="3"/>
        <v>221.53024285714287</v>
      </c>
      <c r="J17" s="15">
        <f t="shared" si="4"/>
        <v>280.25436392857142</v>
      </c>
      <c r="K17" s="5">
        <v>95</v>
      </c>
      <c r="L17" s="5">
        <v>92</v>
      </c>
      <c r="M17" s="2"/>
      <c r="N17" s="2"/>
      <c r="O17" s="2">
        <f t="shared" si="6"/>
        <v>254.99130611540477</v>
      </c>
      <c r="P17" s="2">
        <f t="shared" si="7"/>
        <v>267.32141396423287</v>
      </c>
      <c r="Q17" s="2"/>
      <c r="R17" s="1">
        <f t="shared" si="5"/>
        <v>0.15104512515629651</v>
      </c>
      <c r="S17" s="1">
        <f t="shared" si="5"/>
        <v>4.6147184946724949E-2</v>
      </c>
      <c r="T17" s="2"/>
      <c r="U17" s="3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36951</v>
      </c>
      <c r="B18" s="2">
        <v>31</v>
      </c>
      <c r="C18" s="10">
        <v>5952</v>
      </c>
      <c r="D18" s="10">
        <v>9858</v>
      </c>
      <c r="E18" s="10">
        <v>6882.7596700000004</v>
      </c>
      <c r="F18" s="10">
        <v>8623.5826099999995</v>
      </c>
      <c r="G18" s="15">
        <f t="shared" si="1"/>
        <v>192</v>
      </c>
      <c r="H18" s="15">
        <f t="shared" si="2"/>
        <v>318</v>
      </c>
      <c r="I18" s="15">
        <f t="shared" si="3"/>
        <v>222.02450548387097</v>
      </c>
      <c r="J18" s="15">
        <f t="shared" si="4"/>
        <v>278.1800841935484</v>
      </c>
      <c r="K18" s="5">
        <v>96</v>
      </c>
      <c r="L18" s="5">
        <v>96</v>
      </c>
      <c r="M18" s="2"/>
      <c r="N18" s="2"/>
      <c r="O18" s="2">
        <f t="shared" si="6"/>
        <v>257.19768984530504</v>
      </c>
      <c r="P18" s="2">
        <f t="shared" si="7"/>
        <v>257.07538721408235</v>
      </c>
      <c r="Q18" s="2"/>
      <c r="R18" s="1">
        <f t="shared" si="5"/>
        <v>0.15842028016132315</v>
      </c>
      <c r="S18" s="1">
        <f t="shared" si="5"/>
        <v>7.5867030670614427E-2</v>
      </c>
      <c r="T18" s="2"/>
      <c r="U18" s="3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36982</v>
      </c>
      <c r="B19" s="2">
        <v>30</v>
      </c>
      <c r="C19" s="10">
        <v>5760</v>
      </c>
      <c r="D19" s="10">
        <v>10020</v>
      </c>
      <c r="E19" s="10">
        <v>6709.1404700000003</v>
      </c>
      <c r="F19" s="10">
        <v>8721.0461400000004</v>
      </c>
      <c r="G19" s="15">
        <f t="shared" si="1"/>
        <v>192</v>
      </c>
      <c r="H19" s="15">
        <f t="shared" si="2"/>
        <v>334</v>
      </c>
      <c r="I19" s="15">
        <f t="shared" si="3"/>
        <v>223.63801566666669</v>
      </c>
      <c r="J19" s="15">
        <f t="shared" si="4"/>
        <v>290.70153800000003</v>
      </c>
      <c r="K19" s="5">
        <v>98</v>
      </c>
      <c r="L19" s="5">
        <v>95</v>
      </c>
      <c r="M19" s="2"/>
      <c r="N19" s="2"/>
      <c r="O19" s="2">
        <f t="shared" si="6"/>
        <v>264.80667106335812</v>
      </c>
      <c r="P19" s="2">
        <f t="shared" si="7"/>
        <v>258.90603320032375</v>
      </c>
      <c r="Q19" s="2"/>
      <c r="R19" s="1">
        <f t="shared" si="5"/>
        <v>0.18408612361349813</v>
      </c>
      <c r="S19" s="1">
        <f t="shared" si="5"/>
        <v>0.10937508283728542</v>
      </c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37012</v>
      </c>
      <c r="B20" s="2">
        <v>31</v>
      </c>
      <c r="C20" s="10">
        <v>5952</v>
      </c>
      <c r="D20" s="10">
        <v>10354</v>
      </c>
      <c r="E20" s="10">
        <v>6898.10689</v>
      </c>
      <c r="F20" s="10">
        <v>9236.2186000000002</v>
      </c>
      <c r="G20" s="15">
        <f t="shared" si="1"/>
        <v>192</v>
      </c>
      <c r="H20" s="15">
        <f t="shared" si="2"/>
        <v>334</v>
      </c>
      <c r="I20" s="15">
        <f t="shared" si="3"/>
        <v>222.51957709677419</v>
      </c>
      <c r="J20" s="15">
        <f t="shared" si="4"/>
        <v>297.94253548387098</v>
      </c>
      <c r="K20" s="5">
        <v>98</v>
      </c>
      <c r="L20" s="5">
        <v>93</v>
      </c>
      <c r="M20" s="2"/>
      <c r="N20" s="2"/>
      <c r="O20" s="2">
        <f t="shared" si="6"/>
        <v>265.72795744251368</v>
      </c>
      <c r="P20" s="2">
        <f t="shared" si="7"/>
        <v>262.32549416325378</v>
      </c>
      <c r="Q20" s="2"/>
      <c r="R20" s="1">
        <f t="shared" si="5"/>
        <v>0.19417788272601333</v>
      </c>
      <c r="S20" s="1">
        <f t="shared" si="5"/>
        <v>0.11954332489912411</v>
      </c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37043</v>
      </c>
      <c r="B21" s="2">
        <v>30</v>
      </c>
      <c r="C21" s="10">
        <v>6270</v>
      </c>
      <c r="D21" s="10">
        <v>9600</v>
      </c>
      <c r="E21" s="10">
        <v>6933.9417999999996</v>
      </c>
      <c r="F21" s="10">
        <v>8762.7777100000003</v>
      </c>
      <c r="G21" s="15">
        <f t="shared" si="1"/>
        <v>209</v>
      </c>
      <c r="H21" s="15">
        <f t="shared" si="2"/>
        <v>320</v>
      </c>
      <c r="I21" s="15">
        <f t="shared" si="3"/>
        <v>231.13139333333331</v>
      </c>
      <c r="J21" s="15">
        <f t="shared" si="4"/>
        <v>292.09259033333336</v>
      </c>
      <c r="K21" s="5">
        <v>92</v>
      </c>
      <c r="L21" s="5">
        <v>97</v>
      </c>
      <c r="M21" s="2"/>
      <c r="N21" s="2"/>
      <c r="O21" s="2">
        <f t="shared" si="6"/>
        <v>266.90119640805818</v>
      </c>
      <c r="P21" s="2">
        <f t="shared" si="7"/>
        <v>254.34784113410419</v>
      </c>
      <c r="Q21" s="2"/>
      <c r="R21" s="1">
        <f t="shared" si="5"/>
        <v>0.15475960473763226</v>
      </c>
      <c r="S21" s="1">
        <f t="shared" si="5"/>
        <v>0.1292218647386954</v>
      </c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37073</v>
      </c>
      <c r="B22" s="2">
        <v>31</v>
      </c>
      <c r="C22" s="10">
        <v>6479</v>
      </c>
      <c r="D22" s="10">
        <v>9920</v>
      </c>
      <c r="E22" s="10">
        <v>9254.83014</v>
      </c>
      <c r="F22" s="10">
        <v>7819.8431899999996</v>
      </c>
      <c r="G22" s="11">
        <f t="shared" si="1"/>
        <v>209</v>
      </c>
      <c r="H22" s="11">
        <f t="shared" si="2"/>
        <v>320</v>
      </c>
      <c r="I22" s="11">
        <f t="shared" si="3"/>
        <v>298.54290774193549</v>
      </c>
      <c r="J22" s="11">
        <f t="shared" si="4"/>
        <v>252.25300612903226</v>
      </c>
      <c r="K22" s="5">
        <v>98</v>
      </c>
      <c r="L22" s="5">
        <v>98</v>
      </c>
      <c r="M22" s="2"/>
      <c r="N22" s="2"/>
      <c r="O22" s="2">
        <f t="shared" si="6"/>
        <v>266.45088456336504</v>
      </c>
      <c r="P22" s="2">
        <f t="shared" si="7"/>
        <v>253.20446140990779</v>
      </c>
      <c r="Q22" s="2"/>
      <c r="R22" s="1">
        <f t="shared" si="5"/>
        <v>0.10749551353037411</v>
      </c>
      <c r="S22" s="1">
        <f t="shared" si="5"/>
        <v>3.7718293053318375E-3</v>
      </c>
      <c r="T22" s="2"/>
      <c r="U22" s="3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37104</v>
      </c>
      <c r="B23" s="2">
        <v>31</v>
      </c>
      <c r="C23" s="10">
        <v>6479</v>
      </c>
      <c r="D23" s="10">
        <v>10850</v>
      </c>
      <c r="E23" s="10">
        <v>9194.9341399999994</v>
      </c>
      <c r="F23" s="10">
        <v>8080.2671200000004</v>
      </c>
      <c r="G23" s="11">
        <f t="shared" si="1"/>
        <v>209</v>
      </c>
      <c r="H23" s="11">
        <f t="shared" si="2"/>
        <v>350</v>
      </c>
      <c r="I23" s="11">
        <f t="shared" si="3"/>
        <v>296.61077870967739</v>
      </c>
      <c r="J23" s="11">
        <f t="shared" si="4"/>
        <v>260.65377806451613</v>
      </c>
      <c r="K23" s="5">
        <v>97</v>
      </c>
      <c r="L23" s="5">
        <v>92</v>
      </c>
      <c r="M23" s="2"/>
      <c r="N23" s="2"/>
      <c r="O23" s="2">
        <f t="shared" si="6"/>
        <v>280.64745881994429</v>
      </c>
      <c r="P23" s="2">
        <f t="shared" si="7"/>
        <v>267.49018718363362</v>
      </c>
      <c r="Q23" s="2"/>
      <c r="R23" s="1">
        <f t="shared" si="5"/>
        <v>5.3819082230177472E-2</v>
      </c>
      <c r="S23" s="1">
        <f t="shared" si="5"/>
        <v>2.6227930283156557E-2</v>
      </c>
      <c r="T23" s="2"/>
      <c r="U23" s="3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37135</v>
      </c>
      <c r="B24" s="2">
        <v>30</v>
      </c>
      <c r="C24" s="10">
        <v>6270</v>
      </c>
      <c r="D24" s="10">
        <v>10500</v>
      </c>
      <c r="E24" s="10">
        <v>9030.0878900000007</v>
      </c>
      <c r="F24" s="10">
        <v>7526.7663599999996</v>
      </c>
      <c r="G24" s="11">
        <f t="shared" si="1"/>
        <v>209</v>
      </c>
      <c r="H24" s="11">
        <f t="shared" si="2"/>
        <v>350</v>
      </c>
      <c r="I24" s="11">
        <f t="shared" si="3"/>
        <v>301.00292966666672</v>
      </c>
      <c r="J24" s="11">
        <f t="shared" si="4"/>
        <v>250.892212</v>
      </c>
      <c r="K24" s="5">
        <v>97</v>
      </c>
      <c r="L24" s="5">
        <v>98</v>
      </c>
      <c r="M24" s="2"/>
      <c r="N24" s="2"/>
      <c r="O24" s="2">
        <f t="shared" si="6"/>
        <v>282.13864846258576</v>
      </c>
      <c r="P24" s="2">
        <f t="shared" si="7"/>
        <v>257.14456188790354</v>
      </c>
      <c r="Q24" s="2"/>
      <c r="R24" s="1">
        <f t="shared" si="5"/>
        <v>6.2671420590395654E-2</v>
      </c>
      <c r="S24" s="1">
        <f t="shared" si="5"/>
        <v>2.4920462209897271E-2</v>
      </c>
      <c r="T24" s="2"/>
      <c r="U24" s="3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37165</v>
      </c>
      <c r="B25" s="2">
        <v>31</v>
      </c>
      <c r="C25" s="10">
        <v>6479</v>
      </c>
      <c r="D25" s="10">
        <v>11160</v>
      </c>
      <c r="E25" s="10">
        <v>9476.4846799999996</v>
      </c>
      <c r="F25" s="10">
        <v>7963.3132599999999</v>
      </c>
      <c r="G25" s="11">
        <f t="shared" si="1"/>
        <v>209</v>
      </c>
      <c r="H25" s="11">
        <f t="shared" si="2"/>
        <v>360</v>
      </c>
      <c r="I25" s="11">
        <f t="shared" si="3"/>
        <v>305.69305419354839</v>
      </c>
      <c r="J25" s="11">
        <f t="shared" si="4"/>
        <v>256.8810729032258</v>
      </c>
      <c r="K25" s="5">
        <v>97</v>
      </c>
      <c r="L25" s="5">
        <v>97</v>
      </c>
      <c r="M25" s="2"/>
      <c r="N25" s="2"/>
      <c r="O25" s="2">
        <f t="shared" si="6"/>
        <v>286.93650681829894</v>
      </c>
      <c r="P25" s="2">
        <f t="shared" si="7"/>
        <v>262.19768317134231</v>
      </c>
      <c r="Q25" s="2"/>
      <c r="R25" s="1">
        <f t="shared" si="5"/>
        <v>6.1357453556579067E-2</v>
      </c>
      <c r="S25" s="1">
        <f t="shared" si="5"/>
        <v>2.0696776948293968E-2</v>
      </c>
      <c r="T25" s="2"/>
      <c r="U25" s="3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37196</v>
      </c>
      <c r="B26" s="2">
        <v>30</v>
      </c>
      <c r="C26" s="10">
        <v>6270</v>
      </c>
      <c r="D26" s="10">
        <v>10800</v>
      </c>
      <c r="E26" s="10">
        <v>9070.6063799999993</v>
      </c>
      <c r="F26" s="10">
        <v>7890.6866499999996</v>
      </c>
      <c r="G26" s="11">
        <f t="shared" si="1"/>
        <v>209</v>
      </c>
      <c r="H26" s="11">
        <f t="shared" si="2"/>
        <v>360</v>
      </c>
      <c r="I26" s="11">
        <f t="shared" si="3"/>
        <v>302.35354599999999</v>
      </c>
      <c r="J26" s="11">
        <f t="shared" si="4"/>
        <v>263.0228883333333</v>
      </c>
      <c r="K26" s="5">
        <v>98</v>
      </c>
      <c r="L26" s="5">
        <v>94</v>
      </c>
      <c r="M26" s="2"/>
      <c r="N26" s="2"/>
      <c r="O26" s="2">
        <f t="shared" si="6"/>
        <v>287.40860551198978</v>
      </c>
      <c r="P26" s="2">
        <f t="shared" si="7"/>
        <v>270.21476317309367</v>
      </c>
      <c r="Q26" s="2"/>
      <c r="R26" s="1">
        <f t="shared" si="5"/>
        <v>4.9428692620691862E-2</v>
      </c>
      <c r="S26" s="1">
        <f t="shared" si="5"/>
        <v>2.7343152093463403E-2</v>
      </c>
      <c r="T26" s="2"/>
      <c r="U26" s="3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37226</v>
      </c>
      <c r="B27" s="2">
        <v>31</v>
      </c>
      <c r="C27" s="10">
        <v>6479</v>
      </c>
      <c r="D27" s="10">
        <v>10850</v>
      </c>
      <c r="E27" s="10">
        <v>9173.91302</v>
      </c>
      <c r="F27" s="10">
        <v>8131.4235500000004</v>
      </c>
      <c r="G27" s="11">
        <f t="shared" si="1"/>
        <v>209</v>
      </c>
      <c r="H27" s="11">
        <f t="shared" si="2"/>
        <v>350</v>
      </c>
      <c r="I27" s="11">
        <f t="shared" si="3"/>
        <v>295.93267806451615</v>
      </c>
      <c r="J27" s="11">
        <f t="shared" si="4"/>
        <v>262.30398548387097</v>
      </c>
      <c r="K27" s="5">
        <v>98</v>
      </c>
      <c r="L27" s="5">
        <v>92</v>
      </c>
      <c r="M27" s="2"/>
      <c r="N27" s="2"/>
      <c r="O27" s="2">
        <f t="shared" si="6"/>
        <v>282.87175109820816</v>
      </c>
      <c r="P27" s="2">
        <f t="shared" si="7"/>
        <v>274.4096863977158</v>
      </c>
      <c r="Q27" s="2"/>
      <c r="R27" s="1">
        <f t="shared" si="5"/>
        <v>4.4134791236068165E-2</v>
      </c>
      <c r="S27" s="1">
        <f t="shared" si="5"/>
        <v>4.6151418139962673E-2</v>
      </c>
      <c r="T27" s="2"/>
      <c r="U27" s="3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37257</v>
      </c>
      <c r="B28" s="2">
        <v>31</v>
      </c>
      <c r="C28" s="10">
        <v>7750</v>
      </c>
      <c r="D28" s="10">
        <v>10540</v>
      </c>
      <c r="E28" s="10">
        <v>9702.52225</v>
      </c>
      <c r="F28" s="10">
        <v>8348.0120200000001</v>
      </c>
      <c r="G28" s="11">
        <f t="shared" si="1"/>
        <v>250</v>
      </c>
      <c r="H28" s="11">
        <f t="shared" si="2"/>
        <v>340</v>
      </c>
      <c r="I28" s="11">
        <f t="shared" si="3"/>
        <v>312.98458870967744</v>
      </c>
      <c r="J28" s="11">
        <f t="shared" si="4"/>
        <v>269.29071032258065</v>
      </c>
      <c r="K28" s="5">
        <v>94</v>
      </c>
      <c r="L28" s="5">
        <v>92</v>
      </c>
      <c r="M28" s="2"/>
      <c r="N28" s="2"/>
      <c r="O28" s="2">
        <f t="shared" si="6"/>
        <v>295.48228570591544</v>
      </c>
      <c r="P28" s="2">
        <f t="shared" si="7"/>
        <v>276.772380795331</v>
      </c>
      <c r="Q28" s="2"/>
      <c r="R28" s="1">
        <f t="shared" si="5"/>
        <v>5.5920654355275691E-2</v>
      </c>
      <c r="S28" s="1">
        <f t="shared" si="5"/>
        <v>2.7782876222459119E-2</v>
      </c>
      <c r="T28" s="2"/>
      <c r="U28" s="3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37288</v>
      </c>
      <c r="B29" s="2">
        <v>28</v>
      </c>
      <c r="C29" s="10">
        <v>7000</v>
      </c>
      <c r="D29" s="10">
        <v>9240</v>
      </c>
      <c r="E29" s="10">
        <v>8753.2530499999993</v>
      </c>
      <c r="F29" s="10">
        <v>7416.6546600000001</v>
      </c>
      <c r="G29" s="11">
        <f t="shared" si="1"/>
        <v>250</v>
      </c>
      <c r="H29" s="11">
        <f t="shared" si="2"/>
        <v>330</v>
      </c>
      <c r="I29" s="11">
        <f t="shared" si="3"/>
        <v>312.61618035714281</v>
      </c>
      <c r="J29" s="11">
        <f t="shared" si="4"/>
        <v>264.88052357142857</v>
      </c>
      <c r="K29" s="5">
        <v>93</v>
      </c>
      <c r="L29" s="5">
        <v>93</v>
      </c>
      <c r="M29" s="2"/>
      <c r="N29" s="2"/>
      <c r="O29" s="2">
        <f t="shared" si="6"/>
        <v>292.06907841412857</v>
      </c>
      <c r="P29" s="2">
        <f t="shared" si="7"/>
        <v>276.18096994056725</v>
      </c>
      <c r="Q29" s="2"/>
      <c r="R29" s="1">
        <f t="shared" si="5"/>
        <v>6.5726290685084079E-2</v>
      </c>
      <c r="S29" s="1">
        <f t="shared" si="5"/>
        <v>4.266242839138517E-2</v>
      </c>
      <c r="T29" s="2"/>
      <c r="U29" s="3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37316</v>
      </c>
      <c r="B30" s="2">
        <v>31</v>
      </c>
      <c r="C30" s="10">
        <v>7750</v>
      </c>
      <c r="D30" s="10">
        <v>10819</v>
      </c>
      <c r="E30" s="10">
        <v>9701.1854899999998</v>
      </c>
      <c r="F30" s="10">
        <v>8475.9750100000001</v>
      </c>
      <c r="G30" s="11">
        <f t="shared" si="1"/>
        <v>250</v>
      </c>
      <c r="H30" s="11">
        <f t="shared" si="2"/>
        <v>349</v>
      </c>
      <c r="I30" s="11">
        <f t="shared" si="3"/>
        <v>312.94146741935481</v>
      </c>
      <c r="J30" s="11">
        <f t="shared" si="4"/>
        <v>273.4185487096774</v>
      </c>
      <c r="K30" s="5">
        <v>98</v>
      </c>
      <c r="L30" s="5">
        <v>94</v>
      </c>
      <c r="M30" s="2"/>
      <c r="N30" s="2"/>
      <c r="O30" s="2">
        <f t="shared" si="6"/>
        <v>300.21895032450408</v>
      </c>
      <c r="P30" s="2">
        <f t="shared" si="7"/>
        <v>277.05126965683462</v>
      </c>
      <c r="Q30" s="2"/>
      <c r="R30" s="1">
        <f t="shared" si="5"/>
        <v>4.0654622092002969E-2</v>
      </c>
      <c r="S30" s="1">
        <f t="shared" si="5"/>
        <v>1.3286300305157928E-2</v>
      </c>
      <c r="T30" s="2"/>
      <c r="U30" s="3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37347</v>
      </c>
      <c r="B31" s="2">
        <v>30</v>
      </c>
      <c r="C31" s="10">
        <v>7500</v>
      </c>
      <c r="D31" s="10">
        <v>10170</v>
      </c>
      <c r="E31" s="10">
        <v>9309.2413300000007</v>
      </c>
      <c r="F31" s="10">
        <v>8281.6479500000005</v>
      </c>
      <c r="G31" s="11">
        <f t="shared" si="1"/>
        <v>250</v>
      </c>
      <c r="H31" s="11">
        <f t="shared" si="2"/>
        <v>339</v>
      </c>
      <c r="I31" s="11">
        <f t="shared" si="3"/>
        <v>310.30804433333338</v>
      </c>
      <c r="J31" s="11">
        <f t="shared" si="4"/>
        <v>276.05493166666668</v>
      </c>
      <c r="K31" s="5">
        <v>98</v>
      </c>
      <c r="L31" s="5">
        <v>92</v>
      </c>
      <c r="M31" s="2"/>
      <c r="N31" s="2"/>
      <c r="O31" s="2">
        <f t="shared" si="6"/>
        <v>296.70709543158955</v>
      </c>
      <c r="P31" s="2">
        <f t="shared" si="7"/>
        <v>282.67598434131526</v>
      </c>
      <c r="Q31" s="2"/>
      <c r="R31" s="1">
        <f t="shared" si="5"/>
        <v>4.3830474749580364E-2</v>
      </c>
      <c r="S31" s="1">
        <f t="shared" si="5"/>
        <v>2.3984547693730138E-2</v>
      </c>
      <c r="T31" s="2"/>
      <c r="U31" s="3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37377</v>
      </c>
      <c r="B32" s="2">
        <v>31</v>
      </c>
      <c r="C32" s="10">
        <v>6479</v>
      </c>
      <c r="D32" s="10">
        <v>10509</v>
      </c>
      <c r="E32" s="10">
        <v>9221.2086500000005</v>
      </c>
      <c r="F32" s="10">
        <v>7977.4613600000002</v>
      </c>
      <c r="G32" s="11">
        <f t="shared" si="1"/>
        <v>209</v>
      </c>
      <c r="H32" s="11">
        <f t="shared" si="2"/>
        <v>339</v>
      </c>
      <c r="I32" s="11">
        <f t="shared" si="3"/>
        <v>297.45834354838712</v>
      </c>
      <c r="J32" s="11">
        <f t="shared" si="4"/>
        <v>257.33746322580646</v>
      </c>
      <c r="K32" s="5">
        <v>95</v>
      </c>
      <c r="L32" s="5">
        <v>92</v>
      </c>
      <c r="M32" s="2"/>
      <c r="N32" s="2"/>
      <c r="O32" s="2">
        <f t="shared" si="6"/>
        <v>278.9245682464408</v>
      </c>
      <c r="P32" s="2">
        <f t="shared" si="7"/>
        <v>280.4244877224553</v>
      </c>
      <c r="Q32" s="2"/>
      <c r="R32" s="1">
        <f t="shared" si="5"/>
        <v>6.2307128725509961E-2</v>
      </c>
      <c r="S32" s="1">
        <f t="shared" si="5"/>
        <v>8.971497661959392E-2</v>
      </c>
      <c r="T32" s="2"/>
      <c r="U32" s="3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37408</v>
      </c>
      <c r="B33" s="2">
        <v>30</v>
      </c>
      <c r="C33" s="10">
        <v>6270</v>
      </c>
      <c r="D33" s="10">
        <v>10170</v>
      </c>
      <c r="E33" s="10">
        <v>9014.1192599999995</v>
      </c>
      <c r="F33" s="10">
        <v>7323.0697600000003</v>
      </c>
      <c r="G33" s="11">
        <f t="shared" si="1"/>
        <v>209</v>
      </c>
      <c r="H33" s="11">
        <f t="shared" si="2"/>
        <v>339</v>
      </c>
      <c r="I33" s="11">
        <f t="shared" si="3"/>
        <v>300.470642</v>
      </c>
      <c r="J33" s="11">
        <f t="shared" si="4"/>
        <v>244.10232533333334</v>
      </c>
      <c r="K33" s="5">
        <v>93</v>
      </c>
      <c r="L33" s="5">
        <v>97</v>
      </c>
      <c r="M33" s="2"/>
      <c r="N33" s="2"/>
      <c r="O33" s="2">
        <f t="shared" si="6"/>
        <v>276.94830412427217</v>
      </c>
      <c r="P33" s="2">
        <f t="shared" si="7"/>
        <v>269.1693740267757</v>
      </c>
      <c r="Q33" s="2"/>
      <c r="R33" s="1">
        <f t="shared" si="5"/>
        <v>7.8284978922259663E-2</v>
      </c>
      <c r="S33" s="1">
        <f t="shared" si="5"/>
        <v>0.10269074110298668</v>
      </c>
      <c r="T33" s="2"/>
      <c r="U33" s="3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37438</v>
      </c>
      <c r="B34" s="2">
        <v>31</v>
      </c>
      <c r="C34" s="10">
        <v>6944</v>
      </c>
      <c r="D34" s="10">
        <v>10509</v>
      </c>
      <c r="E34" s="10">
        <v>9419.2499100000005</v>
      </c>
      <c r="F34" s="10">
        <v>7807.4088400000001</v>
      </c>
      <c r="G34" s="11">
        <f t="shared" si="1"/>
        <v>224</v>
      </c>
      <c r="H34" s="11">
        <f t="shared" si="2"/>
        <v>339</v>
      </c>
      <c r="I34" s="11">
        <f t="shared" si="3"/>
        <v>303.84677129032258</v>
      </c>
      <c r="J34" s="11">
        <f t="shared" si="4"/>
        <v>251.85189806451612</v>
      </c>
      <c r="K34" s="5">
        <v>94</v>
      </c>
      <c r="L34" s="5">
        <v>96</v>
      </c>
      <c r="M34" s="2"/>
      <c r="N34" s="2"/>
      <c r="O34" s="2">
        <f t="shared" si="6"/>
        <v>283.00895217433742</v>
      </c>
      <c r="P34" s="2">
        <f t="shared" si="7"/>
        <v>272.05868406266404</v>
      </c>
      <c r="Q34" s="2"/>
      <c r="R34" s="1">
        <f t="shared" si="5"/>
        <v>6.8580024818084465E-2</v>
      </c>
      <c r="S34" s="1">
        <f t="shared" si="5"/>
        <v>8.0232812035316139E-2</v>
      </c>
      <c r="T34" s="1"/>
      <c r="U34" s="1"/>
      <c r="V34" s="1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37469</v>
      </c>
      <c r="B35" s="2">
        <v>31</v>
      </c>
      <c r="C35" s="10">
        <v>6944</v>
      </c>
      <c r="D35" s="10">
        <v>10571</v>
      </c>
      <c r="E35" s="10">
        <v>9373.1727900000005</v>
      </c>
      <c r="F35" s="10">
        <v>7904.3935899999997</v>
      </c>
      <c r="G35" s="12">
        <f t="shared" si="1"/>
        <v>224</v>
      </c>
      <c r="H35" s="12">
        <f t="shared" si="2"/>
        <v>341</v>
      </c>
      <c r="I35" s="12">
        <f t="shared" si="3"/>
        <v>302.36041258064517</v>
      </c>
      <c r="J35" s="12">
        <f t="shared" si="4"/>
        <v>254.98043838709677</v>
      </c>
      <c r="K35" s="5">
        <v>97</v>
      </c>
      <c r="L35" s="5">
        <v>97</v>
      </c>
      <c r="M35" s="2"/>
      <c r="N35" s="2"/>
      <c r="O35" s="2">
        <f t="shared" si="6"/>
        <v>284.49708061859985</v>
      </c>
      <c r="P35" s="2">
        <f t="shared" si="7"/>
        <v>270.90903420252471</v>
      </c>
      <c r="Q35" s="2"/>
      <c r="R35" s="1">
        <f>SUM(R10:R34)</f>
        <v>2.2704520822751419</v>
      </c>
      <c r="S35" s="1">
        <f>SUM(S10:S34)</f>
        <v>1.2653615908705023</v>
      </c>
      <c r="T35" s="2"/>
      <c r="U35" s="1">
        <f t="shared" ref="U35:U46" si="8">ABS((O35-I35)/I35)</f>
        <v>5.9079599110154139E-2</v>
      </c>
      <c r="V35" s="1">
        <f t="shared" ref="V35:V46" si="9">ABS((P35-J35)/J35)</f>
        <v>6.246987383105073E-2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37500</v>
      </c>
      <c r="B36" s="2">
        <v>30</v>
      </c>
      <c r="C36" s="10">
        <v>6540</v>
      </c>
      <c r="D36" s="10">
        <v>10230</v>
      </c>
      <c r="E36" s="10">
        <v>9022.8772000000008</v>
      </c>
      <c r="F36" s="10">
        <v>7604.5509300000003</v>
      </c>
      <c r="G36" s="12">
        <f t="shared" si="1"/>
        <v>218</v>
      </c>
      <c r="H36" s="12">
        <f t="shared" si="2"/>
        <v>341</v>
      </c>
      <c r="I36" s="12">
        <f t="shared" si="3"/>
        <v>300.76257333333336</v>
      </c>
      <c r="J36" s="12">
        <f t="shared" si="4"/>
        <v>253.48503100000002</v>
      </c>
      <c r="K36" s="5">
        <v>98</v>
      </c>
      <c r="L36" s="5">
        <v>98</v>
      </c>
      <c r="M36" s="2"/>
      <c r="N36" s="2"/>
      <c r="O36" s="2">
        <f t="shared" si="6"/>
        <v>282.18696540593299</v>
      </c>
      <c r="P36" s="2">
        <f t="shared" si="7"/>
        <v>269.45689958755241</v>
      </c>
      <c r="Q36" s="2"/>
      <c r="R36" s="1"/>
      <c r="S36" s="2"/>
      <c r="T36" s="2"/>
      <c r="U36" s="1">
        <f t="shared" si="8"/>
        <v>6.1761700339001732E-2</v>
      </c>
      <c r="V36" s="1">
        <f t="shared" si="9"/>
        <v>6.3009119412468936E-2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37530</v>
      </c>
      <c r="B37" s="2">
        <v>31</v>
      </c>
      <c r="C37" s="10">
        <v>6758</v>
      </c>
      <c r="D37" s="10">
        <v>11036</v>
      </c>
      <c r="E37" s="10">
        <v>9420.7597999999998</v>
      </c>
      <c r="F37" s="10">
        <v>8204.4099700000006</v>
      </c>
      <c r="G37" s="12">
        <f t="shared" si="1"/>
        <v>218</v>
      </c>
      <c r="H37" s="12">
        <f t="shared" si="2"/>
        <v>356</v>
      </c>
      <c r="I37" s="12">
        <f t="shared" si="3"/>
        <v>303.89547741935485</v>
      </c>
      <c r="J37" s="12">
        <f t="shared" si="4"/>
        <v>264.65838612903229</v>
      </c>
      <c r="K37" s="5">
        <v>98</v>
      </c>
      <c r="L37" s="5">
        <v>94</v>
      </c>
      <c r="M37" s="2"/>
      <c r="N37" s="2"/>
      <c r="O37" s="2">
        <f t="shared" si="6"/>
        <v>288.9388653798768</v>
      </c>
      <c r="P37" s="2">
        <f t="shared" si="7"/>
        <v>278.65926096758011</v>
      </c>
      <c r="Q37" s="2"/>
      <c r="R37" s="1"/>
      <c r="S37" s="17">
        <f>S35+R35</f>
        <v>3.5358136731456442</v>
      </c>
      <c r="T37" s="2"/>
      <c r="U37" s="1">
        <f t="shared" si="8"/>
        <v>4.9216303468836917E-2</v>
      </c>
      <c r="V37" s="1">
        <f t="shared" si="9"/>
        <v>5.2901685993512367E-2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37561</v>
      </c>
      <c r="B38" s="2">
        <v>30</v>
      </c>
      <c r="C38" s="10">
        <v>6210</v>
      </c>
      <c r="D38" s="10">
        <v>10680</v>
      </c>
      <c r="E38" s="10">
        <v>9293.0154399999992</v>
      </c>
      <c r="F38" s="10">
        <v>7545.4788200000003</v>
      </c>
      <c r="G38" s="12">
        <f t="shared" si="1"/>
        <v>207</v>
      </c>
      <c r="H38" s="12">
        <f t="shared" si="2"/>
        <v>356</v>
      </c>
      <c r="I38" s="12">
        <f t="shared" si="3"/>
        <v>309.76718133333333</v>
      </c>
      <c r="J38" s="12">
        <f t="shared" si="4"/>
        <v>251.51596066666667</v>
      </c>
      <c r="K38" s="5">
        <v>94</v>
      </c>
      <c r="L38" s="5">
        <v>98</v>
      </c>
      <c r="M38" s="2"/>
      <c r="N38" s="2"/>
      <c r="O38" s="2">
        <f t="shared" si="6"/>
        <v>285.1559773909724</v>
      </c>
      <c r="P38" s="2">
        <f t="shared" si="7"/>
        <v>270.61194644132843</v>
      </c>
      <c r="Q38" s="2"/>
      <c r="R38" s="1"/>
      <c r="S38" s="2"/>
      <c r="T38" s="2"/>
      <c r="U38" s="1">
        <f t="shared" si="8"/>
        <v>7.9450650118668906E-2</v>
      </c>
      <c r="V38" s="1">
        <f t="shared" si="9"/>
        <v>7.5923554608805149E-2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37591</v>
      </c>
      <c r="B39" s="2">
        <v>31</v>
      </c>
      <c r="C39" s="10">
        <v>6510</v>
      </c>
      <c r="D39" s="10">
        <v>10540</v>
      </c>
      <c r="E39" s="10">
        <v>9296.3615100000006</v>
      </c>
      <c r="F39" s="10">
        <v>7691.2534500000002</v>
      </c>
      <c r="G39" s="12">
        <f t="shared" si="1"/>
        <v>210</v>
      </c>
      <c r="H39" s="12">
        <f t="shared" si="2"/>
        <v>340</v>
      </c>
      <c r="I39" s="12">
        <f t="shared" si="3"/>
        <v>299.88262935483874</v>
      </c>
      <c r="J39" s="12">
        <f t="shared" si="4"/>
        <v>248.10495</v>
      </c>
      <c r="K39" s="5">
        <v>96</v>
      </c>
      <c r="L39" s="5">
        <v>98</v>
      </c>
      <c r="M39" s="2"/>
      <c r="N39" s="2"/>
      <c r="O39" s="2">
        <f t="shared" si="6"/>
        <v>278.32303101725006</v>
      </c>
      <c r="P39" s="2">
        <f t="shared" si="7"/>
        <v>270.36448320408698</v>
      </c>
      <c r="Q39" s="2"/>
      <c r="R39" s="1"/>
      <c r="S39" s="2"/>
      <c r="T39" s="2"/>
      <c r="U39" s="1">
        <f t="shared" si="8"/>
        <v>7.189345506264086E-2</v>
      </c>
      <c r="V39" s="1">
        <f t="shared" si="9"/>
        <v>8.9718214828390069E-2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37622</v>
      </c>
      <c r="B40" s="2">
        <v>31</v>
      </c>
      <c r="C40" s="10">
        <v>6510</v>
      </c>
      <c r="D40" s="10">
        <v>10540</v>
      </c>
      <c r="E40" s="10">
        <v>9363.84195</v>
      </c>
      <c r="F40" s="10">
        <v>7609.9858199999999</v>
      </c>
      <c r="G40" s="12">
        <f t="shared" si="1"/>
        <v>210</v>
      </c>
      <c r="H40" s="12">
        <f t="shared" si="2"/>
        <v>340</v>
      </c>
      <c r="I40" s="12">
        <f t="shared" si="3"/>
        <v>302.05941774193548</v>
      </c>
      <c r="J40" s="12">
        <f t="shared" si="4"/>
        <v>245.48341354838709</v>
      </c>
      <c r="K40" s="5">
        <v>94</v>
      </c>
      <c r="L40" s="5">
        <v>98</v>
      </c>
      <c r="M40" s="2"/>
      <c r="N40" s="2"/>
      <c r="O40" s="2">
        <f t="shared" si="6"/>
        <v>277.77465145598319</v>
      </c>
      <c r="P40" s="2">
        <f t="shared" si="7"/>
        <v>270.15501009617981</v>
      </c>
      <c r="Q40" s="2"/>
      <c r="R40" s="1"/>
      <c r="S40" s="2"/>
      <c r="T40" s="2"/>
      <c r="U40" s="1">
        <f t="shared" si="8"/>
        <v>8.0397315427191821E-2</v>
      </c>
      <c r="V40" s="1">
        <f t="shared" si="9"/>
        <v>0.10050209173472208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37653</v>
      </c>
      <c r="B41" s="2">
        <v>28</v>
      </c>
      <c r="C41" s="10">
        <v>5880</v>
      </c>
      <c r="D41" s="10">
        <v>9520</v>
      </c>
      <c r="E41" s="10">
        <v>8232.3776899999993</v>
      </c>
      <c r="F41" s="10">
        <v>7056.2572</v>
      </c>
      <c r="G41" s="12">
        <f t="shared" si="1"/>
        <v>210</v>
      </c>
      <c r="H41" s="12">
        <f t="shared" si="2"/>
        <v>340</v>
      </c>
      <c r="I41" s="12">
        <f t="shared" si="3"/>
        <v>294.01348892857141</v>
      </c>
      <c r="J41" s="12">
        <f t="shared" si="4"/>
        <v>252.00918571428571</v>
      </c>
      <c r="K41" s="5">
        <v>97</v>
      </c>
      <c r="L41" s="5">
        <v>95</v>
      </c>
      <c r="M41" s="2"/>
      <c r="N41" s="2"/>
      <c r="O41" s="2">
        <f t="shared" si="6"/>
        <v>277.47455607011909</v>
      </c>
      <c r="P41" s="2">
        <f t="shared" si="7"/>
        <v>275.58725271097734</v>
      </c>
      <c r="Q41" s="2"/>
      <c r="R41" s="1"/>
      <c r="S41" s="2"/>
      <c r="T41" s="2"/>
      <c r="U41" s="1">
        <f t="shared" si="8"/>
        <v>5.6252292773105846E-2</v>
      </c>
      <c r="V41" s="1">
        <f t="shared" si="9"/>
        <v>9.3560347532026716E-2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37681</v>
      </c>
      <c r="B42" s="2">
        <v>31</v>
      </c>
      <c r="C42" s="10">
        <v>6510</v>
      </c>
      <c r="D42" s="10">
        <v>10540</v>
      </c>
      <c r="E42" s="10">
        <v>9161.9408299999996</v>
      </c>
      <c r="F42" s="10">
        <v>7782.9266200000002</v>
      </c>
      <c r="G42" s="12">
        <f t="shared" si="1"/>
        <v>210</v>
      </c>
      <c r="H42" s="12">
        <f t="shared" si="2"/>
        <v>340</v>
      </c>
      <c r="I42" s="12">
        <f t="shared" si="3"/>
        <v>295.54647838709678</v>
      </c>
      <c r="J42" s="12">
        <f t="shared" si="4"/>
        <v>251.06214903225808</v>
      </c>
      <c r="K42" s="5">
        <v>96</v>
      </c>
      <c r="L42" s="5">
        <v>95</v>
      </c>
      <c r="M42" s="2"/>
      <c r="N42" s="2"/>
      <c r="O42" s="2">
        <f t="shared" si="6"/>
        <v>277.6345253282858</v>
      </c>
      <c r="P42" s="2">
        <f t="shared" si="7"/>
        <v>274.57598903707844</v>
      </c>
      <c r="Q42" s="2"/>
      <c r="R42" s="1"/>
      <c r="S42" s="2"/>
      <c r="T42" s="2"/>
      <c r="U42" s="1">
        <f t="shared" si="8"/>
        <v>6.0606213806244411E-2</v>
      </c>
      <c r="V42" s="1">
        <f t="shared" si="9"/>
        <v>9.365744735101092E-2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37712</v>
      </c>
      <c r="B43" s="2">
        <v>30</v>
      </c>
      <c r="C43" s="10">
        <v>5700</v>
      </c>
      <c r="D43" s="10">
        <v>10200</v>
      </c>
      <c r="E43" s="10">
        <v>8735.6387300000006</v>
      </c>
      <c r="F43" s="10">
        <v>7204.09836</v>
      </c>
      <c r="G43" s="12">
        <f t="shared" si="1"/>
        <v>190</v>
      </c>
      <c r="H43" s="12">
        <f t="shared" si="2"/>
        <v>340</v>
      </c>
      <c r="I43" s="12">
        <f t="shared" si="3"/>
        <v>291.1879576666667</v>
      </c>
      <c r="J43" s="12">
        <f t="shared" si="4"/>
        <v>240.13661199999999</v>
      </c>
      <c r="K43" s="5">
        <v>94</v>
      </c>
      <c r="L43" s="5">
        <v>96</v>
      </c>
      <c r="M43" s="2"/>
      <c r="N43" s="2"/>
      <c r="O43" s="2">
        <f t="shared" si="6"/>
        <v>269.14091358048938</v>
      </c>
      <c r="P43" s="2">
        <f t="shared" si="7"/>
        <v>270.25353016610734</v>
      </c>
      <c r="Q43" s="2"/>
      <c r="R43" s="1"/>
      <c r="S43" s="2"/>
      <c r="T43" s="2"/>
      <c r="U43" s="1">
        <f t="shared" si="8"/>
        <v>7.5714134138113509E-2</v>
      </c>
      <c r="V43" s="1">
        <f t="shared" si="9"/>
        <v>0.12541577027874182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37742</v>
      </c>
      <c r="B44" s="2">
        <v>31</v>
      </c>
      <c r="C44" s="10">
        <v>5890</v>
      </c>
      <c r="D44" s="10">
        <v>10850</v>
      </c>
      <c r="E44" s="10">
        <v>8844.9259000000002</v>
      </c>
      <c r="F44" s="10">
        <v>7692.1252299999996</v>
      </c>
      <c r="G44" s="12">
        <f t="shared" si="1"/>
        <v>190</v>
      </c>
      <c r="H44" s="12">
        <f t="shared" si="2"/>
        <v>350</v>
      </c>
      <c r="I44" s="12">
        <f t="shared" si="3"/>
        <v>285.32019032258063</v>
      </c>
      <c r="J44" s="12">
        <f t="shared" si="4"/>
        <v>248.13307193548385</v>
      </c>
      <c r="K44" s="5">
        <v>98</v>
      </c>
      <c r="L44" s="5">
        <v>94</v>
      </c>
      <c r="M44" s="2"/>
      <c r="N44" s="4"/>
      <c r="O44" s="2">
        <f t="shared" si="6"/>
        <v>272.56737013909316</v>
      </c>
      <c r="P44" s="2">
        <f t="shared" si="7"/>
        <v>272.92574139075009</v>
      </c>
      <c r="Q44" s="2"/>
      <c r="R44" s="1"/>
      <c r="S44" s="2"/>
      <c r="T44" s="2"/>
      <c r="U44" s="1">
        <f t="shared" si="8"/>
        <v>4.4696522069010397E-2</v>
      </c>
      <c r="V44" s="1">
        <f t="shared" si="9"/>
        <v>9.9916827941873398E-2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37773</v>
      </c>
      <c r="B45" s="2">
        <v>30</v>
      </c>
      <c r="C45" s="10">
        <v>5700</v>
      </c>
      <c r="D45" s="10">
        <v>10500</v>
      </c>
      <c r="E45" s="10">
        <v>8896.2561000000005</v>
      </c>
      <c r="F45" s="10">
        <v>7263.5774199999996</v>
      </c>
      <c r="G45" s="12">
        <f t="shared" si="1"/>
        <v>190</v>
      </c>
      <c r="H45" s="12">
        <f t="shared" si="2"/>
        <v>350</v>
      </c>
      <c r="I45" s="12">
        <f t="shared" si="3"/>
        <v>296.54187000000002</v>
      </c>
      <c r="J45" s="12">
        <f t="shared" si="4"/>
        <v>242.11924733333333</v>
      </c>
      <c r="K45" s="5">
        <v>92</v>
      </c>
      <c r="L45" s="5">
        <v>95</v>
      </c>
      <c r="M45" s="2"/>
      <c r="N45" s="4"/>
      <c r="O45" s="2">
        <f t="shared" si="6"/>
        <v>273.42016707489023</v>
      </c>
      <c r="P45" s="2">
        <f t="shared" si="7"/>
        <v>269.57816158496081</v>
      </c>
      <c r="Q45" s="2"/>
      <c r="R45" s="1"/>
      <c r="S45" s="2"/>
      <c r="T45" s="2"/>
      <c r="U45" s="1">
        <f t="shared" si="8"/>
        <v>7.7971124027476413E-2</v>
      </c>
      <c r="V45" s="1">
        <f t="shared" si="9"/>
        <v>0.11341070383315667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37803</v>
      </c>
      <c r="B46" s="2">
        <v>31</v>
      </c>
      <c r="C46" s="10">
        <v>5890</v>
      </c>
      <c r="D46" s="10">
        <v>10850</v>
      </c>
      <c r="E46" s="10">
        <v>9184.9666099999995</v>
      </c>
      <c r="F46" s="10">
        <v>7429.4530199999999</v>
      </c>
      <c r="G46" s="12">
        <f t="shared" si="1"/>
        <v>190</v>
      </c>
      <c r="H46" s="12">
        <f t="shared" si="2"/>
        <v>350</v>
      </c>
      <c r="I46" s="12">
        <f t="shared" si="3"/>
        <v>296.28924548387096</v>
      </c>
      <c r="J46" s="12">
        <f t="shared" si="4"/>
        <v>239.65977483870967</v>
      </c>
      <c r="K46" s="5">
        <v>92</v>
      </c>
      <c r="L46" s="5">
        <v>96</v>
      </c>
      <c r="M46" s="2"/>
      <c r="N46" s="4"/>
      <c r="O46" s="2">
        <f t="shared" si="6"/>
        <v>273.22387243913363</v>
      </c>
      <c r="P46" s="2">
        <f t="shared" si="7"/>
        <v>266.7444964567473</v>
      </c>
      <c r="Q46" s="2"/>
      <c r="R46" s="1"/>
      <c r="S46" s="2"/>
      <c r="T46" s="2"/>
      <c r="U46" s="1">
        <f t="shared" si="8"/>
        <v>7.7847486523073731E-2</v>
      </c>
      <c r="V46" s="1">
        <f t="shared" si="9"/>
        <v>0.11301321482199327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U47" s="22">
        <f>AVERAGE(U35:U46)</f>
        <v>6.6240566405293216E-2</v>
      </c>
      <c r="V47" s="22">
        <f>AVERAGE(V35:V46)</f>
        <v>9.0291571013979346E-2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zoomScaleNormal="100" workbookViewId="0">
      <selection activeCell="A8" sqref="A8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19" width="11.5703125" bestFit="1" customWidth="1"/>
    <col min="23" max="23" width="11.5703125" bestFit="1" customWidth="1"/>
    <col min="24" max="24" width="10.5703125" bestFit="1" customWidth="1"/>
    <col min="25" max="25" width="11.7109375" bestFit="1" customWidth="1"/>
    <col min="26" max="27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30" x14ac:dyDescent="0.25">
      <c r="C3" s="6" t="s">
        <v>4</v>
      </c>
      <c r="D3" s="6">
        <f>K3</f>
        <v>0.50249819014814112</v>
      </c>
      <c r="E3" s="6">
        <f>M3</f>
        <v>0.49658157009328369</v>
      </c>
      <c r="F3" s="20">
        <f>O3</f>
        <v>0.51473231636954608</v>
      </c>
      <c r="G3" s="20">
        <f>Q3</f>
        <v>0.40708665775361824</v>
      </c>
      <c r="H3" s="18"/>
      <c r="I3" s="18">
        <v>0.95371107168367342</v>
      </c>
      <c r="J3">
        <v>1.3825989304821995</v>
      </c>
      <c r="K3" s="16">
        <v>0.50249819014814112</v>
      </c>
      <c r="L3" s="16">
        <v>0.74846911562090901</v>
      </c>
      <c r="M3" s="16">
        <v>0.49658157009328369</v>
      </c>
      <c r="N3" s="16">
        <v>1.8563339590258126</v>
      </c>
      <c r="O3" s="16">
        <v>0.51473231636954608</v>
      </c>
      <c r="P3" s="16">
        <v>0.47254788532074826</v>
      </c>
      <c r="Q3" s="16">
        <v>0.40708665775361824</v>
      </c>
      <c r="R3" s="16">
        <v>0.58973912890801539</v>
      </c>
      <c r="S3">
        <f>O3+P3</f>
        <v>0.9872802016902944</v>
      </c>
      <c r="T3">
        <f>Q3+R3</f>
        <v>0.99682578666163368</v>
      </c>
      <c r="U3">
        <f>J3*O3</f>
        <v>0.71166835009715956</v>
      </c>
    </row>
    <row r="4" spans="1:30" x14ac:dyDescent="0.25">
      <c r="C4" s="6" t="s">
        <v>5</v>
      </c>
      <c r="D4" s="6">
        <f>L3</f>
        <v>0.74846911562090901</v>
      </c>
      <c r="E4" s="6">
        <f>N3</f>
        <v>1.8563339590258126</v>
      </c>
      <c r="F4" s="20">
        <f>P3</f>
        <v>0.47254788532074826</v>
      </c>
      <c r="G4" s="20">
        <f>R3</f>
        <v>0.58973912890801539</v>
      </c>
      <c r="H4" s="18"/>
      <c r="I4" s="18">
        <v>3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30" x14ac:dyDescent="0.25">
      <c r="F5" s="21">
        <f>O3*I3</f>
        <v>0.49090590907501941</v>
      </c>
      <c r="G5" s="21">
        <f>Q3*J3</f>
        <v>0.56283757762372577</v>
      </c>
    </row>
    <row r="6" spans="1:30" x14ac:dyDescent="0.25">
      <c r="F6" s="21">
        <f>I6*P3</f>
        <v>0.49637429261527488</v>
      </c>
      <c r="G6" s="21">
        <f>J6*R3</f>
        <v>0.43398820903790786</v>
      </c>
      <c r="H6" t="s">
        <v>23</v>
      </c>
      <c r="I6">
        <f>1+(1-I3)*O3/P3</f>
        <v>1.0504211489135205</v>
      </c>
      <c r="J6">
        <f>1+(1-J3)*Q3/R3</f>
        <v>0.73589861646368593</v>
      </c>
    </row>
    <row r="7" spans="1:30" x14ac:dyDescent="0.25">
      <c r="A7" t="s">
        <v>25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2">
        <f>ABS(O11-I11)/I11*100</f>
        <v>0</v>
      </c>
      <c r="X11" s="2">
        <f>ABS(P11-J11)/J11*100</f>
        <v>0</v>
      </c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241.47470991728022</v>
      </c>
      <c r="P12" s="2">
        <f>P11*EXP(-1/$D$4) +($F$4*G12+$G$4*H12-$E$4*$D$4*(L12-L11) )*(1-EXP(-1/$D$4))</f>
        <v>284.06206290427843</v>
      </c>
      <c r="Q12" s="2"/>
      <c r="R12" s="1">
        <f t="shared" ref="R12:S35" si="2">ABS((O12-I12)/I12)</f>
        <v>2.4286934027649841E-4</v>
      </c>
      <c r="S12" s="1">
        <f t="shared" si="2"/>
        <v>7.1430159508313138E-3</v>
      </c>
      <c r="T12" s="2"/>
      <c r="U12" s="3"/>
      <c r="V12" s="2"/>
      <c r="W12" s="2">
        <f t="shared" ref="W12:X22" si="3">ABS(O12-I12)/I12*100</f>
        <v>2.428693402764984E-2</v>
      </c>
      <c r="X12" s="2">
        <f t="shared" si="3"/>
        <v>0.7143015950831314</v>
      </c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242.91992541312715</v>
      </c>
      <c r="P13" s="2">
        <f t="shared" ref="P13:P22" si="5">P12*EXP(-1/$D$4) +($F$4*G13+$G$4*H13-$E$4*$D$4*(L13-L12) )*(1-EXP(-1/$D$4))</f>
        <v>285.34466765450122</v>
      </c>
      <c r="Q13" s="2"/>
      <c r="R13" s="1">
        <f t="shared" si="2"/>
        <v>6.5473503084791558E-3</v>
      </c>
      <c r="S13" s="1">
        <f t="shared" si="2"/>
        <v>9.8384593538511957E-3</v>
      </c>
      <c r="T13" s="2"/>
      <c r="U13" s="3"/>
      <c r="V13" s="2"/>
      <c r="W13" s="2">
        <f t="shared" si="3"/>
        <v>0.65473503084791562</v>
      </c>
      <c r="X13" s="2">
        <f t="shared" si="3"/>
        <v>0.98384593538511955</v>
      </c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243.76373898280661</v>
      </c>
      <c r="P14" s="2">
        <f t="shared" si="5"/>
        <v>289.7784855681237</v>
      </c>
      <c r="Q14" s="2"/>
      <c r="R14" s="1">
        <f t="shared" si="2"/>
        <v>1.319084830389905E-2</v>
      </c>
      <c r="S14" s="1">
        <f t="shared" si="2"/>
        <v>1.4323476435375487E-2</v>
      </c>
      <c r="T14" s="2"/>
      <c r="U14" s="3"/>
      <c r="V14" s="2"/>
      <c r="W14" s="2">
        <f t="shared" si="3"/>
        <v>1.319084830389905</v>
      </c>
      <c r="X14" s="2">
        <f t="shared" si="3"/>
        <v>1.4323476435375486</v>
      </c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236.21574294193718</v>
      </c>
      <c r="P15" s="2">
        <f t="shared" si="5"/>
        <v>286.3086245242792</v>
      </c>
      <c r="Q15" s="2"/>
      <c r="R15" s="1">
        <f t="shared" si="2"/>
        <v>7.3751358751219138E-3</v>
      </c>
      <c r="S15" s="1">
        <f t="shared" si="2"/>
        <v>9.4002945245176012E-3</v>
      </c>
      <c r="T15" s="2"/>
      <c r="U15" s="3"/>
      <c r="V15" s="2"/>
      <c r="W15" s="2">
        <f t="shared" si="3"/>
        <v>0.73751358751219143</v>
      </c>
      <c r="X15" s="2">
        <f t="shared" si="3"/>
        <v>0.94002945245176017</v>
      </c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235.09361220186406</v>
      </c>
      <c r="P16" s="2">
        <f t="shared" si="5"/>
        <v>281.41946626132471</v>
      </c>
      <c r="Q16" s="2"/>
      <c r="R16" s="1">
        <f t="shared" si="2"/>
        <v>6.8863941098052132E-3</v>
      </c>
      <c r="S16" s="1">
        <f t="shared" si="2"/>
        <v>7.9169434645035338E-3</v>
      </c>
      <c r="T16" s="2"/>
      <c r="U16" s="3"/>
      <c r="V16" s="2"/>
      <c r="W16" s="2">
        <f t="shared" si="3"/>
        <v>0.68863941098052128</v>
      </c>
      <c r="X16" s="2">
        <f t="shared" si="3"/>
        <v>0.79169434645035341</v>
      </c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227.88683528125517</v>
      </c>
      <c r="P17" s="2">
        <f t="shared" si="5"/>
        <v>283.06658239372183</v>
      </c>
      <c r="Q17" s="2"/>
      <c r="R17" s="1">
        <f t="shared" si="2"/>
        <v>2.8248277605748414E-4</v>
      </c>
      <c r="S17" s="1">
        <f t="shared" si="2"/>
        <v>5.1082359489211275E-3</v>
      </c>
      <c r="T17" s="2"/>
      <c r="U17" s="3"/>
      <c r="V17" s="2"/>
      <c r="W17" s="2">
        <f t="shared" si="3"/>
        <v>2.8248277605748415E-2</v>
      </c>
      <c r="X17" s="2">
        <f t="shared" si="3"/>
        <v>0.51082359489211271</v>
      </c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226.25548744818587</v>
      </c>
      <c r="P18" s="2">
        <f t="shared" si="5"/>
        <v>277.35460344424035</v>
      </c>
      <c r="Q18" s="2"/>
      <c r="R18" s="1">
        <f t="shared" si="2"/>
        <v>2.1330020362457482E-2</v>
      </c>
      <c r="S18" s="1">
        <f t="shared" si="2"/>
        <v>1.0346887890281457E-2</v>
      </c>
      <c r="T18" s="2"/>
      <c r="U18" s="3"/>
      <c r="V18" s="2"/>
      <c r="W18" s="2">
        <f t="shared" si="3"/>
        <v>2.133002036245748</v>
      </c>
      <c r="X18" s="2">
        <f t="shared" si="3"/>
        <v>1.0346887890281458</v>
      </c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227.78971706022369</v>
      </c>
      <c r="P19" s="2">
        <f t="shared" si="5"/>
        <v>273.92993969737267</v>
      </c>
      <c r="Q19" s="2"/>
      <c r="R19" s="1">
        <f t="shared" si="2"/>
        <v>2.59665551952847E-2</v>
      </c>
      <c r="S19" s="1">
        <f t="shared" si="2"/>
        <v>1.5278392443143461E-2</v>
      </c>
      <c r="T19" s="2"/>
      <c r="U19" s="3"/>
      <c r="V19" s="2"/>
      <c r="W19" s="2">
        <f t="shared" si="3"/>
        <v>2.5966555195284702</v>
      </c>
      <c r="X19" s="2">
        <f t="shared" si="3"/>
        <v>1.527839244314346</v>
      </c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233.40709086232147</v>
      </c>
      <c r="P20" s="2">
        <f t="shared" si="5"/>
        <v>285.10581949654932</v>
      </c>
      <c r="Q20" s="2"/>
      <c r="R20" s="1">
        <f t="shared" si="2"/>
        <v>4.3682533877494344E-2</v>
      </c>
      <c r="S20" s="1">
        <f t="shared" si="2"/>
        <v>1.9249015818590925E-2</v>
      </c>
      <c r="T20" s="2"/>
      <c r="U20" s="3"/>
      <c r="V20" s="2"/>
      <c r="W20" s="2">
        <f t="shared" si="3"/>
        <v>4.3682533877494345</v>
      </c>
      <c r="X20" s="2">
        <f t="shared" si="3"/>
        <v>1.9249015818590927</v>
      </c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234.60576343701655</v>
      </c>
      <c r="P21" s="2">
        <f t="shared" si="5"/>
        <v>289.06788834684608</v>
      </c>
      <c r="Q21" s="2"/>
      <c r="R21" s="1">
        <f t="shared" si="2"/>
        <v>5.4315159582502971E-2</v>
      </c>
      <c r="S21" s="1">
        <f t="shared" si="2"/>
        <v>2.9786438927265336E-2</v>
      </c>
      <c r="T21" s="2"/>
      <c r="U21" s="3"/>
      <c r="V21" s="2"/>
      <c r="W21" s="2">
        <f t="shared" si="3"/>
        <v>5.431515958250297</v>
      </c>
      <c r="X21" s="2">
        <f t="shared" si="3"/>
        <v>2.9786438927265335</v>
      </c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238.69631798520956</v>
      </c>
      <c r="P22" s="2">
        <f t="shared" si="5"/>
        <v>283.80005962713147</v>
      </c>
      <c r="Q22" s="2"/>
      <c r="R22" s="1">
        <f t="shared" si="2"/>
        <v>3.2729974681398051E-2</v>
      </c>
      <c r="S22" s="1">
        <f t="shared" si="2"/>
        <v>2.8390075546724854E-2</v>
      </c>
      <c r="T22" s="2"/>
      <c r="U22" s="3"/>
      <c r="V22" s="2"/>
      <c r="W22" s="2">
        <f t="shared" si="3"/>
        <v>3.2729974681398053</v>
      </c>
      <c r="X22" s="2">
        <f t="shared" si="3"/>
        <v>2.8390075546724853</v>
      </c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275.39905323247194</v>
      </c>
      <c r="P23" s="2">
        <f>P22*EXP(-1/$D$4) +($F$6*G23+$G$6*H23-$E$4*$D$4*(L23-L22) )*(1-EXP(-1/$D$4))</f>
        <v>252.42008176301169</v>
      </c>
      <c r="Q23" s="2"/>
      <c r="R23" s="1">
        <f t="shared" si="2"/>
        <v>7.752270748789454E-2</v>
      </c>
      <c r="S23" s="1">
        <f t="shared" si="2"/>
        <v>6.6233356955109658E-4</v>
      </c>
      <c r="T23" s="2"/>
      <c r="U23" s="3"/>
      <c r="V23" s="2"/>
      <c r="W23" s="2">
        <f t="shared" ref="W23:W35" si="6">ABS(O23-I23)/I23*100</f>
        <v>7.7522707487894538</v>
      </c>
      <c r="X23" s="2">
        <f t="shared" ref="X23:X35" si="7">ABS(P23-J23)/J23*100</f>
        <v>6.6233356955109651E-2</v>
      </c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8">O23*EXP(-1/$D$3) +($F$5*G24+$G$5*H24-$E$3*$D$3*(K24-K23) )*(1-EXP(-1/$D$3))</f>
        <v>296.50096714222906</v>
      </c>
      <c r="P24" s="2">
        <f t="shared" ref="P24:P47" si="9">P23*EXP(-1/$D$4) +($F$6*G24+$G$6*H24-$E$4*$D$4*(L24-L23) )*(1-EXP(-1/$D$4))</f>
        <v>260.93712161587928</v>
      </c>
      <c r="Q24" s="2"/>
      <c r="R24" s="1">
        <f t="shared" si="2"/>
        <v>3.702210955584186E-4</v>
      </c>
      <c r="S24" s="1">
        <f t="shared" si="2"/>
        <v>1.0870494702478991E-3</v>
      </c>
      <c r="T24" s="2"/>
      <c r="U24" s="3"/>
      <c r="V24" s="2"/>
      <c r="W24" s="2">
        <f t="shared" si="6"/>
        <v>3.7022109555841863E-2</v>
      </c>
      <c r="X24" s="2">
        <f t="shared" si="7"/>
        <v>0.1087049470247899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8"/>
        <v>299.16991457321814</v>
      </c>
      <c r="P25" s="2">
        <f t="shared" si="9"/>
        <v>250.88613146620838</v>
      </c>
      <c r="Q25" s="2"/>
      <c r="R25" s="1">
        <f t="shared" si="2"/>
        <v>6.0896918693730887E-3</v>
      </c>
      <c r="S25" s="1">
        <f t="shared" si="2"/>
        <v>2.42356418445459E-5</v>
      </c>
      <c r="T25" s="2"/>
      <c r="U25" s="3"/>
      <c r="V25" s="2"/>
      <c r="W25" s="2">
        <f t="shared" si="6"/>
        <v>0.60896918693730884</v>
      </c>
      <c r="X25" s="2">
        <f t="shared" si="7"/>
        <v>2.4235641844545901E-3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1">
        <f t="shared" si="1"/>
        <v>209</v>
      </c>
      <c r="H26" s="11">
        <f t="shared" si="0"/>
        <v>360</v>
      </c>
      <c r="I26" s="11">
        <f t="shared" si="0"/>
        <v>305.69305419354839</v>
      </c>
      <c r="J26" s="11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8"/>
        <v>304.3937730580293</v>
      </c>
      <c r="P26" s="2">
        <f t="shared" si="9"/>
        <v>258.61208537389217</v>
      </c>
      <c r="Q26" s="2"/>
      <c r="R26" s="1">
        <f t="shared" si="2"/>
        <v>4.2502802000089291E-3</v>
      </c>
      <c r="S26" s="1">
        <f t="shared" si="2"/>
        <v>6.738575369149488E-3</v>
      </c>
      <c r="T26" s="2"/>
      <c r="U26" s="3"/>
      <c r="V26" s="2"/>
      <c r="W26" s="2">
        <f t="shared" si="6"/>
        <v>0.4250280200008929</v>
      </c>
      <c r="X26" s="2">
        <f t="shared" si="7"/>
        <v>0.67385753691494876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1">
        <f t="shared" si="1"/>
        <v>209</v>
      </c>
      <c r="H27" s="11">
        <f t="shared" si="1"/>
        <v>360</v>
      </c>
      <c r="I27" s="11">
        <f t="shared" si="1"/>
        <v>302.35354599999999</v>
      </c>
      <c r="J27" s="11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8"/>
        <v>304.89238648382917</v>
      </c>
      <c r="P27" s="2">
        <f t="shared" si="9"/>
        <v>262.69140222246779</v>
      </c>
      <c r="Q27" s="2"/>
      <c r="R27" s="1">
        <f t="shared" si="2"/>
        <v>8.3969264373343136E-3</v>
      </c>
      <c r="S27" s="1">
        <f t="shared" si="2"/>
        <v>1.2602937826666034E-3</v>
      </c>
      <c r="T27" s="2"/>
      <c r="U27" s="3"/>
      <c r="V27" s="2"/>
      <c r="W27" s="2">
        <f t="shared" si="6"/>
        <v>0.83969264373343133</v>
      </c>
      <c r="X27" s="2">
        <f t="shared" si="7"/>
        <v>0.12602937826666033</v>
      </c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1">
        <f t="shared" si="1"/>
        <v>209</v>
      </c>
      <c r="H28" s="11">
        <f t="shared" si="1"/>
        <v>350</v>
      </c>
      <c r="I28" s="11">
        <f t="shared" si="1"/>
        <v>295.93267806451615</v>
      </c>
      <c r="J28" s="11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8"/>
        <v>300.31691792227213</v>
      </c>
      <c r="P28" s="2">
        <f t="shared" si="9"/>
        <v>259.54059091284574</v>
      </c>
      <c r="Q28" s="2"/>
      <c r="R28" s="1">
        <f t="shared" si="2"/>
        <v>1.4814990647299065E-2</v>
      </c>
      <c r="S28" s="1">
        <f t="shared" si="2"/>
        <v>1.0535084192211601E-2</v>
      </c>
      <c r="T28" s="2"/>
      <c r="U28" s="3"/>
      <c r="V28" s="2"/>
      <c r="W28" s="2">
        <f t="shared" si="6"/>
        <v>1.4814990647299064</v>
      </c>
      <c r="X28" s="2">
        <f t="shared" si="7"/>
        <v>1.0535084192211601</v>
      </c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1">
        <f t="shared" si="1"/>
        <v>250</v>
      </c>
      <c r="H29" s="11">
        <f t="shared" si="1"/>
        <v>340</v>
      </c>
      <c r="I29" s="11">
        <f t="shared" si="1"/>
        <v>312.98458870967744</v>
      </c>
      <c r="J29" s="11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8"/>
        <v>313.07016610137418</v>
      </c>
      <c r="P29" s="2">
        <f t="shared" si="9"/>
        <v>268.46636638596453</v>
      </c>
      <c r="Q29" s="2"/>
      <c r="R29" s="1">
        <f t="shared" si="2"/>
        <v>2.7342365977043719E-4</v>
      </c>
      <c r="S29" s="1">
        <f t="shared" si="2"/>
        <v>3.0611673742055325E-3</v>
      </c>
      <c r="T29" s="2"/>
      <c r="U29" s="3"/>
      <c r="V29" s="2"/>
      <c r="W29" s="2">
        <f t="shared" si="6"/>
        <v>2.7342365977043721E-2</v>
      </c>
      <c r="X29" s="2">
        <f t="shared" si="7"/>
        <v>0.30611673742055323</v>
      </c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1">
        <f t="shared" si="1"/>
        <v>250</v>
      </c>
      <c r="H30" s="11">
        <f t="shared" si="1"/>
        <v>330</v>
      </c>
      <c r="I30" s="11">
        <f t="shared" si="1"/>
        <v>312.61618035714281</v>
      </c>
      <c r="J30" s="11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8"/>
        <v>309.30806075029807</v>
      </c>
      <c r="P30" s="2">
        <f t="shared" si="9"/>
        <v>266.58958849181261</v>
      </c>
      <c r="Q30" s="2"/>
      <c r="R30" s="1">
        <f t="shared" si="2"/>
        <v>1.0582048578117226E-2</v>
      </c>
      <c r="S30" s="1">
        <f t="shared" si="2"/>
        <v>6.4522105941970664E-3</v>
      </c>
      <c r="T30" s="2"/>
      <c r="U30" s="3"/>
      <c r="V30" s="2"/>
      <c r="W30" s="2">
        <f t="shared" si="6"/>
        <v>1.0582048578117227</v>
      </c>
      <c r="X30" s="2">
        <f t="shared" si="7"/>
        <v>0.64522105941970664</v>
      </c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1">
        <f t="shared" si="1"/>
        <v>250</v>
      </c>
      <c r="H31" s="11">
        <f t="shared" si="1"/>
        <v>349</v>
      </c>
      <c r="I31" s="11">
        <f t="shared" si="1"/>
        <v>312.94146741935481</v>
      </c>
      <c r="J31" s="11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8"/>
        <v>316.73347455190628</v>
      </c>
      <c r="P31" s="2">
        <f t="shared" si="9"/>
        <v>272.17435508037062</v>
      </c>
      <c r="Q31" s="2"/>
      <c r="R31" s="1">
        <f t="shared" si="2"/>
        <v>1.2117304759327487E-2</v>
      </c>
      <c r="S31" s="1">
        <f t="shared" si="2"/>
        <v>4.5505092290863344E-3</v>
      </c>
      <c r="T31" s="2"/>
      <c r="U31" s="3"/>
      <c r="V31" s="2"/>
      <c r="W31" s="2">
        <f t="shared" si="6"/>
        <v>1.2117304759327487</v>
      </c>
      <c r="X31" s="2">
        <f t="shared" si="7"/>
        <v>0.45505092290863347</v>
      </c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1">
        <f t="shared" si="1"/>
        <v>250</v>
      </c>
      <c r="H32" s="11">
        <f t="shared" si="1"/>
        <v>339</v>
      </c>
      <c r="I32" s="11">
        <f t="shared" si="1"/>
        <v>310.30804433333338</v>
      </c>
      <c r="J32" s="11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8"/>
        <v>313.96650797777141</v>
      </c>
      <c r="P32" s="2">
        <f t="shared" si="9"/>
        <v>273.51594300847148</v>
      </c>
      <c r="Q32" s="2"/>
      <c r="R32" s="1">
        <f t="shared" si="2"/>
        <v>1.1789780224028296E-2</v>
      </c>
      <c r="S32" s="1">
        <f t="shared" si="2"/>
        <v>9.1974037299974599E-3</v>
      </c>
      <c r="T32" s="2"/>
      <c r="U32" s="3"/>
      <c r="V32" s="2"/>
      <c r="W32" s="2">
        <f t="shared" si="6"/>
        <v>1.1789780224028297</v>
      </c>
      <c r="X32" s="2">
        <f t="shared" si="7"/>
        <v>0.91974037299974598</v>
      </c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1">
        <f t="shared" si="1"/>
        <v>209</v>
      </c>
      <c r="H33" s="11">
        <f t="shared" si="1"/>
        <v>339</v>
      </c>
      <c r="I33" s="11">
        <f t="shared" si="1"/>
        <v>297.45834354838712</v>
      </c>
      <c r="J33" s="11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8"/>
        <v>296.85855770764658</v>
      </c>
      <c r="P33" s="2">
        <f t="shared" si="9"/>
        <v>256.81889537510847</v>
      </c>
      <c r="Q33" s="2"/>
      <c r="R33" s="1">
        <f t="shared" si="2"/>
        <v>2.0163691950465363E-3</v>
      </c>
      <c r="S33" s="1">
        <f t="shared" si="2"/>
        <v>2.0151277011810844E-3</v>
      </c>
      <c r="T33" s="2"/>
      <c r="U33" s="3"/>
      <c r="V33" s="2"/>
      <c r="W33" s="2">
        <f t="shared" si="6"/>
        <v>0.20163691950465362</v>
      </c>
      <c r="X33" s="2">
        <f t="shared" si="7"/>
        <v>0.20151277011810845</v>
      </c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1">
        <f t="shared" si="1"/>
        <v>209</v>
      </c>
      <c r="H34" s="11">
        <f t="shared" si="1"/>
        <v>339</v>
      </c>
      <c r="I34" s="11">
        <f t="shared" si="1"/>
        <v>300.470642</v>
      </c>
      <c r="J34" s="11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8"/>
        <v>294.30468878336762</v>
      </c>
      <c r="P34" s="2">
        <f t="shared" si="9"/>
        <v>247.30877832039494</v>
      </c>
      <c r="Q34" s="2"/>
      <c r="R34" s="1">
        <f t="shared" si="2"/>
        <v>2.0520983932374913E-2</v>
      </c>
      <c r="S34" s="1">
        <f t="shared" si="2"/>
        <v>1.3135692102412508E-2</v>
      </c>
      <c r="T34" s="2"/>
      <c r="U34" s="3"/>
      <c r="V34" s="2"/>
      <c r="W34" s="2">
        <f t="shared" si="6"/>
        <v>2.0520983932374914</v>
      </c>
      <c r="X34" s="2">
        <f t="shared" si="7"/>
        <v>1.3135692102412508</v>
      </c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1">
        <f t="shared" si="1"/>
        <v>224</v>
      </c>
      <c r="H35" s="11">
        <f t="shared" si="1"/>
        <v>339</v>
      </c>
      <c r="I35" s="11">
        <f t="shared" si="1"/>
        <v>303.84677129032258</v>
      </c>
      <c r="J35" s="11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8"/>
        <v>299.66641303308586</v>
      </c>
      <c r="P35" s="2">
        <f t="shared" si="9"/>
        <v>256.44205432505953</v>
      </c>
      <c r="Q35" s="2"/>
      <c r="R35" s="1">
        <f t="shared" si="2"/>
        <v>1.3758113141977172E-2</v>
      </c>
      <c r="S35" s="1">
        <f t="shared" si="2"/>
        <v>1.8225617102030193E-2</v>
      </c>
      <c r="T35" s="2"/>
      <c r="U35" s="3"/>
      <c r="V35" s="2"/>
      <c r="W35" s="2">
        <f t="shared" si="6"/>
        <v>1.3758113141977173</v>
      </c>
      <c r="X35" s="2">
        <f t="shared" si="7"/>
        <v>1.8225617102030194</v>
      </c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8"/>
        <v>300.94025678578419</v>
      </c>
      <c r="P36" s="2">
        <f t="shared" si="9"/>
        <v>257.43448264310166</v>
      </c>
      <c r="Q36" s="2"/>
      <c r="R36" s="1">
        <f>SUM(R11:R35)</f>
        <v>0.3950521656408873</v>
      </c>
      <c r="S36" s="1">
        <f>SUM(S11:S35)</f>
        <v>0.23372653616278768</v>
      </c>
      <c r="T36" s="2"/>
      <c r="U36" s="1">
        <f t="shared" ref="U36:V47" si="10">ABS((O36-I36)/I36)</f>
        <v>4.6968972648898169E-3</v>
      </c>
      <c r="V36" s="1">
        <f t="shared" si="10"/>
        <v>9.6244412768610177E-3</v>
      </c>
      <c r="W36" s="26">
        <f>AVERAGE(W11:W35)</f>
        <v>1.5802086625635494</v>
      </c>
      <c r="X36" s="26">
        <f>AVERAGE(X11:X35)</f>
        <v>0.93490614465115085</v>
      </c>
      <c r="Y36" s="26"/>
      <c r="Z36" s="26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8"/>
        <v>299.00239164818453</v>
      </c>
      <c r="P37" s="2">
        <f t="shared" si="9"/>
        <v>255.50004471571981</v>
      </c>
      <c r="Q37" s="2"/>
      <c r="R37" s="1"/>
      <c r="S37" s="2"/>
      <c r="T37" s="2"/>
      <c r="U37" s="1">
        <f t="shared" si="10"/>
        <v>5.8523960133764303E-3</v>
      </c>
      <c r="V37" s="1">
        <f t="shared" si="10"/>
        <v>7.9492414513415138E-3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 s="12">
        <f t="shared" si="1"/>
        <v>218</v>
      </c>
      <c r="H38" s="12">
        <f t="shared" si="1"/>
        <v>356</v>
      </c>
      <c r="I38" s="12">
        <f t="shared" si="1"/>
        <v>303.89547741935485</v>
      </c>
      <c r="J38" s="12">
        <f t="shared" si="1"/>
        <v>264.65838612903229</v>
      </c>
      <c r="K38" s="5">
        <v>98</v>
      </c>
      <c r="L38" s="5">
        <v>94</v>
      </c>
      <c r="M38" s="2"/>
      <c r="N38" s="2"/>
      <c r="O38" s="2">
        <f t="shared" si="8"/>
        <v>306.24150243317212</v>
      </c>
      <c r="P38" s="2">
        <f t="shared" si="9"/>
        <v>264.91085649509523</v>
      </c>
      <c r="Q38" s="2"/>
      <c r="R38" s="1"/>
      <c r="S38" s="17">
        <f>S36+R36</f>
        <v>0.62877870180367501</v>
      </c>
      <c r="T38" s="2"/>
      <c r="U38" s="1">
        <f t="shared" si="10"/>
        <v>7.719841814493064E-3</v>
      </c>
      <c r="V38" s="1">
        <f t="shared" si="10"/>
        <v>9.5394810553951965E-4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 s="12">
        <f t="shared" si="1"/>
        <v>207</v>
      </c>
      <c r="H39" s="12">
        <f t="shared" si="1"/>
        <v>356</v>
      </c>
      <c r="I39" s="12">
        <f t="shared" si="1"/>
        <v>309.76718133333333</v>
      </c>
      <c r="J39" s="12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8"/>
        <v>303.43083689472735</v>
      </c>
      <c r="P39" s="2">
        <f t="shared" si="9"/>
        <v>255.16670248601025</v>
      </c>
      <c r="Q39" s="2"/>
      <c r="R39" s="1"/>
      <c r="S39" s="2"/>
      <c r="T39" s="2"/>
      <c r="U39" s="1">
        <f t="shared" si="10"/>
        <v>2.0455183184133321E-2</v>
      </c>
      <c r="V39" s="1">
        <f t="shared" si="10"/>
        <v>1.4514950898809545E-2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 s="12">
        <f t="shared" si="1"/>
        <v>210</v>
      </c>
      <c r="H40" s="12">
        <f t="shared" si="1"/>
        <v>340</v>
      </c>
      <c r="I40" s="12">
        <f t="shared" si="1"/>
        <v>299.88262935483874</v>
      </c>
      <c r="J40" s="12">
        <f t="shared" si="1"/>
        <v>248.10495</v>
      </c>
      <c r="K40" s="5">
        <v>96</v>
      </c>
      <c r="L40" s="5">
        <v>98</v>
      </c>
      <c r="M40" s="2"/>
      <c r="N40" s="2"/>
      <c r="O40" s="2">
        <f t="shared" si="8"/>
        <v>295.2510539636794</v>
      </c>
      <c r="P40" s="2">
        <f t="shared" si="9"/>
        <v>252.68105026526365</v>
      </c>
      <c r="Q40" s="2"/>
      <c r="R40" s="1"/>
      <c r="S40" s="2"/>
      <c r="T40" s="2"/>
      <c r="U40" s="1">
        <f t="shared" si="10"/>
        <v>1.5444627123363629E-2</v>
      </c>
      <c r="V40" s="1">
        <f t="shared" si="10"/>
        <v>1.8444211875916411E-2</v>
      </c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 s="12">
        <f t="shared" si="1"/>
        <v>210</v>
      </c>
      <c r="H41" s="12">
        <f t="shared" si="1"/>
        <v>340</v>
      </c>
      <c r="I41" s="12">
        <f t="shared" si="1"/>
        <v>302.05941774193548</v>
      </c>
      <c r="J41" s="12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8"/>
        <v>294.99467265301303</v>
      </c>
      <c r="P41" s="2">
        <f t="shared" si="9"/>
        <v>252.02762387007448</v>
      </c>
      <c r="Q41" s="2"/>
      <c r="R41" s="1"/>
      <c r="S41" s="2"/>
      <c r="T41" s="2"/>
      <c r="U41" s="1">
        <f t="shared" si="10"/>
        <v>2.3388594011520662E-2</v>
      </c>
      <c r="V41" s="1">
        <f t="shared" si="10"/>
        <v>2.6658462285059688E-2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 s="12">
        <f t="shared" si="1"/>
        <v>210</v>
      </c>
      <c r="H42" s="12">
        <f t="shared" si="1"/>
        <v>340</v>
      </c>
      <c r="I42" s="12">
        <f t="shared" si="1"/>
        <v>294.01348892857141</v>
      </c>
      <c r="J42" s="1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8"/>
        <v>293.8825110506458</v>
      </c>
      <c r="P42" s="2">
        <f t="shared" si="9"/>
        <v>254.92833743114045</v>
      </c>
      <c r="Q42" s="2"/>
      <c r="R42" s="1"/>
      <c r="S42" s="2"/>
      <c r="T42" s="2"/>
      <c r="U42" s="1">
        <f t="shared" si="10"/>
        <v>4.4548254708620634E-4</v>
      </c>
      <c r="V42" s="1">
        <f t="shared" si="10"/>
        <v>1.1583513150843308E-2</v>
      </c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 s="12">
        <f t="shared" si="1"/>
        <v>210</v>
      </c>
      <c r="H43" s="12">
        <f t="shared" si="1"/>
        <v>340</v>
      </c>
      <c r="I43" s="12">
        <f t="shared" si="1"/>
        <v>295.54647838709678</v>
      </c>
      <c r="J43" s="12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8"/>
        <v>294.59218625602722</v>
      </c>
      <c r="P43" s="2">
        <f t="shared" si="9"/>
        <v>252.61838903806432</v>
      </c>
      <c r="Q43" s="2"/>
      <c r="R43" s="1"/>
      <c r="S43" s="2"/>
      <c r="T43" s="2"/>
      <c r="U43" s="1">
        <f t="shared" si="10"/>
        <v>3.2289071291848217E-3</v>
      </c>
      <c r="V43" s="1">
        <f t="shared" si="10"/>
        <v>6.1986245708678667E-3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 s="12">
        <f t="shared" si="1"/>
        <v>190</v>
      </c>
      <c r="H44" s="12">
        <f t="shared" si="1"/>
        <v>340</v>
      </c>
      <c r="I44" s="12">
        <f t="shared" si="1"/>
        <v>291.1879576666667</v>
      </c>
      <c r="J44" s="12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8"/>
        <v>286.42851084988672</v>
      </c>
      <c r="P44" s="2">
        <f t="shared" si="9"/>
        <v>243.66923379679838</v>
      </c>
      <c r="Q44" s="2"/>
      <c r="R44" s="1"/>
      <c r="S44" s="2"/>
      <c r="T44" s="2"/>
      <c r="U44" s="1">
        <f t="shared" si="10"/>
        <v>1.6344930109466593E-2</v>
      </c>
      <c r="V44" s="1">
        <f t="shared" si="10"/>
        <v>1.4710883806415971E-2</v>
      </c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 s="12">
        <f t="shared" si="1"/>
        <v>190</v>
      </c>
      <c r="H45" s="12">
        <f t="shared" si="1"/>
        <v>350</v>
      </c>
      <c r="I45" s="12">
        <f t="shared" si="1"/>
        <v>285.32019032258063</v>
      </c>
      <c r="J45" s="12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8"/>
        <v>288.87914269486078</v>
      </c>
      <c r="P45" s="2">
        <f t="shared" si="9"/>
        <v>247.58818950348029</v>
      </c>
      <c r="Q45" s="2"/>
      <c r="R45" s="1"/>
      <c r="S45" s="2"/>
      <c r="T45" s="2"/>
      <c r="U45" s="1">
        <f t="shared" si="10"/>
        <v>1.2473538477092785E-2</v>
      </c>
      <c r="V45" s="1">
        <f t="shared" si="10"/>
        <v>2.1959282886129506E-3</v>
      </c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 s="12">
        <f t="shared" si="1"/>
        <v>190</v>
      </c>
      <c r="H46" s="12">
        <f t="shared" si="1"/>
        <v>350</v>
      </c>
      <c r="I46" s="12">
        <f t="shared" si="1"/>
        <v>296.54187000000002</v>
      </c>
      <c r="J46" s="12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8"/>
        <v>291.3683486803335</v>
      </c>
      <c r="P46" s="2">
        <f t="shared" si="9"/>
        <v>245.5459158434526</v>
      </c>
      <c r="Q46" s="2"/>
      <c r="R46" s="1"/>
      <c r="S46" s="2"/>
      <c r="T46" s="2"/>
      <c r="U46" s="1">
        <f t="shared" si="10"/>
        <v>1.7446174867874541E-2</v>
      </c>
      <c r="V46" s="1">
        <f t="shared" si="10"/>
        <v>1.4152813325913186E-2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 s="12">
        <f t="shared" si="1"/>
        <v>190</v>
      </c>
      <c r="H47" s="12">
        <f t="shared" si="1"/>
        <v>350</v>
      </c>
      <c r="I47" s="12">
        <f t="shared" si="1"/>
        <v>296.28924548387096</v>
      </c>
      <c r="J47" s="12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8"/>
        <v>290.41605145100715</v>
      </c>
      <c r="P47" s="2">
        <f t="shared" si="9"/>
        <v>245.00904447242033</v>
      </c>
      <c r="Q47" s="2"/>
      <c r="R47" s="1"/>
      <c r="S47" s="2"/>
      <c r="T47" s="2"/>
      <c r="U47" s="1">
        <f t="shared" si="10"/>
        <v>1.9822501566914029E-2</v>
      </c>
      <c r="V47" s="1">
        <f t="shared" si="10"/>
        <v>2.2320264789160823E-2</v>
      </c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U48" s="22">
        <f>AVERAGE(U36:U47)</f>
        <v>1.2276589509116325E-2</v>
      </c>
      <c r="V48" s="22">
        <f>AVERAGE(V36:V47)</f>
        <v>1.2442273652111818E-2</v>
      </c>
    </row>
    <row r="55" spans="19:23" x14ac:dyDescent="0.25">
      <c r="S55">
        <f>0.5*(W36+X36)</f>
        <v>1.25755740360735</v>
      </c>
      <c r="T55">
        <f>W36</f>
        <v>1.5802086625635494</v>
      </c>
      <c r="U55">
        <f>(U48+V48)*50</f>
        <v>1.2359431580614071</v>
      </c>
      <c r="V55">
        <f>V48*100</f>
        <v>1.2442273652111817</v>
      </c>
      <c r="W55">
        <f>U48*100</f>
        <v>1.2276589509116325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workbookViewId="0">
      <selection activeCell="A8" sqref="A8"/>
    </sheetView>
  </sheetViews>
  <sheetFormatPr defaultRowHeight="15" x14ac:dyDescent="0.25"/>
  <cols>
    <col min="1" max="1" width="12.85546875" customWidth="1"/>
    <col min="3" max="4" width="9.28515625" bestFit="1" customWidth="1"/>
    <col min="5" max="6" width="10.5703125" bestFit="1" customWidth="1"/>
    <col min="7" max="8" width="9.28515625" bestFit="1" customWidth="1"/>
    <col min="9" max="10" width="11.5703125" bestFit="1" customWidth="1"/>
    <col min="15" max="16" width="11.5703125" bestFit="1" customWidth="1"/>
    <col min="18" max="20" width="11.5703125" bestFit="1" customWidth="1"/>
    <col min="21" max="21" width="10.140625" bestFit="1" customWidth="1"/>
    <col min="22" max="24" width="11.5703125" bestFit="1" customWidth="1"/>
  </cols>
  <sheetData>
    <row r="1" spans="1:30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30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30" x14ac:dyDescent="0.25">
      <c r="C3" s="6" t="s">
        <v>4</v>
      </c>
      <c r="D3" s="6">
        <f>K3</f>
        <v>0.49144522445960009</v>
      </c>
      <c r="E3" s="6">
        <f>M3</f>
        <v>0.48636373684215839</v>
      </c>
      <c r="F3" s="20">
        <f>O3</f>
        <v>0.6712980178603043</v>
      </c>
      <c r="G3" s="20">
        <f>Q3</f>
        <v>0.29589937211704054</v>
      </c>
      <c r="H3" s="18"/>
      <c r="I3" s="18">
        <v>1.0326696276255305</v>
      </c>
      <c r="J3">
        <v>1.4896513438238164</v>
      </c>
      <c r="K3" s="16">
        <v>0.49144522445960009</v>
      </c>
      <c r="L3" s="16">
        <v>0.83188770442089932</v>
      </c>
      <c r="M3" s="16">
        <v>0.48636373684215839</v>
      </c>
      <c r="N3" s="16">
        <v>1.7451251596144732</v>
      </c>
      <c r="O3" s="16">
        <v>0.6712980178603043</v>
      </c>
      <c r="P3" s="16">
        <v>0.30769324414136973</v>
      </c>
      <c r="Q3" s="16">
        <v>0.29589937211704054</v>
      </c>
      <c r="R3" s="16">
        <v>0.70408202160158906</v>
      </c>
      <c r="S3">
        <f>O3+P3</f>
        <v>0.97899126200167408</v>
      </c>
      <c r="T3">
        <f>Q3+R3</f>
        <v>0.9999813937186296</v>
      </c>
      <c r="U3">
        <f>J3*O3</f>
        <v>0.9999999944118666</v>
      </c>
      <c r="V3">
        <f>F6</f>
        <v>0.28576218787211688</v>
      </c>
      <c r="W3">
        <f>G6</f>
        <v>0.55919449640785668</v>
      </c>
    </row>
    <row r="4" spans="1:30" x14ac:dyDescent="0.25">
      <c r="C4" s="6" t="s">
        <v>5</v>
      </c>
      <c r="D4" s="6">
        <f>L3</f>
        <v>0.83188770442089932</v>
      </c>
      <c r="E4" s="6">
        <f>N3</f>
        <v>1.7451251596144732</v>
      </c>
      <c r="F4" s="20">
        <f>P3</f>
        <v>0.30769324414136973</v>
      </c>
      <c r="G4" s="20">
        <f>R3</f>
        <v>0.70408202160158906</v>
      </c>
      <c r="H4" s="18"/>
      <c r="I4" s="18">
        <v>1.8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30" x14ac:dyDescent="0.25">
      <c r="F5" s="21">
        <f>O3*I3</f>
        <v>0.69322907412955714</v>
      </c>
      <c r="G5" s="21">
        <f>Q3*J3</f>
        <v>0.44078689731077292</v>
      </c>
    </row>
    <row r="6" spans="1:30" x14ac:dyDescent="0.25">
      <c r="F6" s="21">
        <f>I6*P3</f>
        <v>0.28576218787211688</v>
      </c>
      <c r="G6" s="21">
        <f>J6*R3</f>
        <v>0.55919449640785668</v>
      </c>
      <c r="H6" t="s">
        <v>23</v>
      </c>
      <c r="I6">
        <f>1+(1-I3)*O3/P3</f>
        <v>0.92872428404967955</v>
      </c>
      <c r="J6">
        <f>1+(1-J3)*Q3/R3</f>
        <v>0.79421783151889902</v>
      </c>
    </row>
    <row r="7" spans="1:30" x14ac:dyDescent="0.25">
      <c r="A7" t="s">
        <v>27</v>
      </c>
    </row>
    <row r="9" spans="1:30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30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30" x14ac:dyDescent="0.25">
      <c r="A11" s="3">
        <v>36708</v>
      </c>
      <c r="B11" s="2">
        <v>31</v>
      </c>
      <c r="C11" s="10">
        <v>7347</v>
      </c>
      <c r="D11" s="10">
        <v>9052</v>
      </c>
      <c r="E11" s="10">
        <v>7752.4743799999997</v>
      </c>
      <c r="F11" s="10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1">
        <f>ABS((O11-I11)/I11)*100</f>
        <v>0</v>
      </c>
      <c r="X11" s="1">
        <f>ABS((P11-J11)/J11)*100</f>
        <v>0</v>
      </c>
      <c r="Y11" s="2"/>
      <c r="Z11" s="2"/>
      <c r="AA11" s="2"/>
      <c r="AB11" s="2"/>
      <c r="AC11" s="2"/>
      <c r="AD11" s="2"/>
    </row>
    <row r="12" spans="1:30" x14ac:dyDescent="0.25">
      <c r="A12" s="3">
        <v>36739</v>
      </c>
      <c r="B12" s="2">
        <v>31</v>
      </c>
      <c r="C12" s="10">
        <v>7347</v>
      </c>
      <c r="D12" s="10">
        <v>9052</v>
      </c>
      <c r="E12" s="10">
        <v>7487.5344999999998</v>
      </c>
      <c r="F12" s="10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245.47547855447368</v>
      </c>
      <c r="P12" s="2">
        <f>P11*EXP(-1/$D$4) +($F$4*G12+$G$4*H12-$E$4*$D$4*(L12-L11) )*(1-EXP(-1/$D$4))</f>
        <v>279.7569651935334</v>
      </c>
      <c r="Q12" s="2"/>
      <c r="R12" s="1">
        <f t="shared" ref="R12:S25" si="2">ABS((O12-I12)/I12)</f>
        <v>1.6321171567047169E-2</v>
      </c>
      <c r="S12" s="1">
        <f t="shared" si="2"/>
        <v>8.120722712588303E-3</v>
      </c>
      <c r="T12" s="2"/>
      <c r="U12" s="3"/>
      <c r="V12" s="2"/>
      <c r="W12" s="1">
        <f t="shared" ref="W12:X25" si="3">ABS((O12-I12)/I12)*100</f>
        <v>1.6321171567047168</v>
      </c>
      <c r="X12" s="1">
        <f t="shared" si="3"/>
        <v>0.8120722712588303</v>
      </c>
      <c r="Y12" s="2"/>
      <c r="Z12" s="2"/>
      <c r="AA12" s="2"/>
      <c r="AB12" s="2"/>
      <c r="AC12" s="2"/>
      <c r="AD12" s="2"/>
    </row>
    <row r="13" spans="1:30" x14ac:dyDescent="0.25">
      <c r="A13" s="3">
        <v>36770</v>
      </c>
      <c r="B13" s="2">
        <v>30</v>
      </c>
      <c r="C13" s="10">
        <v>6840</v>
      </c>
      <c r="D13" s="10">
        <v>9270</v>
      </c>
      <c r="E13" s="10">
        <v>7335.6266800000003</v>
      </c>
      <c r="F13" s="10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244.61781050653684</v>
      </c>
      <c r="P13" s="2">
        <f t="shared" ref="P13:P22" si="5">P12*EXP(-1/$D$4) +($F$4*G13+$G$4*H13-$E$4*$D$4*(L13-L12) )*(1-EXP(-1/$D$4))</f>
        <v>282.27715923789998</v>
      </c>
      <c r="Q13" s="2"/>
      <c r="R13" s="1">
        <f t="shared" si="2"/>
        <v>3.9637175158222936E-4</v>
      </c>
      <c r="S13" s="1">
        <f t="shared" si="2"/>
        <v>1.0174924988264524E-3</v>
      </c>
      <c r="T13" s="2"/>
      <c r="U13" s="3"/>
      <c r="V13" s="2"/>
      <c r="W13" s="1">
        <f t="shared" si="3"/>
        <v>3.9637175158222938E-2</v>
      </c>
      <c r="X13" s="1">
        <f t="shared" si="3"/>
        <v>0.10174924988264525</v>
      </c>
      <c r="Y13" s="2"/>
      <c r="Z13" s="2"/>
      <c r="AA13" s="2"/>
      <c r="AB13" s="2"/>
      <c r="AC13" s="2"/>
      <c r="AD13" s="2"/>
    </row>
    <row r="14" spans="1:30" x14ac:dyDescent="0.25">
      <c r="A14" s="3">
        <v>36800</v>
      </c>
      <c r="B14" s="2">
        <v>31</v>
      </c>
      <c r="C14" s="10">
        <v>7068</v>
      </c>
      <c r="D14" s="10">
        <v>9579</v>
      </c>
      <c r="E14" s="10">
        <v>7657.6872999999996</v>
      </c>
      <c r="F14" s="10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245.12904912562382</v>
      </c>
      <c r="P14" s="2">
        <f t="shared" si="5"/>
        <v>287.0962494188218</v>
      </c>
      <c r="Q14" s="2"/>
      <c r="R14" s="1">
        <f t="shared" si="2"/>
        <v>7.6637729913130353E-3</v>
      </c>
      <c r="S14" s="1">
        <f t="shared" si="2"/>
        <v>4.934735617551928E-3</v>
      </c>
      <c r="T14" s="2"/>
      <c r="U14" s="3"/>
      <c r="V14" s="2"/>
      <c r="W14" s="1">
        <f t="shared" si="3"/>
        <v>0.76637729913130348</v>
      </c>
      <c r="X14" s="1">
        <f t="shared" si="3"/>
        <v>0.4934735617551928</v>
      </c>
      <c r="Y14" s="2"/>
      <c r="Z14" s="2"/>
      <c r="AA14" s="2"/>
      <c r="AB14" s="2"/>
      <c r="AC14" s="2"/>
      <c r="AD14" s="2"/>
    </row>
    <row r="15" spans="1:30" x14ac:dyDescent="0.25">
      <c r="A15" s="3">
        <v>36831</v>
      </c>
      <c r="B15" s="2">
        <v>30</v>
      </c>
      <c r="C15" s="10">
        <v>6390</v>
      </c>
      <c r="D15" s="10">
        <v>9240</v>
      </c>
      <c r="E15" s="10">
        <v>7139.1243000000004</v>
      </c>
      <c r="F15" s="10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235.56196335154331</v>
      </c>
      <c r="P15" s="2">
        <f t="shared" si="5"/>
        <v>285.8394872178954</v>
      </c>
      <c r="Q15" s="2"/>
      <c r="R15" s="1">
        <f t="shared" si="2"/>
        <v>1.012244589349714E-2</v>
      </c>
      <c r="S15" s="1">
        <f t="shared" si="2"/>
        <v>7.7463194267604982E-3</v>
      </c>
      <c r="T15" s="2"/>
      <c r="U15" s="3"/>
      <c r="V15" s="2"/>
      <c r="W15" s="1">
        <f t="shared" si="3"/>
        <v>1.0122445893497141</v>
      </c>
      <c r="X15" s="1">
        <f t="shared" si="3"/>
        <v>0.77463194267604984</v>
      </c>
      <c r="Y15" s="2"/>
      <c r="Z15" s="2"/>
      <c r="AA15" s="2"/>
      <c r="AB15" s="2"/>
      <c r="AC15" s="2"/>
      <c r="AD15" s="2"/>
    </row>
    <row r="16" spans="1:30" x14ac:dyDescent="0.25">
      <c r="A16" s="3">
        <v>36861</v>
      </c>
      <c r="B16" s="2">
        <v>31</v>
      </c>
      <c r="C16" s="10">
        <v>6293</v>
      </c>
      <c r="D16" s="10">
        <v>9951</v>
      </c>
      <c r="E16" s="10">
        <v>7338.4373500000002</v>
      </c>
      <c r="F16" s="10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231.61206940003294</v>
      </c>
      <c r="P16" s="2">
        <f t="shared" si="5"/>
        <v>283.61919075162535</v>
      </c>
      <c r="Q16" s="2"/>
      <c r="R16" s="1">
        <f t="shared" si="2"/>
        <v>2.1593588803886083E-2</v>
      </c>
      <c r="S16" s="1">
        <f t="shared" si="2"/>
        <v>1.5795359318895811E-2</v>
      </c>
      <c r="T16" s="2"/>
      <c r="U16" s="3"/>
      <c r="V16" s="2"/>
      <c r="W16" s="1">
        <f t="shared" si="3"/>
        <v>2.1593588803886083</v>
      </c>
      <c r="X16" s="1">
        <f t="shared" si="3"/>
        <v>1.5795359318895812</v>
      </c>
      <c r="Y16" s="2"/>
      <c r="Z16" s="2"/>
      <c r="AA16" s="2"/>
      <c r="AB16" s="2"/>
      <c r="AC16" s="2"/>
      <c r="AD16" s="2"/>
    </row>
    <row r="17" spans="1:30" x14ac:dyDescent="0.25">
      <c r="A17" s="3">
        <v>36892</v>
      </c>
      <c r="B17" s="2">
        <v>31</v>
      </c>
      <c r="C17" s="10">
        <v>5952</v>
      </c>
      <c r="D17" s="10">
        <v>9703</v>
      </c>
      <c r="E17" s="10">
        <v>7062.4968600000002</v>
      </c>
      <c r="F17" s="10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223.24222970280056</v>
      </c>
      <c r="P17" s="2">
        <f t="shared" si="5"/>
        <v>286.79886583588643</v>
      </c>
      <c r="Q17" s="2"/>
      <c r="R17" s="1">
        <f t="shared" si="2"/>
        <v>2.0104467588136107E-2</v>
      </c>
      <c r="S17" s="1">
        <f t="shared" si="2"/>
        <v>1.8360767543758479E-2</v>
      </c>
      <c r="T17" s="2"/>
      <c r="U17" s="3"/>
      <c r="V17" s="2"/>
      <c r="W17" s="1">
        <f t="shared" si="3"/>
        <v>2.0104467588136106</v>
      </c>
      <c r="X17" s="1">
        <f t="shared" si="3"/>
        <v>1.8360767543758478</v>
      </c>
      <c r="Y17" s="2"/>
      <c r="Z17" s="2"/>
      <c r="AA17" s="2"/>
      <c r="AB17" s="2"/>
      <c r="AC17" s="2"/>
      <c r="AD17" s="2"/>
    </row>
    <row r="18" spans="1:30" x14ac:dyDescent="0.25">
      <c r="A18" s="3">
        <v>36923</v>
      </c>
      <c r="B18" s="2">
        <v>28</v>
      </c>
      <c r="C18" s="10">
        <v>5376</v>
      </c>
      <c r="D18" s="10">
        <v>8764</v>
      </c>
      <c r="E18" s="10">
        <v>6202.8468000000003</v>
      </c>
      <c r="F18" s="10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221.52491253464751</v>
      </c>
      <c r="P18" s="2">
        <f t="shared" si="5"/>
        <v>281.6621651729206</v>
      </c>
      <c r="Q18" s="2"/>
      <c r="R18" s="1">
        <f t="shared" si="2"/>
        <v>2.4061376120059379E-5</v>
      </c>
      <c r="S18" s="1">
        <f t="shared" si="2"/>
        <v>5.0232982088656434E-3</v>
      </c>
      <c r="T18" s="2"/>
      <c r="U18" s="3"/>
      <c r="V18" s="2"/>
      <c r="W18" s="1">
        <f t="shared" si="3"/>
        <v>2.4061376120059377E-3</v>
      </c>
      <c r="X18" s="1">
        <f t="shared" si="3"/>
        <v>0.5023298208865643</v>
      </c>
      <c r="Y18" s="2"/>
      <c r="Z18" s="2"/>
      <c r="AA18" s="2"/>
      <c r="AB18" s="2"/>
      <c r="AC18" s="2"/>
      <c r="AD18" s="2"/>
    </row>
    <row r="19" spans="1:30" x14ac:dyDescent="0.25">
      <c r="A19" s="3">
        <v>36951</v>
      </c>
      <c r="B19" s="2">
        <v>31</v>
      </c>
      <c r="C19" s="10">
        <v>5952</v>
      </c>
      <c r="D19" s="10">
        <v>9858</v>
      </c>
      <c r="E19" s="10">
        <v>6882.7596700000004</v>
      </c>
      <c r="F19" s="10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222.58657080523719</v>
      </c>
      <c r="P19" s="2">
        <f t="shared" si="5"/>
        <v>278.51893180604185</v>
      </c>
      <c r="Q19" s="2"/>
      <c r="R19" s="1">
        <f t="shared" si="2"/>
        <v>2.5315463270204237E-3</v>
      </c>
      <c r="S19" s="1">
        <f t="shared" si="2"/>
        <v>1.2180872454467082E-3</v>
      </c>
      <c r="T19" s="2"/>
      <c r="U19" s="3"/>
      <c r="V19" s="2"/>
      <c r="W19" s="1">
        <f t="shared" si="3"/>
        <v>0.25315463270204236</v>
      </c>
      <c r="X19" s="1">
        <f t="shared" si="3"/>
        <v>0.12180872454467082</v>
      </c>
      <c r="Y19" s="2"/>
      <c r="Z19" s="2"/>
      <c r="AA19" s="2"/>
      <c r="AB19" s="2"/>
      <c r="AC19" s="2"/>
      <c r="AD19" s="2"/>
    </row>
    <row r="20" spans="1:30" x14ac:dyDescent="0.25">
      <c r="A20" s="3">
        <v>36982</v>
      </c>
      <c r="B20" s="2">
        <v>30</v>
      </c>
      <c r="C20" s="10">
        <v>5760</v>
      </c>
      <c r="D20" s="10">
        <v>10020</v>
      </c>
      <c r="E20" s="10">
        <v>6709.1404700000003</v>
      </c>
      <c r="F20" s="10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226.63313754700047</v>
      </c>
      <c r="P20" s="2">
        <f t="shared" si="5"/>
        <v>290.53051844366672</v>
      </c>
      <c r="Q20" s="2"/>
      <c r="R20" s="1">
        <f t="shared" si="2"/>
        <v>1.3392722482379849E-2</v>
      </c>
      <c r="S20" s="1">
        <f t="shared" si="2"/>
        <v>5.882994548632415E-4</v>
      </c>
      <c r="T20" s="2"/>
      <c r="U20" s="3"/>
      <c r="V20" s="2"/>
      <c r="W20" s="1">
        <f t="shared" si="3"/>
        <v>1.3392722482379849</v>
      </c>
      <c r="X20" s="1">
        <f t="shared" si="3"/>
        <v>5.8829945486324149E-2</v>
      </c>
      <c r="Y20" s="2"/>
      <c r="Z20" s="2"/>
      <c r="AA20" s="2"/>
      <c r="AB20" s="2"/>
      <c r="AC20" s="2"/>
      <c r="AD20" s="2"/>
    </row>
    <row r="21" spans="1:30" x14ac:dyDescent="0.25">
      <c r="A21" s="3">
        <v>37012</v>
      </c>
      <c r="B21" s="2">
        <v>31</v>
      </c>
      <c r="C21" s="10">
        <v>5952</v>
      </c>
      <c r="D21" s="10">
        <v>10354</v>
      </c>
      <c r="E21" s="10">
        <v>6898.10689</v>
      </c>
      <c r="F21" s="10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227.57760270704267</v>
      </c>
      <c r="P21" s="2">
        <f t="shared" si="5"/>
        <v>295.1562032445031</v>
      </c>
      <c r="Q21" s="2"/>
      <c r="R21" s="1">
        <f t="shared" si="2"/>
        <v>2.2730699367043746E-2</v>
      </c>
      <c r="S21" s="1">
        <f t="shared" si="2"/>
        <v>9.3519115518123693E-3</v>
      </c>
      <c r="T21" s="2"/>
      <c r="U21" s="3"/>
      <c r="V21" s="2"/>
      <c r="W21" s="1">
        <f t="shared" si="3"/>
        <v>2.2730699367043745</v>
      </c>
      <c r="X21" s="1">
        <f t="shared" si="3"/>
        <v>0.93519115518123697</v>
      </c>
      <c r="Y21" s="2"/>
      <c r="Z21" s="2"/>
      <c r="AA21" s="2"/>
      <c r="AB21" s="2"/>
      <c r="AC21" s="2"/>
      <c r="AD21" s="2"/>
    </row>
    <row r="22" spans="1:30" x14ac:dyDescent="0.25">
      <c r="A22" s="3">
        <v>37043</v>
      </c>
      <c r="B22" s="2">
        <v>30</v>
      </c>
      <c r="C22" s="10">
        <v>6270</v>
      </c>
      <c r="D22" s="10">
        <v>9600</v>
      </c>
      <c r="E22" s="10">
        <v>6933.9417999999996</v>
      </c>
      <c r="F22" s="10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235.26704904432083</v>
      </c>
      <c r="P22" s="2">
        <f t="shared" si="5"/>
        <v>287.21829298397108</v>
      </c>
      <c r="Q22" s="2"/>
      <c r="R22" s="1">
        <f t="shared" si="2"/>
        <v>1.7893093843046916E-2</v>
      </c>
      <c r="S22" s="1">
        <f t="shared" si="2"/>
        <v>1.6687507696788121E-2</v>
      </c>
      <c r="T22" s="2"/>
      <c r="U22" s="3"/>
      <c r="V22" s="2"/>
      <c r="W22" s="1">
        <f t="shared" si="3"/>
        <v>1.7893093843046917</v>
      </c>
      <c r="X22" s="1">
        <f t="shared" si="3"/>
        <v>1.6687507696788122</v>
      </c>
      <c r="Y22" s="2"/>
      <c r="Z22" s="2"/>
      <c r="AA22" s="2"/>
      <c r="AB22" s="2"/>
      <c r="AC22" s="2"/>
      <c r="AD22" s="2"/>
    </row>
    <row r="23" spans="1:30" x14ac:dyDescent="0.25">
      <c r="A23" s="3">
        <v>37073</v>
      </c>
      <c r="B23" s="2">
        <v>31</v>
      </c>
      <c r="C23" s="10">
        <v>6479</v>
      </c>
      <c r="D23" s="10">
        <v>9920</v>
      </c>
      <c r="E23" s="10">
        <v>9254.83014</v>
      </c>
      <c r="F23" s="10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278.06724498501512</v>
      </c>
      <c r="P23" s="2">
        <f>P22*EXP(-1/$D$4) +($F$6*G23+$G$6*H23-$E$4*$D$4*(L23-L22) )*(1-EXP(-1/$D$4))</f>
        <v>252.24418040247485</v>
      </c>
      <c r="Q23" s="2"/>
      <c r="R23" s="1">
        <f t="shared" si="2"/>
        <v>6.8585326349871995E-2</v>
      </c>
      <c r="S23" s="1">
        <f t="shared" si="2"/>
        <v>3.4987597146373726E-5</v>
      </c>
      <c r="T23" s="2"/>
      <c r="U23" s="3"/>
      <c r="V23" s="2"/>
      <c r="W23" s="1">
        <f t="shared" si="3"/>
        <v>6.8585326349871991</v>
      </c>
      <c r="X23" s="1">
        <f t="shared" si="3"/>
        <v>3.4987597146373724E-3</v>
      </c>
      <c r="Y23" s="2"/>
      <c r="Z23" s="2"/>
      <c r="AA23" s="2"/>
      <c r="AB23" s="2"/>
      <c r="AC23" s="2"/>
      <c r="AD23" s="2"/>
    </row>
    <row r="24" spans="1:30" x14ac:dyDescent="0.25">
      <c r="A24" s="3">
        <v>37104</v>
      </c>
      <c r="B24" s="2">
        <v>31</v>
      </c>
      <c r="C24" s="10">
        <v>6479</v>
      </c>
      <c r="D24" s="10">
        <v>10850</v>
      </c>
      <c r="E24" s="10">
        <v>9194.9341399999994</v>
      </c>
      <c r="F24" s="10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+($F$5*G24+$G$5*H24-$E$3*$D$3*(K24-K23) )*(1-EXP(-1/$D$3))</f>
        <v>296.61111049967406</v>
      </c>
      <c r="P24" s="2">
        <f t="shared" ref="P24:P47" si="7">P23*EXP(-1/$D$4) +($F$6*G24+$G$6*H24-$E$4*$D$4*(L24-L23) )*(1-EXP(-1/$D$4))</f>
        <v>260.57350652039224</v>
      </c>
      <c r="Q24" s="2"/>
      <c r="R24" s="1">
        <f t="shared" si="2"/>
        <v>1.1186039769288593E-6</v>
      </c>
      <c r="S24" s="1">
        <f t="shared" si="2"/>
        <v>3.0796232734451397E-4</v>
      </c>
      <c r="T24" s="2"/>
      <c r="U24" s="3"/>
      <c r="V24" s="2"/>
      <c r="W24" s="1">
        <f t="shared" si="3"/>
        <v>1.1186039769288592E-4</v>
      </c>
      <c r="X24" s="1">
        <f t="shared" si="3"/>
        <v>3.0796232734451395E-2</v>
      </c>
      <c r="Y24" s="2"/>
      <c r="Z24" s="2"/>
      <c r="AA24" s="2"/>
      <c r="AB24" s="2"/>
      <c r="AC24" s="2"/>
      <c r="AD24" s="2"/>
    </row>
    <row r="25" spans="1:30" x14ac:dyDescent="0.25">
      <c r="A25" s="3">
        <v>37135</v>
      </c>
      <c r="B25" s="2">
        <v>30</v>
      </c>
      <c r="C25" s="10">
        <v>6270</v>
      </c>
      <c r="D25" s="10">
        <v>10500</v>
      </c>
      <c r="E25" s="10">
        <v>9030.0878900000007</v>
      </c>
      <c r="F25" s="10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298.82710076067781</v>
      </c>
      <c r="P25" s="2">
        <f t="shared" si="7"/>
        <v>250.89221452042446</v>
      </c>
      <c r="Q25" s="2"/>
      <c r="R25" s="1">
        <f t="shared" si="2"/>
        <v>7.2285971050130311E-3</v>
      </c>
      <c r="S25" s="1">
        <f t="shared" si="2"/>
        <v>1.0045845740968646E-8</v>
      </c>
      <c r="T25" s="2"/>
      <c r="U25" s="3"/>
      <c r="V25" s="2"/>
      <c r="W25" s="1">
        <f t="shared" si="3"/>
        <v>0.72285971050130315</v>
      </c>
      <c r="X25" s="1">
        <f t="shared" si="3"/>
        <v>1.0045845740968646E-6</v>
      </c>
      <c r="Y25" s="2"/>
      <c r="Z25" s="2"/>
      <c r="AA25" s="2"/>
      <c r="AB25" s="2"/>
      <c r="AC25" s="2"/>
      <c r="AD25" s="2"/>
    </row>
    <row r="26" spans="1:30" x14ac:dyDescent="0.25">
      <c r="A26" s="3">
        <v>37165</v>
      </c>
      <c r="B26" s="2">
        <v>31</v>
      </c>
      <c r="C26" s="10">
        <v>6479</v>
      </c>
      <c r="D26" s="10">
        <v>11160</v>
      </c>
      <c r="E26" s="10">
        <v>9476.4846799999996</v>
      </c>
      <c r="F26" s="10">
        <v>7963.3132599999999</v>
      </c>
      <c r="G26" s="12">
        <f t="shared" si="1"/>
        <v>209</v>
      </c>
      <c r="H26" s="12">
        <f t="shared" si="0"/>
        <v>360</v>
      </c>
      <c r="I26" s="12">
        <f t="shared" si="0"/>
        <v>305.69305419354839</v>
      </c>
      <c r="J26" s="12">
        <f t="shared" si="0"/>
        <v>256.8810729032258</v>
      </c>
      <c r="K26" s="5">
        <v>97</v>
      </c>
      <c r="L26" s="5">
        <v>97</v>
      </c>
      <c r="M26" s="2"/>
      <c r="N26" s="2"/>
      <c r="O26" s="2">
        <f t="shared" si="6"/>
        <v>302.94848090388376</v>
      </c>
      <c r="P26" s="2">
        <f t="shared" si="7"/>
        <v>259.00133809931447</v>
      </c>
      <c r="Q26" s="2"/>
      <c r="R26" s="1">
        <v>0</v>
      </c>
      <c r="S26" s="1">
        <v>0</v>
      </c>
      <c r="T26" s="2"/>
      <c r="U26" s="1">
        <f t="shared" ref="U26:V37" si="8">ABS((O26-I26)/I26)</f>
        <v>8.9781997072361126E-3</v>
      </c>
      <c r="V26" s="1">
        <f t="shared" si="8"/>
        <v>8.253878622219199E-3</v>
      </c>
      <c r="W26" s="22">
        <f>AVERAGE(W11:W25)</f>
        <v>1.3905932269995647</v>
      </c>
      <c r="X26" s="22">
        <f>AVERAGE(X11:X25)</f>
        <v>0.59458307497662777</v>
      </c>
      <c r="Y26" s="2"/>
      <c r="Z26" s="2"/>
      <c r="AA26" s="2"/>
      <c r="AB26" s="2"/>
      <c r="AC26" s="2"/>
      <c r="AD26" s="2"/>
    </row>
    <row r="27" spans="1:30" x14ac:dyDescent="0.25">
      <c r="A27" s="3">
        <v>37196</v>
      </c>
      <c r="B27" s="2">
        <v>30</v>
      </c>
      <c r="C27" s="10">
        <v>6270</v>
      </c>
      <c r="D27" s="10">
        <v>10800</v>
      </c>
      <c r="E27" s="10">
        <v>9070.6063799999993</v>
      </c>
      <c r="F27" s="10">
        <v>7890.6866499999996</v>
      </c>
      <c r="G27" s="12">
        <f t="shared" si="1"/>
        <v>209</v>
      </c>
      <c r="H27" s="12">
        <f t="shared" si="1"/>
        <v>360</v>
      </c>
      <c r="I27" s="12">
        <f t="shared" si="1"/>
        <v>302.35354599999999</v>
      </c>
      <c r="J27" s="12">
        <f t="shared" si="1"/>
        <v>263.0228883333333</v>
      </c>
      <c r="K27" s="5">
        <v>98</v>
      </c>
      <c r="L27" s="5">
        <v>94</v>
      </c>
      <c r="M27" s="2"/>
      <c r="N27" s="2"/>
      <c r="O27" s="2">
        <f t="shared" si="6"/>
        <v>303.27938467012575</v>
      </c>
      <c r="P27" s="2">
        <f t="shared" si="7"/>
        <v>263.46947304172056</v>
      </c>
      <c r="Q27" s="2"/>
      <c r="R27" s="1">
        <v>0</v>
      </c>
      <c r="S27" s="1">
        <v>0</v>
      </c>
      <c r="T27" s="2"/>
      <c r="U27" s="1">
        <f t="shared" si="8"/>
        <v>3.0621062076968543E-3</v>
      </c>
      <c r="V27" s="1">
        <f t="shared" si="8"/>
        <v>1.6978929522715107E-3</v>
      </c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37226</v>
      </c>
      <c r="B28" s="2">
        <v>31</v>
      </c>
      <c r="C28" s="10">
        <v>6479</v>
      </c>
      <c r="D28" s="10">
        <v>10850</v>
      </c>
      <c r="E28" s="10">
        <v>9173.91302</v>
      </c>
      <c r="F28" s="10">
        <v>8131.4235500000004</v>
      </c>
      <c r="G28" s="12">
        <f t="shared" si="1"/>
        <v>209</v>
      </c>
      <c r="H28" s="12">
        <f t="shared" si="1"/>
        <v>350</v>
      </c>
      <c r="I28" s="12">
        <f t="shared" si="1"/>
        <v>295.93267806451615</v>
      </c>
      <c r="J28" s="12">
        <f t="shared" si="1"/>
        <v>262.30398548387097</v>
      </c>
      <c r="K28" s="5">
        <v>98</v>
      </c>
      <c r="L28" s="5">
        <v>92</v>
      </c>
      <c r="M28" s="2"/>
      <c r="N28" s="2"/>
      <c r="O28" s="2">
        <f t="shared" si="6"/>
        <v>299.69867547601558</v>
      </c>
      <c r="P28" s="2">
        <f t="shared" si="7"/>
        <v>259.88585299877536</v>
      </c>
      <c r="Q28" s="2"/>
      <c r="R28" s="1">
        <v>0</v>
      </c>
      <c r="S28" s="1">
        <v>0</v>
      </c>
      <c r="T28" s="2"/>
      <c r="U28" s="1">
        <f t="shared" si="8"/>
        <v>1.2725858584223008E-2</v>
      </c>
      <c r="V28" s="1">
        <f t="shared" si="8"/>
        <v>9.2188171698378649E-3</v>
      </c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37257</v>
      </c>
      <c r="B29" s="2">
        <v>31</v>
      </c>
      <c r="C29" s="10">
        <v>7750</v>
      </c>
      <c r="D29" s="10">
        <v>10540</v>
      </c>
      <c r="E29" s="10">
        <v>9702.52225</v>
      </c>
      <c r="F29" s="10">
        <v>8348.0120200000001</v>
      </c>
      <c r="G29" s="12">
        <f t="shared" si="1"/>
        <v>250</v>
      </c>
      <c r="H29" s="12">
        <f t="shared" si="1"/>
        <v>340</v>
      </c>
      <c r="I29" s="12">
        <f t="shared" si="1"/>
        <v>312.98458870967744</v>
      </c>
      <c r="J29" s="12">
        <f t="shared" si="1"/>
        <v>269.29071032258065</v>
      </c>
      <c r="K29" s="5">
        <v>94</v>
      </c>
      <c r="L29" s="5">
        <v>92</v>
      </c>
      <c r="M29" s="2"/>
      <c r="N29" s="2"/>
      <c r="O29" s="2">
        <f t="shared" si="6"/>
        <v>320.93749204339667</v>
      </c>
      <c r="P29" s="2">
        <f t="shared" si="7"/>
        <v>261.06147626716148</v>
      </c>
      <c r="Q29" s="2"/>
      <c r="R29" s="1">
        <v>0</v>
      </c>
      <c r="S29" s="1">
        <v>0</v>
      </c>
      <c r="T29" s="2"/>
      <c r="U29" s="1">
        <f t="shared" si="8"/>
        <v>2.5409887964471946E-2</v>
      </c>
      <c r="V29" s="1">
        <f t="shared" si="8"/>
        <v>3.0558922903658477E-2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37288</v>
      </c>
      <c r="B30" s="2">
        <v>28</v>
      </c>
      <c r="C30" s="10">
        <v>7000</v>
      </c>
      <c r="D30" s="10">
        <v>9240</v>
      </c>
      <c r="E30" s="10">
        <v>8753.2530499999993</v>
      </c>
      <c r="F30" s="10">
        <v>7416.6546600000001</v>
      </c>
      <c r="G30" s="12">
        <f t="shared" si="1"/>
        <v>250</v>
      </c>
      <c r="H30" s="12">
        <f t="shared" si="1"/>
        <v>330</v>
      </c>
      <c r="I30" s="12">
        <f t="shared" si="1"/>
        <v>312.61618035714281</v>
      </c>
      <c r="J30" s="12">
        <f t="shared" si="1"/>
        <v>264.88052357142857</v>
      </c>
      <c r="K30" s="5">
        <v>93</v>
      </c>
      <c r="L30" s="5">
        <v>93</v>
      </c>
      <c r="M30" s="2"/>
      <c r="N30" s="2"/>
      <c r="O30" s="2">
        <f t="shared" si="6"/>
        <v>319.25842532419307</v>
      </c>
      <c r="P30" s="2">
        <f t="shared" si="7"/>
        <v>256.48823659529086</v>
      </c>
      <c r="Q30" s="2"/>
      <c r="R30" s="1">
        <v>0</v>
      </c>
      <c r="S30" s="1">
        <v>0</v>
      </c>
      <c r="T30" s="2"/>
      <c r="U30" s="1">
        <f t="shared" si="8"/>
        <v>2.1247284639783984E-2</v>
      </c>
      <c r="V30" s="1">
        <f t="shared" si="8"/>
        <v>3.1683292010235772E-2</v>
      </c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37316</v>
      </c>
      <c r="B31" s="2">
        <v>31</v>
      </c>
      <c r="C31" s="10">
        <v>7750</v>
      </c>
      <c r="D31" s="10">
        <v>10819</v>
      </c>
      <c r="E31" s="10">
        <v>9701.1854899999998</v>
      </c>
      <c r="F31" s="10">
        <v>8475.9750100000001</v>
      </c>
      <c r="G31" s="12">
        <f t="shared" si="1"/>
        <v>250</v>
      </c>
      <c r="H31" s="12">
        <f t="shared" si="1"/>
        <v>349</v>
      </c>
      <c r="I31" s="12">
        <f t="shared" si="1"/>
        <v>312.94146741935481</v>
      </c>
      <c r="J31" s="12">
        <f t="shared" si="1"/>
        <v>273.4185487096774</v>
      </c>
      <c r="K31" s="5">
        <v>98</v>
      </c>
      <c r="L31" s="5">
        <v>94</v>
      </c>
      <c r="M31" s="2"/>
      <c r="N31" s="2"/>
      <c r="O31" s="2">
        <f t="shared" si="6"/>
        <v>325.07258937418175</v>
      </c>
      <c r="P31" s="2">
        <f t="shared" si="7"/>
        <v>262.54493762436158</v>
      </c>
      <c r="Q31" s="2"/>
      <c r="R31" s="1">
        <v>0</v>
      </c>
      <c r="S31" s="1">
        <v>0</v>
      </c>
      <c r="T31" s="2"/>
      <c r="U31" s="1">
        <f t="shared" si="8"/>
        <v>3.8764827348913532E-2</v>
      </c>
      <c r="V31" s="1">
        <f t="shared" si="8"/>
        <v>3.9769105412309408E-2</v>
      </c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37347</v>
      </c>
      <c r="B32" s="2">
        <v>30</v>
      </c>
      <c r="C32" s="10">
        <v>7500</v>
      </c>
      <c r="D32" s="10">
        <v>10170</v>
      </c>
      <c r="E32" s="10">
        <v>9309.2413300000007</v>
      </c>
      <c r="F32" s="10">
        <v>8281.6479500000005</v>
      </c>
      <c r="G32" s="12">
        <f t="shared" si="1"/>
        <v>250</v>
      </c>
      <c r="H32" s="12">
        <f t="shared" si="1"/>
        <v>339</v>
      </c>
      <c r="I32" s="12">
        <f t="shared" si="1"/>
        <v>310.30804433333338</v>
      </c>
      <c r="J32" s="12">
        <f t="shared" si="1"/>
        <v>276.05493166666668</v>
      </c>
      <c r="K32" s="5">
        <v>98</v>
      </c>
      <c r="L32" s="5">
        <v>92</v>
      </c>
      <c r="M32" s="2"/>
      <c r="N32" s="2"/>
      <c r="O32" s="2">
        <f t="shared" si="6"/>
        <v>323.03968782987863</v>
      </c>
      <c r="P32" s="2">
        <f t="shared" si="7"/>
        <v>263.50039134779604</v>
      </c>
      <c r="Q32" s="2"/>
      <c r="R32" s="1">
        <v>0</v>
      </c>
      <c r="S32" s="1">
        <v>0</v>
      </c>
      <c r="T32" s="2"/>
      <c r="U32" s="1">
        <f t="shared" si="8"/>
        <v>4.1029047519209313E-2</v>
      </c>
      <c r="V32" s="1">
        <f t="shared" si="8"/>
        <v>4.5478413455877352E-2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37377</v>
      </c>
      <c r="B33" s="2">
        <v>31</v>
      </c>
      <c r="C33" s="10">
        <v>6479</v>
      </c>
      <c r="D33" s="10">
        <v>10509</v>
      </c>
      <c r="E33" s="10">
        <v>9221.2086500000005</v>
      </c>
      <c r="F33" s="10">
        <v>7977.4613600000002</v>
      </c>
      <c r="G33" s="12">
        <f t="shared" si="1"/>
        <v>209</v>
      </c>
      <c r="H33" s="12">
        <f t="shared" si="1"/>
        <v>339</v>
      </c>
      <c r="I33" s="12">
        <f t="shared" si="1"/>
        <v>297.45834354838712</v>
      </c>
      <c r="J33" s="12">
        <f t="shared" si="1"/>
        <v>257.33746322580646</v>
      </c>
      <c r="K33" s="5">
        <v>95</v>
      </c>
      <c r="L33" s="5">
        <v>92</v>
      </c>
      <c r="M33" s="2"/>
      <c r="N33" s="2"/>
      <c r="O33" s="2">
        <f t="shared" si="6"/>
        <v>298.68986584921311</v>
      </c>
      <c r="P33" s="2">
        <f t="shared" si="7"/>
        <v>253.56203294205514</v>
      </c>
      <c r="Q33" s="2"/>
      <c r="R33" s="1">
        <v>0</v>
      </c>
      <c r="S33" s="1">
        <v>0</v>
      </c>
      <c r="T33" s="2"/>
      <c r="U33" s="1">
        <f t="shared" si="8"/>
        <v>4.1401504699284265E-3</v>
      </c>
      <c r="V33" s="1">
        <f t="shared" si="8"/>
        <v>1.4671125752251954E-2</v>
      </c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37408</v>
      </c>
      <c r="B34" s="2">
        <v>30</v>
      </c>
      <c r="C34" s="10">
        <v>6270</v>
      </c>
      <c r="D34" s="10">
        <v>10170</v>
      </c>
      <c r="E34" s="10">
        <v>9014.1192599999995</v>
      </c>
      <c r="F34" s="10">
        <v>7323.0697600000003</v>
      </c>
      <c r="G34" s="12">
        <f t="shared" si="1"/>
        <v>209</v>
      </c>
      <c r="H34" s="12">
        <f t="shared" si="1"/>
        <v>339</v>
      </c>
      <c r="I34" s="12">
        <f t="shared" si="1"/>
        <v>300.470642</v>
      </c>
      <c r="J34" s="12">
        <f t="shared" si="1"/>
        <v>244.10232533333334</v>
      </c>
      <c r="K34" s="5">
        <v>93</v>
      </c>
      <c r="L34" s="5">
        <v>97</v>
      </c>
      <c r="M34" s="2"/>
      <c r="N34" s="2"/>
      <c r="O34" s="2">
        <f t="shared" si="6"/>
        <v>295.29944993780958</v>
      </c>
      <c r="P34" s="2">
        <f t="shared" si="7"/>
        <v>245.49788809879868</v>
      </c>
      <c r="Q34" s="2"/>
      <c r="R34" s="1">
        <v>0</v>
      </c>
      <c r="S34" s="1">
        <v>0</v>
      </c>
      <c r="T34" s="2"/>
      <c r="U34" s="1">
        <f t="shared" si="8"/>
        <v>1.7210307229251418E-2</v>
      </c>
      <c r="V34" s="1">
        <f t="shared" si="8"/>
        <v>5.7171219633390842E-3</v>
      </c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37438</v>
      </c>
      <c r="B35" s="2">
        <v>31</v>
      </c>
      <c r="C35" s="10">
        <v>6944</v>
      </c>
      <c r="D35" s="10">
        <v>10509</v>
      </c>
      <c r="E35" s="10">
        <v>9419.2499100000005</v>
      </c>
      <c r="F35" s="10">
        <v>7807.4088400000001</v>
      </c>
      <c r="G35" s="12">
        <f t="shared" si="1"/>
        <v>224</v>
      </c>
      <c r="H35" s="12">
        <f t="shared" si="1"/>
        <v>339</v>
      </c>
      <c r="I35" s="12">
        <f t="shared" si="1"/>
        <v>303.84677129032258</v>
      </c>
      <c r="J35" s="12">
        <f t="shared" si="1"/>
        <v>251.85189806451612</v>
      </c>
      <c r="K35" s="5">
        <v>94</v>
      </c>
      <c r="L35" s="5">
        <v>96</v>
      </c>
      <c r="M35" s="2"/>
      <c r="N35" s="2"/>
      <c r="O35" s="2">
        <f t="shared" si="6"/>
        <v>303.27227854967646</v>
      </c>
      <c r="P35" s="2">
        <f t="shared" si="7"/>
        <v>252.16455293104806</v>
      </c>
      <c r="Q35" s="2"/>
      <c r="R35" s="1">
        <v>0</v>
      </c>
      <c r="S35" s="1">
        <v>0</v>
      </c>
      <c r="T35" s="2"/>
      <c r="U35" s="1">
        <f t="shared" si="8"/>
        <v>1.8907317599804259E-3</v>
      </c>
      <c r="V35" s="1">
        <f t="shared" si="8"/>
        <v>1.2414235069685736E-3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37469</v>
      </c>
      <c r="B36" s="2">
        <v>31</v>
      </c>
      <c r="C36" s="10">
        <v>6944</v>
      </c>
      <c r="D36" s="10">
        <v>10571</v>
      </c>
      <c r="E36" s="10">
        <v>9373.1727900000005</v>
      </c>
      <c r="F36" s="10">
        <v>7904.3935899999997</v>
      </c>
      <c r="G36" s="12">
        <f t="shared" si="1"/>
        <v>224</v>
      </c>
      <c r="H36" s="12">
        <f t="shared" si="1"/>
        <v>341</v>
      </c>
      <c r="I36" s="12">
        <f t="shared" si="1"/>
        <v>302.36041258064517</v>
      </c>
      <c r="J36" s="12">
        <f t="shared" si="1"/>
        <v>254.98043838709677</v>
      </c>
      <c r="K36" s="5">
        <v>97</v>
      </c>
      <c r="L36" s="5">
        <v>97</v>
      </c>
      <c r="M36" s="2"/>
      <c r="N36" s="2"/>
      <c r="O36" s="2">
        <f t="shared" si="6"/>
        <v>304.66515271018324</v>
      </c>
      <c r="P36" s="2">
        <f t="shared" si="7"/>
        <v>252.9197675351574</v>
      </c>
      <c r="Q36" s="2"/>
      <c r="R36" s="1">
        <f>SUM(R11:R35)</f>
        <v>0.2085889840499347</v>
      </c>
      <c r="S36" s="1">
        <f>SUM(S11:S35)</f>
        <v>8.9187461246494182E-2</v>
      </c>
      <c r="T36" s="2"/>
      <c r="U36" s="1">
        <f t="shared" si="8"/>
        <v>7.6224930038529554E-3</v>
      </c>
      <c r="V36" s="1">
        <f t="shared" si="8"/>
        <v>8.0816821281441617E-3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37500</v>
      </c>
      <c r="B37" s="2">
        <v>30</v>
      </c>
      <c r="C37" s="10">
        <v>6540</v>
      </c>
      <c r="D37" s="10">
        <v>10230</v>
      </c>
      <c r="E37" s="10">
        <v>9022.8772000000008</v>
      </c>
      <c r="F37" s="10">
        <v>7604.5509300000003</v>
      </c>
      <c r="G37" s="12">
        <f t="shared" si="1"/>
        <v>218</v>
      </c>
      <c r="H37" s="12">
        <f t="shared" si="1"/>
        <v>341</v>
      </c>
      <c r="I37" s="12">
        <f t="shared" si="1"/>
        <v>300.76257333333336</v>
      </c>
      <c r="J37" s="12">
        <f t="shared" si="1"/>
        <v>253.48503100000002</v>
      </c>
      <c r="K37" s="5">
        <v>98</v>
      </c>
      <c r="L37" s="5">
        <v>98</v>
      </c>
      <c r="M37" s="2"/>
      <c r="N37" s="2"/>
      <c r="O37" s="2">
        <f t="shared" si="6"/>
        <v>301.64704310825095</v>
      </c>
      <c r="P37" s="2">
        <f t="shared" si="7"/>
        <v>251.94753055133194</v>
      </c>
      <c r="Q37" s="2"/>
      <c r="R37" s="1"/>
      <c r="S37" s="2"/>
      <c r="T37" s="2"/>
      <c r="U37" s="1">
        <f t="shared" si="8"/>
        <v>2.9407574390492336E-3</v>
      </c>
      <c r="V37" s="1">
        <f t="shared" si="8"/>
        <v>6.0654486878480946E-3</v>
      </c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3">
        <v>37530</v>
      </c>
      <c r="B38" s="2">
        <v>31</v>
      </c>
      <c r="C38" s="10">
        <v>6758</v>
      </c>
      <c r="D38" s="10">
        <v>11036</v>
      </c>
      <c r="E38" s="10">
        <v>9420.7597999999998</v>
      </c>
      <c r="F38" s="10">
        <v>8204.4099700000006</v>
      </c>
      <c r="G38">
        <f t="shared" si="1"/>
        <v>218</v>
      </c>
      <c r="H38">
        <f t="shared" si="1"/>
        <v>356</v>
      </c>
      <c r="I38">
        <f t="shared" si="1"/>
        <v>303.89547741935485</v>
      </c>
      <c r="J38">
        <f t="shared" si="1"/>
        <v>264.65838612903229</v>
      </c>
      <c r="K38" s="5">
        <v>98</v>
      </c>
      <c r="L38" s="5">
        <v>94</v>
      </c>
      <c r="M38" s="2"/>
      <c r="N38" s="2"/>
      <c r="O38" s="8">
        <f t="shared" si="6"/>
        <v>307.20795170839079</v>
      </c>
      <c r="P38" s="8">
        <f t="shared" si="7"/>
        <v>262.59910099675648</v>
      </c>
      <c r="Q38" s="2"/>
      <c r="R38" s="1"/>
      <c r="S38" s="17">
        <f>S36+R36</f>
        <v>0.29777644529642888</v>
      </c>
      <c r="T38" s="2"/>
      <c r="U38" s="22">
        <f>AVERAGE(U26:U37)</f>
        <v>1.5418470989466436E-2</v>
      </c>
      <c r="V38" s="22">
        <f>AVERAGE(V26:V37)</f>
        <v>1.6869760380413455E-2</v>
      </c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3">
        <v>37561</v>
      </c>
      <c r="B39" s="2">
        <v>30</v>
      </c>
      <c r="C39" s="10">
        <v>6210</v>
      </c>
      <c r="D39" s="10">
        <v>10680</v>
      </c>
      <c r="E39" s="10">
        <v>9293.0154399999992</v>
      </c>
      <c r="F39" s="10">
        <v>7545.4788200000003</v>
      </c>
      <c r="G39">
        <f t="shared" si="1"/>
        <v>207</v>
      </c>
      <c r="H39">
        <f t="shared" si="1"/>
        <v>356</v>
      </c>
      <c r="I39">
        <f t="shared" si="1"/>
        <v>309.76718133333333</v>
      </c>
      <c r="J39">
        <f t="shared" si="1"/>
        <v>251.51596066666667</v>
      </c>
      <c r="K39" s="5">
        <v>94</v>
      </c>
      <c r="L39" s="5">
        <v>98</v>
      </c>
      <c r="M39" s="2"/>
      <c r="N39" s="2"/>
      <c r="O39" s="2">
        <f t="shared" si="6"/>
        <v>302.13707975360859</v>
      </c>
      <c r="P39" s="2">
        <f t="shared" si="7"/>
        <v>255.47881482659221</v>
      </c>
      <c r="Q39" s="2"/>
      <c r="R39" s="1"/>
      <c r="S39" s="2"/>
      <c r="T39" s="2"/>
      <c r="U39" s="27">
        <f>U38*100</f>
        <v>1.5418470989466435</v>
      </c>
      <c r="V39" s="27">
        <f>V38*100</f>
        <v>1.6869760380413454</v>
      </c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3">
        <v>37591</v>
      </c>
      <c r="B40" s="2">
        <v>31</v>
      </c>
      <c r="C40" s="10">
        <v>6510</v>
      </c>
      <c r="D40" s="10">
        <v>10540</v>
      </c>
      <c r="E40" s="10">
        <v>9296.3615100000006</v>
      </c>
      <c r="F40" s="10">
        <v>7691.2534500000002</v>
      </c>
      <c r="G40">
        <f t="shared" si="1"/>
        <v>210</v>
      </c>
      <c r="H40">
        <f t="shared" si="1"/>
        <v>340</v>
      </c>
      <c r="I40">
        <f t="shared" si="1"/>
        <v>299.88262935483874</v>
      </c>
      <c r="J40">
        <f t="shared" si="1"/>
        <v>248.10495</v>
      </c>
      <c r="K40" s="5">
        <v>96</v>
      </c>
      <c r="L40" s="5">
        <v>98</v>
      </c>
      <c r="M40" s="2"/>
      <c r="N40" s="2"/>
      <c r="O40" s="2">
        <f t="shared" si="6"/>
        <v>295.90469192200203</v>
      </c>
      <c r="P40" s="2">
        <f t="shared" si="7"/>
        <v>251.7420042992056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3">
        <v>37622</v>
      </c>
      <c r="B41" s="2">
        <v>31</v>
      </c>
      <c r="C41" s="10">
        <v>6510</v>
      </c>
      <c r="D41" s="10">
        <v>10540</v>
      </c>
      <c r="E41" s="10">
        <v>9363.84195</v>
      </c>
      <c r="F41" s="10">
        <v>7609.9858199999999</v>
      </c>
      <c r="G41">
        <f t="shared" si="1"/>
        <v>210</v>
      </c>
      <c r="H41">
        <f t="shared" si="1"/>
        <v>340</v>
      </c>
      <c r="I41">
        <f t="shared" si="1"/>
        <v>302.05941774193548</v>
      </c>
      <c r="J41">
        <f t="shared" si="1"/>
        <v>245.48341354838709</v>
      </c>
      <c r="K41" s="5">
        <v>94</v>
      </c>
      <c r="L41" s="5">
        <v>98</v>
      </c>
      <c r="M41" s="2"/>
      <c r="N41" s="2"/>
      <c r="O41" s="2">
        <f t="shared" si="6"/>
        <v>295.92120940434967</v>
      </c>
      <c r="P41" s="2">
        <f t="shared" si="7"/>
        <v>250.61884319497727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3">
        <v>37653</v>
      </c>
      <c r="B42" s="2">
        <v>28</v>
      </c>
      <c r="C42" s="10">
        <v>5880</v>
      </c>
      <c r="D42" s="10">
        <v>9520</v>
      </c>
      <c r="E42" s="10">
        <v>8232.3776899999993</v>
      </c>
      <c r="F42" s="10">
        <v>7056.2572</v>
      </c>
      <c r="G42">
        <f t="shared" si="1"/>
        <v>210</v>
      </c>
      <c r="H42">
        <f t="shared" si="1"/>
        <v>340</v>
      </c>
      <c r="I42">
        <f t="shared" si="1"/>
        <v>294.01348892857141</v>
      </c>
      <c r="J42">
        <f t="shared" si="1"/>
        <v>252.00918571428571</v>
      </c>
      <c r="K42" s="5">
        <v>97</v>
      </c>
      <c r="L42" s="5">
        <v>95</v>
      </c>
      <c r="M42" s="2"/>
      <c r="N42" s="2"/>
      <c r="O42" s="2">
        <f t="shared" si="6"/>
        <v>294.88446855623909</v>
      </c>
      <c r="P42" s="2">
        <f t="shared" si="7"/>
        <v>253.32746096027046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3">
        <v>37681</v>
      </c>
      <c r="B43" s="2">
        <v>31</v>
      </c>
      <c r="C43" s="10">
        <v>6510</v>
      </c>
      <c r="D43" s="10">
        <v>10540</v>
      </c>
      <c r="E43" s="10">
        <v>9161.9408299999996</v>
      </c>
      <c r="F43" s="10">
        <v>7782.9266200000002</v>
      </c>
      <c r="G43">
        <f t="shared" si="1"/>
        <v>210</v>
      </c>
      <c r="H43">
        <f t="shared" si="1"/>
        <v>340</v>
      </c>
      <c r="I43">
        <f t="shared" si="1"/>
        <v>295.54647838709678</v>
      </c>
      <c r="J43">
        <f t="shared" si="1"/>
        <v>251.06214903225808</v>
      </c>
      <c r="K43" s="5">
        <v>96</v>
      </c>
      <c r="L43" s="5">
        <v>95</v>
      </c>
      <c r="M43" s="2"/>
      <c r="N43" s="2"/>
      <c r="O43" s="2">
        <f t="shared" si="6"/>
        <v>295.58008147241003</v>
      </c>
      <c r="P43" s="2">
        <f t="shared" si="7"/>
        <v>251.09537879695574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3">
        <v>37712</v>
      </c>
      <c r="B44" s="2">
        <v>30</v>
      </c>
      <c r="C44" s="10">
        <v>5700</v>
      </c>
      <c r="D44" s="10">
        <v>10200</v>
      </c>
      <c r="E44" s="10">
        <v>8735.6387300000006</v>
      </c>
      <c r="F44" s="10">
        <v>7204.09836</v>
      </c>
      <c r="G44">
        <f t="shared" si="1"/>
        <v>190</v>
      </c>
      <c r="H44">
        <f t="shared" si="1"/>
        <v>340</v>
      </c>
      <c r="I44">
        <f t="shared" si="1"/>
        <v>291.1879576666667</v>
      </c>
      <c r="J44">
        <f t="shared" si="1"/>
        <v>240.13661199999999</v>
      </c>
      <c r="K44" s="5">
        <v>94</v>
      </c>
      <c r="L44" s="5">
        <v>96</v>
      </c>
      <c r="M44" s="2"/>
      <c r="N44" s="2"/>
      <c r="O44" s="2">
        <f t="shared" si="6"/>
        <v>283.82636565255865</v>
      </c>
      <c r="P44" s="2">
        <f t="shared" si="7"/>
        <v>245.41165680726547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3">
        <v>37742</v>
      </c>
      <c r="B45" s="2">
        <v>31</v>
      </c>
      <c r="C45" s="10">
        <v>5890</v>
      </c>
      <c r="D45" s="10">
        <v>10850</v>
      </c>
      <c r="E45" s="10">
        <v>8844.9259000000002</v>
      </c>
      <c r="F45" s="10">
        <v>7692.1252299999996</v>
      </c>
      <c r="G45">
        <f t="shared" si="1"/>
        <v>190</v>
      </c>
      <c r="H45">
        <f t="shared" si="1"/>
        <v>350</v>
      </c>
      <c r="I45">
        <f t="shared" si="1"/>
        <v>285.32019032258063</v>
      </c>
      <c r="J45">
        <f t="shared" si="1"/>
        <v>248.13307193548385</v>
      </c>
      <c r="K45" s="5">
        <v>98</v>
      </c>
      <c r="L45" s="5">
        <v>94</v>
      </c>
      <c r="M45" s="2"/>
      <c r="N45" s="4"/>
      <c r="O45" s="2">
        <f t="shared" si="6"/>
        <v>284.8751599656523</v>
      </c>
      <c r="P45" s="2">
        <f t="shared" si="7"/>
        <v>250.66071355390565</v>
      </c>
      <c r="Q45" s="2"/>
      <c r="R45" s="1"/>
      <c r="S45" s="2"/>
      <c r="T45" s="27">
        <f>0.5*(W26+X26)</f>
        <v>0.99258815098809627</v>
      </c>
      <c r="U45" s="27">
        <f>W26</f>
        <v>1.3905932269995647</v>
      </c>
      <c r="V45" s="27">
        <f>0.5*(U39+V39)</f>
        <v>1.6144115684939946</v>
      </c>
      <c r="W45" s="27">
        <f>V39</f>
        <v>1.6869760380413454</v>
      </c>
      <c r="X45" s="27">
        <f>U39</f>
        <v>1.5418470989466435</v>
      </c>
      <c r="Y45" s="2"/>
      <c r="Z45" s="2"/>
      <c r="AA45" s="2"/>
      <c r="AB45" s="2"/>
      <c r="AC45" s="2"/>
      <c r="AD45" s="2"/>
    </row>
    <row r="46" spans="1:30" x14ac:dyDescent="0.25">
      <c r="A46" s="3">
        <v>37773</v>
      </c>
      <c r="B46" s="2">
        <v>30</v>
      </c>
      <c r="C46" s="10">
        <v>5700</v>
      </c>
      <c r="D46" s="10">
        <v>10500</v>
      </c>
      <c r="E46" s="10">
        <v>8896.2561000000005</v>
      </c>
      <c r="F46" s="10">
        <v>7263.5774199999996</v>
      </c>
      <c r="G46">
        <f t="shared" si="1"/>
        <v>190</v>
      </c>
      <c r="H46">
        <f t="shared" si="1"/>
        <v>350</v>
      </c>
      <c r="I46">
        <f t="shared" si="1"/>
        <v>296.54187000000002</v>
      </c>
      <c r="J46">
        <f t="shared" si="1"/>
        <v>242.11924733333333</v>
      </c>
      <c r="K46" s="5">
        <v>92</v>
      </c>
      <c r="L46" s="5">
        <v>95</v>
      </c>
      <c r="M46" s="2"/>
      <c r="N46" s="4"/>
      <c r="O46" s="2">
        <f t="shared" si="6"/>
        <v>287.09004182340414</v>
      </c>
      <c r="P46" s="2">
        <f t="shared" si="7"/>
        <v>249.19220295264978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3">
        <v>37803</v>
      </c>
      <c r="B47" s="2">
        <v>31</v>
      </c>
      <c r="C47" s="10">
        <v>5890</v>
      </c>
      <c r="D47" s="10">
        <v>10850</v>
      </c>
      <c r="E47" s="10">
        <v>9184.9666099999995</v>
      </c>
      <c r="F47" s="10">
        <v>7429.4530199999999</v>
      </c>
      <c r="G47">
        <f t="shared" si="1"/>
        <v>190</v>
      </c>
      <c r="H47">
        <f t="shared" si="1"/>
        <v>350</v>
      </c>
      <c r="I47">
        <f t="shared" si="1"/>
        <v>296.28924548387096</v>
      </c>
      <c r="J47">
        <f t="shared" si="1"/>
        <v>239.65977483870967</v>
      </c>
      <c r="K47" s="5">
        <v>92</v>
      </c>
      <c r="L47" s="5">
        <v>96</v>
      </c>
      <c r="M47" s="2"/>
      <c r="N47" s="4"/>
      <c r="O47" s="2">
        <f t="shared" si="6"/>
        <v>286.13285755970571</v>
      </c>
      <c r="P47" s="2">
        <f t="shared" si="7"/>
        <v>248.75081745119354</v>
      </c>
      <c r="Q47" s="2"/>
      <c r="R47" s="1"/>
      <c r="S47" s="2"/>
      <c r="T47" s="2"/>
      <c r="U47" s="3"/>
      <c r="V47" s="2"/>
      <c r="W47" s="2"/>
      <c r="X47" s="2"/>
      <c r="Y47" s="2"/>
      <c r="Z47" s="2"/>
      <c r="AA47" s="2"/>
      <c r="AB47" s="2"/>
      <c r="AC47" s="2"/>
      <c r="AD4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7" workbookViewId="0">
      <selection activeCell="A8" sqref="A8"/>
    </sheetView>
  </sheetViews>
  <sheetFormatPr defaultRowHeight="15" x14ac:dyDescent="0.25"/>
  <cols>
    <col min="1" max="1" width="13.28515625" customWidth="1"/>
  </cols>
  <sheetData>
    <row r="1" spans="1:25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25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0.01</v>
      </c>
      <c r="P2">
        <v>0.01</v>
      </c>
      <c r="Q2">
        <v>0.01</v>
      </c>
      <c r="R2">
        <v>0.01</v>
      </c>
      <c r="S2">
        <v>0</v>
      </c>
      <c r="T2">
        <v>0</v>
      </c>
      <c r="U2">
        <v>0</v>
      </c>
    </row>
    <row r="3" spans="1:25" x14ac:dyDescent="0.25">
      <c r="C3" s="6" t="s">
        <v>4</v>
      </c>
      <c r="D3" s="6">
        <f>K3</f>
        <v>0.1</v>
      </c>
      <c r="E3" s="6">
        <f>M3</f>
        <v>0.11612262378723912</v>
      </c>
      <c r="F3" s="20">
        <f>O3</f>
        <v>0.28158604086162647</v>
      </c>
      <c r="G3" s="20">
        <f>Q3</f>
        <v>0.55920763487432334</v>
      </c>
      <c r="H3" s="18"/>
      <c r="I3" s="18">
        <v>0.42650178545103129</v>
      </c>
      <c r="J3">
        <v>1.350136770919623</v>
      </c>
      <c r="K3" s="16">
        <v>0.1</v>
      </c>
      <c r="L3" s="16">
        <v>2.3184885649722173</v>
      </c>
      <c r="M3" s="16">
        <v>0.11612262378723912</v>
      </c>
      <c r="N3" s="16">
        <v>0.76845975577964853</v>
      </c>
      <c r="O3" s="16">
        <v>0.28158604086162647</v>
      </c>
      <c r="P3" s="16">
        <v>0.71360830795803432</v>
      </c>
      <c r="Q3" s="16">
        <v>0.55920763487432334</v>
      </c>
      <c r="R3" s="16">
        <v>0.42657361106729513</v>
      </c>
      <c r="S3">
        <f>O3+P3</f>
        <v>0.99519434881966085</v>
      </c>
      <c r="T3">
        <f>Q3+R3</f>
        <v>0.98578124594161842</v>
      </c>
      <c r="U3">
        <f>J3*O3</f>
        <v>0.38017966794495739</v>
      </c>
    </row>
    <row r="4" spans="1:25" x14ac:dyDescent="0.25">
      <c r="C4" s="6" t="s">
        <v>5</v>
      </c>
      <c r="D4" s="6">
        <f>L3</f>
        <v>2.3184885649722173</v>
      </c>
      <c r="E4" s="6">
        <f>N3</f>
        <v>0.76845975577964853</v>
      </c>
      <c r="F4" s="20">
        <f>P3</f>
        <v>0.71360830795803432</v>
      </c>
      <c r="G4" s="20">
        <f>R3</f>
        <v>0.42657361106729513</v>
      </c>
      <c r="H4" s="18"/>
      <c r="I4" s="18">
        <v>3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5" x14ac:dyDescent="0.25">
      <c r="F5" s="21">
        <f>O3*I3</f>
        <v>0.12009694918557075</v>
      </c>
      <c r="G5" s="21">
        <f>Q3*J3</f>
        <v>0.75500679042281849</v>
      </c>
    </row>
    <row r="6" spans="1:25" x14ac:dyDescent="0.25">
      <c r="F6" s="21">
        <f>I6*P3</f>
        <v>0.87509739963409006</v>
      </c>
      <c r="G6" s="21">
        <f>J6*R3</f>
        <v>0.23077445551879999</v>
      </c>
      <c r="H6" t="s">
        <v>23</v>
      </c>
      <c r="I6">
        <f>1+(1-I3)*O3/P3</f>
        <v>1.2262993435967011</v>
      </c>
      <c r="J6">
        <f>1+(1-J3)*Q3/R3</f>
        <v>0.5409956207590948</v>
      </c>
    </row>
    <row r="7" spans="1:25" x14ac:dyDescent="0.25">
      <c r="A7" t="s">
        <v>25</v>
      </c>
    </row>
    <row r="9" spans="1:25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25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25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2">
        <f>ABS(O11-I11)/I11*100</f>
        <v>0</v>
      </c>
      <c r="X11" s="2">
        <f>ABS(P11-J11)/J11*100</f>
        <v>0</v>
      </c>
      <c r="Y11" s="2"/>
    </row>
    <row r="12" spans="1:25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229.99059637106367</v>
      </c>
      <c r="P12" s="2">
        <f>P11*EXP(-1/$D$4) +($F$4*G12+$G$4*H12-$E$4*$D$4*(L12-L11) )*(1-EXP(-1/$D$4))</f>
        <v>283.37263933390921</v>
      </c>
      <c r="Q12" s="2"/>
      <c r="R12" s="1">
        <f t="shared" ref="R12:S35" si="2">ABS((O12-I12)/I12)</f>
        <v>4.7789564441676438E-2</v>
      </c>
      <c r="S12" s="1">
        <f t="shared" si="2"/>
        <v>4.6986623232114482E-3</v>
      </c>
      <c r="T12" s="2"/>
      <c r="U12" s="3"/>
      <c r="V12" s="2"/>
      <c r="W12" s="2">
        <f t="shared" ref="W12:X27" si="3">ABS(O12-I12)/I12*100</f>
        <v>4.778956444167644</v>
      </c>
      <c r="X12" s="2">
        <f t="shared" si="3"/>
        <v>0.46986623232114483</v>
      </c>
      <c r="Y12" s="2"/>
    </row>
    <row r="13" spans="1:25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236.99645841253133</v>
      </c>
      <c r="P13" s="2">
        <f t="shared" ref="P13:P22" si="5">P12*EXP(-1/$D$4) +($F$4*G13+$G$4*H13-$E$4*$D$4*(L13-L12) )*(1-EXP(-1/$D$4))</f>
        <v>285.4033521040717</v>
      </c>
      <c r="Q13" s="2"/>
      <c r="R13" s="1">
        <f t="shared" si="2"/>
        <v>3.0772139514610705E-2</v>
      </c>
      <c r="S13" s="1">
        <f t="shared" si="2"/>
        <v>1.0046144377823802E-2</v>
      </c>
      <c r="T13" s="2"/>
      <c r="U13" s="3"/>
      <c r="V13" s="2"/>
      <c r="W13" s="2">
        <f t="shared" si="3"/>
        <v>3.0772139514610704</v>
      </c>
      <c r="X13" s="2">
        <f t="shared" si="3"/>
        <v>1.0046144377823802</v>
      </c>
      <c r="Y13" s="2"/>
    </row>
    <row r="14" spans="1:25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237.03161168372446</v>
      </c>
      <c r="P14" s="2">
        <f t="shared" si="5"/>
        <v>289.21941018882995</v>
      </c>
      <c r="Q14" s="2"/>
      <c r="R14" s="1">
        <f t="shared" si="2"/>
        <v>4.0443978145273833E-2</v>
      </c>
      <c r="S14" s="1">
        <f t="shared" si="2"/>
        <v>1.2366522035524631E-2</v>
      </c>
      <c r="T14" s="2"/>
      <c r="U14" s="3"/>
      <c r="V14" s="2"/>
      <c r="W14" s="2">
        <f t="shared" si="3"/>
        <v>4.0443978145273833</v>
      </c>
      <c r="X14" s="2">
        <f t="shared" si="3"/>
        <v>1.2366522035524632</v>
      </c>
      <c r="Y14" s="2"/>
    </row>
    <row r="15" spans="1:25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232.21399697411778</v>
      </c>
      <c r="P15" s="2">
        <f t="shared" si="5"/>
        <v>288.42313029780428</v>
      </c>
      <c r="Q15" s="2"/>
      <c r="R15" s="1">
        <f t="shared" si="2"/>
        <v>2.4191257011236898E-2</v>
      </c>
      <c r="S15" s="1">
        <f t="shared" si="2"/>
        <v>1.6855126715187473E-2</v>
      </c>
      <c r="T15" s="2"/>
      <c r="U15" s="3"/>
      <c r="V15" s="2"/>
      <c r="W15" s="2">
        <f t="shared" si="3"/>
        <v>2.41912570112369</v>
      </c>
      <c r="X15" s="2">
        <f t="shared" si="3"/>
        <v>1.6855126715187474</v>
      </c>
      <c r="Y15" s="2"/>
    </row>
    <row r="16" spans="1:25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236.65580316034468</v>
      </c>
      <c r="P16" s="2">
        <f t="shared" si="5"/>
        <v>283.60335798444487</v>
      </c>
      <c r="Q16" s="2"/>
      <c r="R16" s="1">
        <f t="shared" si="2"/>
        <v>2.8717994428549109E-4</v>
      </c>
      <c r="S16" s="1">
        <f t="shared" si="2"/>
        <v>1.5738653524818579E-2</v>
      </c>
      <c r="T16" s="2"/>
      <c r="U16" s="3"/>
      <c r="V16" s="2"/>
      <c r="W16" s="2">
        <f t="shared" si="3"/>
        <v>2.871799442854911E-2</v>
      </c>
      <c r="X16" s="2">
        <f t="shared" si="3"/>
        <v>1.573865352481858</v>
      </c>
      <c r="Y16" s="2"/>
    </row>
    <row r="17" spans="1:25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229.12007622285961</v>
      </c>
      <c r="P17" s="2">
        <f t="shared" si="5"/>
        <v>282.76847220489344</v>
      </c>
      <c r="Q17" s="2"/>
      <c r="R17" s="1">
        <f t="shared" si="2"/>
        <v>5.695648961838628E-3</v>
      </c>
      <c r="S17" s="1">
        <f t="shared" si="2"/>
        <v>4.0497111189045018E-3</v>
      </c>
      <c r="T17" s="2"/>
      <c r="U17" s="3"/>
      <c r="V17" s="2"/>
      <c r="W17" s="2">
        <f t="shared" si="3"/>
        <v>0.56956489618386286</v>
      </c>
      <c r="X17" s="2">
        <f t="shared" si="3"/>
        <v>0.40497111189045021</v>
      </c>
      <c r="Y17" s="2"/>
    </row>
    <row r="18" spans="1:25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229.08489889583745</v>
      </c>
      <c r="P18" s="2">
        <f t="shared" si="5"/>
        <v>278.48088904317132</v>
      </c>
      <c r="Q18" s="2"/>
      <c r="R18" s="1">
        <f t="shared" si="2"/>
        <v>3.4102143081052472E-2</v>
      </c>
      <c r="S18" s="1">
        <f t="shared" si="2"/>
        <v>6.3280901697292105E-3</v>
      </c>
      <c r="T18" s="2"/>
      <c r="U18" s="3"/>
      <c r="V18" s="2"/>
      <c r="W18" s="2">
        <f t="shared" si="3"/>
        <v>3.4102143081052469</v>
      </c>
      <c r="X18" s="2">
        <f t="shared" si="3"/>
        <v>0.63280901697292102</v>
      </c>
      <c r="Y18" s="2"/>
    </row>
    <row r="19" spans="1:25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231.88080853322418</v>
      </c>
      <c r="P19" s="2">
        <f t="shared" si="5"/>
        <v>273.94588818909216</v>
      </c>
      <c r="Q19" s="2"/>
      <c r="R19" s="1">
        <f t="shared" si="2"/>
        <v>4.4392861174818513E-2</v>
      </c>
      <c r="S19" s="1">
        <f t="shared" si="2"/>
        <v>1.5221060906395531E-2</v>
      </c>
      <c r="T19" s="2"/>
      <c r="U19" s="3"/>
      <c r="V19" s="2"/>
      <c r="W19" s="2">
        <f t="shared" si="3"/>
        <v>4.439286117481851</v>
      </c>
      <c r="X19" s="2">
        <f t="shared" si="3"/>
        <v>1.5221060906395532</v>
      </c>
      <c r="Y19" s="2"/>
    </row>
    <row r="20" spans="1:25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240.81623968233416</v>
      </c>
      <c r="P20" s="2">
        <f t="shared" si="5"/>
        <v>276.51187824271204</v>
      </c>
      <c r="Q20" s="2"/>
      <c r="R20" s="1">
        <f t="shared" si="2"/>
        <v>7.6812629393348208E-2</v>
      </c>
      <c r="S20" s="1">
        <f t="shared" si="2"/>
        <v>4.8811780821359063E-2</v>
      </c>
      <c r="T20" s="2"/>
      <c r="U20" s="3"/>
      <c r="V20" s="2"/>
      <c r="W20" s="2">
        <f t="shared" si="3"/>
        <v>7.6812629393348208</v>
      </c>
      <c r="X20" s="2">
        <f t="shared" si="3"/>
        <v>4.8811780821359063</v>
      </c>
      <c r="Y20" s="2"/>
    </row>
    <row r="21" spans="1:25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240.83986882064636</v>
      </c>
      <c r="P21" s="2">
        <f t="shared" si="5"/>
        <v>278.80308314937821</v>
      </c>
      <c r="Q21" s="2"/>
      <c r="R21" s="1">
        <f t="shared" si="2"/>
        <v>8.233114570366383E-2</v>
      </c>
      <c r="S21" s="1">
        <f t="shared" si="2"/>
        <v>6.4238737525038211E-2</v>
      </c>
      <c r="T21" s="2"/>
      <c r="U21" s="3"/>
      <c r="V21" s="2"/>
      <c r="W21" s="2">
        <f t="shared" si="3"/>
        <v>8.2331145703663822</v>
      </c>
      <c r="X21" s="2">
        <f t="shared" si="3"/>
        <v>6.4238737525038214</v>
      </c>
      <c r="Y21" s="2"/>
    </row>
    <row r="22" spans="1:25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237.8677342149644</v>
      </c>
      <c r="P22" s="2">
        <f t="shared" si="5"/>
        <v>278.70426738450846</v>
      </c>
      <c r="Q22" s="2"/>
      <c r="R22" s="1">
        <f t="shared" si="2"/>
        <v>2.9145071054523825E-2</v>
      </c>
      <c r="S22" s="1">
        <f t="shared" si="2"/>
        <v>4.5835886947855391E-2</v>
      </c>
      <c r="T22" s="2"/>
      <c r="U22" s="3"/>
      <c r="V22" s="2"/>
      <c r="W22" s="2">
        <f t="shared" si="3"/>
        <v>2.9145071054523823</v>
      </c>
      <c r="X22" s="2">
        <f t="shared" si="3"/>
        <v>4.5835886947855391</v>
      </c>
      <c r="Y22" s="2"/>
    </row>
    <row r="23" spans="1:25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266.63145581058455</v>
      </c>
      <c r="P23" s="2">
        <f>P22*EXP(-1/$D$4) +($F$6*G23+$G$6*H23-$E$4*$D$4*(L23-L22) )*(1-EXP(-1/$D$4))</f>
        <v>270.38608809404582</v>
      </c>
      <c r="Q23" s="2"/>
      <c r="R23" s="1">
        <f t="shared" si="2"/>
        <v>0.10689067167167685</v>
      </c>
      <c r="S23" s="1">
        <f t="shared" si="2"/>
        <v>7.1884502957075325E-2</v>
      </c>
      <c r="T23" s="2"/>
      <c r="U23" s="3"/>
      <c r="V23" s="2"/>
      <c r="W23" s="2">
        <f t="shared" si="3"/>
        <v>10.689067167167684</v>
      </c>
      <c r="X23" s="2">
        <f t="shared" si="3"/>
        <v>7.1884502957075327</v>
      </c>
      <c r="Y23" s="2"/>
    </row>
    <row r="24" spans="1:25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+($F$5*G24+$G$5*H24-$E$3*$D$3*(K24-K23) )*(1-EXP(-1/$D$3))</f>
        <v>289.36321922283139</v>
      </c>
      <c r="P24" s="2">
        <f t="shared" ref="P24:P47" si="7">P23*EXP(-1/$D$4) +($F$6*G24+$G$6*H24-$E$4*$D$4*(L24-L23) )*(1-EXP(-1/$D$4))</f>
        <v>271.77707369029497</v>
      </c>
      <c r="Q24" s="2"/>
      <c r="R24" s="1">
        <f t="shared" si="2"/>
        <v>2.4434578940032085E-2</v>
      </c>
      <c r="S24" s="1">
        <f t="shared" si="2"/>
        <v>4.2674599648525477E-2</v>
      </c>
      <c r="T24" s="2"/>
      <c r="U24" s="3"/>
      <c r="V24" s="2"/>
      <c r="W24" s="2">
        <f t="shared" si="3"/>
        <v>2.4434578940032083</v>
      </c>
      <c r="X24" s="2">
        <f t="shared" si="3"/>
        <v>4.2674599648525477</v>
      </c>
      <c r="Y24" s="2"/>
    </row>
    <row r="25" spans="1:25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289.35263950811088</v>
      </c>
      <c r="P25" s="2">
        <f t="shared" si="7"/>
        <v>265.19034027529705</v>
      </c>
      <c r="Q25" s="2"/>
      <c r="R25" s="1">
        <f t="shared" si="2"/>
        <v>3.8704906199608979E-2</v>
      </c>
      <c r="S25" s="1">
        <f t="shared" si="2"/>
        <v>5.6989127567248062E-2</v>
      </c>
      <c r="T25" s="2"/>
      <c r="U25" s="3"/>
      <c r="V25" s="2"/>
      <c r="W25" s="2">
        <f t="shared" si="3"/>
        <v>3.8704906199608979</v>
      </c>
      <c r="X25" s="2">
        <f t="shared" si="3"/>
        <v>5.6989127567248063</v>
      </c>
      <c r="Y25" s="2"/>
    </row>
    <row r="26" spans="1:25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1">
        <f t="shared" si="1"/>
        <v>209</v>
      </c>
      <c r="H26" s="11">
        <f t="shared" si="0"/>
        <v>360</v>
      </c>
      <c r="I26" s="11">
        <f t="shared" si="0"/>
        <v>304.79479967741941</v>
      </c>
      <c r="J26" s="11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6"/>
        <v>296.90236415946822</v>
      </c>
      <c r="P26" s="2">
        <f t="shared" si="7"/>
        <v>266.08914800510439</v>
      </c>
      <c r="Q26" s="2"/>
      <c r="R26" s="1">
        <f t="shared" si="2"/>
        <v>2.589425910909297E-2</v>
      </c>
      <c r="S26" s="1">
        <f t="shared" si="2"/>
        <v>3.3725288294368494E-2</v>
      </c>
      <c r="T26" s="2"/>
      <c r="U26" s="3"/>
      <c r="V26" s="2"/>
      <c r="W26" s="2">
        <f t="shared" si="3"/>
        <v>2.5894259109092972</v>
      </c>
      <c r="X26" s="2">
        <f t="shared" si="3"/>
        <v>3.3725288294368494</v>
      </c>
      <c r="Y26" s="2"/>
    </row>
    <row r="27" spans="1:25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1">
        <f t="shared" si="1"/>
        <v>209</v>
      </c>
      <c r="H27" s="11">
        <f t="shared" si="1"/>
        <v>360</v>
      </c>
      <c r="I27" s="11">
        <f t="shared" si="1"/>
        <v>296.78598033333333</v>
      </c>
      <c r="J27" s="11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6"/>
        <v>296.89109518125423</v>
      </c>
      <c r="P27" s="2">
        <f t="shared" si="7"/>
        <v>267.92146075578864</v>
      </c>
      <c r="Q27" s="2"/>
      <c r="R27" s="1">
        <f t="shared" si="2"/>
        <v>3.5417726876061593E-4</v>
      </c>
      <c r="S27" s="1">
        <f t="shared" si="2"/>
        <v>5.3695005117697604E-3</v>
      </c>
      <c r="T27" s="2"/>
      <c r="U27" s="3"/>
      <c r="V27" s="2"/>
      <c r="W27" s="2">
        <f t="shared" si="3"/>
        <v>3.5417726876061595E-2</v>
      </c>
      <c r="X27" s="2">
        <f t="shared" si="3"/>
        <v>0.53695005117697603</v>
      </c>
      <c r="Y27" s="2"/>
    </row>
    <row r="28" spans="1:25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1">
        <f t="shared" si="1"/>
        <v>209</v>
      </c>
      <c r="H28" s="11">
        <f t="shared" si="1"/>
        <v>350</v>
      </c>
      <c r="I28" s="11">
        <f t="shared" si="1"/>
        <v>286.8043212903226</v>
      </c>
      <c r="J28" s="11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6"/>
        <v>289.35298127315065</v>
      </c>
      <c r="P28" s="2">
        <f t="shared" si="7"/>
        <v>267.6791213019834</v>
      </c>
      <c r="Q28" s="2"/>
      <c r="R28" s="1">
        <f t="shared" si="2"/>
        <v>8.8864071899673967E-3</v>
      </c>
      <c r="S28" s="1">
        <f t="shared" si="2"/>
        <v>5.7338656226511072E-3</v>
      </c>
      <c r="T28" s="2"/>
      <c r="U28" s="3"/>
      <c r="V28" s="2"/>
      <c r="W28" s="2">
        <f t="shared" ref="W28:X35" si="8">ABS(O28-I28)/I28*100</f>
        <v>0.88864071899673969</v>
      </c>
      <c r="X28" s="2">
        <f t="shared" si="8"/>
        <v>0.57338656226511076</v>
      </c>
      <c r="Y28" s="2"/>
    </row>
    <row r="29" spans="1:25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1">
        <f t="shared" si="1"/>
        <v>250</v>
      </c>
      <c r="H29" s="11">
        <f t="shared" si="1"/>
        <v>340</v>
      </c>
      <c r="I29" s="11">
        <f t="shared" si="1"/>
        <v>299.42047129032261</v>
      </c>
      <c r="J29" s="11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6"/>
        <v>286.7731122208574</v>
      </c>
      <c r="P29" s="2">
        <f t="shared" si="7"/>
        <v>278.03484090702881</v>
      </c>
      <c r="Q29" s="2"/>
      <c r="R29" s="1">
        <f t="shared" si="2"/>
        <v>4.223946016437246E-2</v>
      </c>
      <c r="S29" s="1">
        <f t="shared" si="2"/>
        <v>7.5003399452033132E-3</v>
      </c>
      <c r="T29" s="2"/>
      <c r="U29" s="3"/>
      <c r="V29" s="2"/>
      <c r="W29" s="2">
        <f t="shared" si="8"/>
        <v>4.223946016437246</v>
      </c>
      <c r="X29" s="2">
        <f t="shared" si="8"/>
        <v>0.75003399452033137</v>
      </c>
      <c r="Y29" s="2"/>
    </row>
    <row r="30" spans="1:25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1">
        <f t="shared" si="1"/>
        <v>250</v>
      </c>
      <c r="H30" s="11">
        <f t="shared" si="1"/>
        <v>330</v>
      </c>
      <c r="I30" s="11">
        <f t="shared" si="1"/>
        <v>295.4453125</v>
      </c>
      <c r="J30" s="11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6"/>
        <v>279.18843475775947</v>
      </c>
      <c r="P30" s="2">
        <f t="shared" si="7"/>
        <v>283.32976619559417</v>
      </c>
      <c r="Q30" s="2"/>
      <c r="R30" s="1">
        <f t="shared" si="2"/>
        <v>5.5024998043387584E-2</v>
      </c>
      <c r="S30" s="1">
        <f t="shared" si="2"/>
        <v>1.4393333652372919E-2</v>
      </c>
      <c r="T30" s="2"/>
      <c r="U30" s="3"/>
      <c r="V30" s="2"/>
      <c r="W30" s="2">
        <f t="shared" si="8"/>
        <v>5.5024998043387585</v>
      </c>
      <c r="X30" s="2">
        <f t="shared" si="8"/>
        <v>1.4393333652372919</v>
      </c>
      <c r="Y30" s="2"/>
    </row>
    <row r="31" spans="1:25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1">
        <f t="shared" si="1"/>
        <v>250</v>
      </c>
      <c r="H31" s="11">
        <f t="shared" si="1"/>
        <v>349</v>
      </c>
      <c r="I31" s="11">
        <f t="shared" si="1"/>
        <v>292.08978258064519</v>
      </c>
      <c r="J31" s="11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6"/>
        <v>293.46289775302216</v>
      </c>
      <c r="P31" s="2">
        <f t="shared" si="7"/>
        <v>288.30580276389304</v>
      </c>
      <c r="Q31" s="2"/>
      <c r="R31" s="1">
        <f t="shared" si="2"/>
        <v>4.7010037812529664E-3</v>
      </c>
      <c r="S31" s="1">
        <f t="shared" si="2"/>
        <v>1.0279321820859872E-2</v>
      </c>
      <c r="T31" s="2"/>
      <c r="U31" s="3"/>
      <c r="V31" s="2"/>
      <c r="W31" s="2">
        <f t="shared" si="8"/>
        <v>0.47010037812529665</v>
      </c>
      <c r="X31" s="2">
        <f t="shared" si="8"/>
        <v>1.0279321820859872</v>
      </c>
      <c r="Y31" s="2"/>
    </row>
    <row r="32" spans="1:25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1">
        <f t="shared" si="1"/>
        <v>250</v>
      </c>
      <c r="H32" s="11">
        <f t="shared" si="1"/>
        <v>339</v>
      </c>
      <c r="I32" s="11">
        <f t="shared" si="1"/>
        <v>286.50387566666666</v>
      </c>
      <c r="J32" s="11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6"/>
        <v>285.97187935687805</v>
      </c>
      <c r="P32" s="2">
        <f t="shared" si="7"/>
        <v>292.60259339366445</v>
      </c>
      <c r="Q32" s="2"/>
      <c r="R32" s="1">
        <f t="shared" si="2"/>
        <v>1.8568555435793199E-3</v>
      </c>
      <c r="S32" s="1">
        <f t="shared" si="2"/>
        <v>1.6304455410574105E-2</v>
      </c>
      <c r="T32" s="2"/>
      <c r="U32" s="3"/>
      <c r="V32" s="2"/>
      <c r="W32" s="2">
        <f t="shared" si="8"/>
        <v>0.18568555435793199</v>
      </c>
      <c r="X32" s="2">
        <f t="shared" si="8"/>
        <v>1.6304455410574106</v>
      </c>
      <c r="Y32" s="2"/>
    </row>
    <row r="33" spans="1:25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1">
        <f t="shared" si="1"/>
        <v>209</v>
      </c>
      <c r="H33" s="11">
        <f t="shared" si="1"/>
        <v>339</v>
      </c>
      <c r="I33" s="11">
        <f t="shared" si="1"/>
        <v>272.00912483870962</v>
      </c>
      <c r="J33" s="11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6"/>
        <v>281.08262310222437</v>
      </c>
      <c r="P33" s="2">
        <f t="shared" si="7"/>
        <v>281.57555712339826</v>
      </c>
      <c r="Q33" s="2"/>
      <c r="R33" s="1">
        <f t="shared" si="2"/>
        <v>3.3357330453141848E-2</v>
      </c>
      <c r="S33" s="1">
        <f t="shared" si="2"/>
        <v>5.2143849749833424E-5</v>
      </c>
      <c r="T33" s="2"/>
      <c r="U33" s="3"/>
      <c r="V33" s="2"/>
      <c r="W33" s="2">
        <f t="shared" si="8"/>
        <v>3.3357330453141847</v>
      </c>
      <c r="X33" s="2">
        <f t="shared" si="8"/>
        <v>5.2143849749833422E-3</v>
      </c>
      <c r="Y33" s="2"/>
    </row>
    <row r="34" spans="1:25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1">
        <f t="shared" si="1"/>
        <v>209</v>
      </c>
      <c r="H34" s="11">
        <f t="shared" si="1"/>
        <v>339</v>
      </c>
      <c r="I34" s="11">
        <f t="shared" si="1"/>
        <v>271.11270133333335</v>
      </c>
      <c r="J34" s="11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6"/>
        <v>281.070789395151</v>
      </c>
      <c r="P34" s="2">
        <f t="shared" si="7"/>
        <v>271.29080275049859</v>
      </c>
      <c r="Q34" s="2"/>
      <c r="R34" s="1">
        <f t="shared" si="2"/>
        <v>3.673043724194304E-2</v>
      </c>
      <c r="S34" s="1">
        <f t="shared" si="2"/>
        <v>9.841698014086627E-5</v>
      </c>
      <c r="T34" s="2"/>
      <c r="U34" s="3"/>
      <c r="V34" s="2"/>
      <c r="W34" s="2">
        <f t="shared" si="8"/>
        <v>3.6730437241943039</v>
      </c>
      <c r="X34" s="2">
        <f t="shared" si="8"/>
        <v>9.8416980140866271E-3</v>
      </c>
      <c r="Y34" s="2"/>
    </row>
    <row r="35" spans="1:25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1">
        <f t="shared" si="1"/>
        <v>224</v>
      </c>
      <c r="H35" s="11">
        <f t="shared" si="1"/>
        <v>339</v>
      </c>
      <c r="I35" s="11">
        <f t="shared" si="1"/>
        <v>270.84707645161291</v>
      </c>
      <c r="J35" s="11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6"/>
        <v>282.83732610424079</v>
      </c>
      <c r="P35" s="2">
        <f t="shared" si="7"/>
        <v>272.95327205936576</v>
      </c>
      <c r="Q35" s="2"/>
      <c r="R35" s="1">
        <f t="shared" si="2"/>
        <v>4.4269444624298729E-2</v>
      </c>
      <c r="S35" s="1">
        <f t="shared" si="2"/>
        <v>3.3112401306736407E-2</v>
      </c>
      <c r="T35" s="2"/>
      <c r="U35" s="3"/>
      <c r="V35" s="2"/>
      <c r="W35" s="2">
        <f t="shared" si="8"/>
        <v>4.4269444624298728</v>
      </c>
      <c r="X35" s="2">
        <f t="shared" si="8"/>
        <v>3.3112401306736405</v>
      </c>
      <c r="Y35" s="2"/>
    </row>
    <row r="36" spans="1:25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6"/>
        <v>284.3241278608528</v>
      </c>
      <c r="P36" s="2">
        <f t="shared" si="7"/>
        <v>272.94660484544551</v>
      </c>
      <c r="Q36" s="2"/>
      <c r="R36" s="1">
        <f>SUM(R11:R35)</f>
        <v>0.83930814865744352</v>
      </c>
      <c r="S36" s="1">
        <f>SUM(S11:S35)</f>
        <v>0.54230767403312352</v>
      </c>
      <c r="T36" s="2"/>
      <c r="U36" s="1">
        <f t="shared" ref="U36:V47" si="9">ABS((O36-I36)/I36)</f>
        <v>6.671871908842586E-2</v>
      </c>
      <c r="V36" s="1">
        <f t="shared" si="9"/>
        <v>5.3563051427497489E-2</v>
      </c>
      <c r="W36" s="26">
        <f>AVERAGE(W11:W35)</f>
        <v>3.3572325946297745</v>
      </c>
      <c r="X36" s="26">
        <f>AVERAGE(X11:X35)</f>
        <v>2.1692306961324936</v>
      </c>
      <c r="Y36" s="26"/>
    </row>
    <row r="37" spans="1:25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6"/>
        <v>283.62686985115869</v>
      </c>
      <c r="P37" s="2">
        <f t="shared" si="7"/>
        <v>271.10275184394601</v>
      </c>
      <c r="Q37" s="2"/>
      <c r="R37" s="1"/>
      <c r="S37" s="2"/>
      <c r="T37" s="2"/>
      <c r="U37" s="1">
        <f t="shared" si="9"/>
        <v>8.1406109479146282E-2</v>
      </c>
      <c r="V37" s="1">
        <f t="shared" si="9"/>
        <v>6.4400973904597328E-2</v>
      </c>
      <c r="W37" s="2"/>
      <c r="X37" s="2"/>
      <c r="Y37" s="2"/>
    </row>
    <row r="38" spans="1:25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 s="12">
        <f t="shared" si="1"/>
        <v>218</v>
      </c>
      <c r="H38" s="12">
        <f t="shared" si="1"/>
        <v>356</v>
      </c>
      <c r="I38" s="12">
        <f t="shared" si="1"/>
        <v>265.66790774193549</v>
      </c>
      <c r="J38" s="12">
        <f t="shared" si="1"/>
        <v>302.06011967741932</v>
      </c>
      <c r="K38" s="5">
        <v>98</v>
      </c>
      <c r="L38" s="5">
        <v>94</v>
      </c>
      <c r="M38" s="2"/>
      <c r="N38" s="2"/>
      <c r="O38" s="2">
        <f t="shared" si="6"/>
        <v>294.96303762839028</v>
      </c>
      <c r="P38" s="2">
        <f t="shared" si="7"/>
        <v>274.23864630569636</v>
      </c>
      <c r="Q38" s="2"/>
      <c r="R38" s="1"/>
      <c r="S38" s="17">
        <f>S36+R36</f>
        <v>1.381615822690567</v>
      </c>
      <c r="T38" s="2"/>
      <c r="U38" s="1">
        <f t="shared" si="9"/>
        <v>0.11026973538298609</v>
      </c>
      <c r="V38" s="1">
        <f t="shared" si="9"/>
        <v>9.2105748357096909E-2</v>
      </c>
      <c r="W38" s="2"/>
      <c r="X38" s="2"/>
      <c r="Y38" s="2"/>
    </row>
    <row r="39" spans="1:25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 s="12">
        <f t="shared" si="1"/>
        <v>207</v>
      </c>
      <c r="H39" s="12">
        <f t="shared" si="1"/>
        <v>356</v>
      </c>
      <c r="I39" s="12">
        <f t="shared" si="1"/>
        <v>271.02368166666668</v>
      </c>
      <c r="J39" s="12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6"/>
        <v>293.68899276562479</v>
      </c>
      <c r="P39" s="2">
        <f t="shared" si="7"/>
        <v>267.90984104322843</v>
      </c>
      <c r="Q39" s="2"/>
      <c r="R39" s="1"/>
      <c r="S39" s="2"/>
      <c r="T39" s="2"/>
      <c r="U39" s="1">
        <f t="shared" si="9"/>
        <v>8.3628526332375219E-2</v>
      </c>
      <c r="V39" s="1">
        <f t="shared" si="9"/>
        <v>7.5771183718484889E-2</v>
      </c>
      <c r="W39" s="2"/>
      <c r="X39" s="2"/>
      <c r="Y39" s="2"/>
    </row>
    <row r="40" spans="1:25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 s="12">
        <f t="shared" si="1"/>
        <v>210</v>
      </c>
      <c r="H40" s="12">
        <f t="shared" si="1"/>
        <v>340</v>
      </c>
      <c r="I40" s="12">
        <f t="shared" si="1"/>
        <v>262.88400258064519</v>
      </c>
      <c r="J40" s="12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6"/>
        <v>281.89997879267708</v>
      </c>
      <c r="P40" s="2">
        <f t="shared" si="7"/>
        <v>265.92125142792997</v>
      </c>
      <c r="Q40" s="2"/>
      <c r="R40" s="1"/>
      <c r="S40" s="2"/>
      <c r="T40" s="2"/>
      <c r="U40" s="1">
        <f t="shared" si="9"/>
        <v>7.2335996201207939E-2</v>
      </c>
      <c r="V40" s="1">
        <f t="shared" si="9"/>
        <v>6.9587299853066859E-2</v>
      </c>
      <c r="W40" s="2"/>
      <c r="X40" s="2"/>
      <c r="Y40" s="2"/>
    </row>
    <row r="41" spans="1:25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 s="12">
        <f t="shared" si="1"/>
        <v>210</v>
      </c>
      <c r="H41" s="12">
        <f t="shared" si="1"/>
        <v>340</v>
      </c>
      <c r="I41" s="12">
        <f t="shared" si="1"/>
        <v>264.53875741935485</v>
      </c>
      <c r="J41" s="12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6"/>
        <v>281.94589051300204</v>
      </c>
      <c r="P41" s="2">
        <f t="shared" si="7"/>
        <v>264.62935637328968</v>
      </c>
      <c r="Q41" s="2"/>
      <c r="R41" s="1"/>
      <c r="S41" s="2"/>
      <c r="T41" s="2"/>
      <c r="U41" s="1">
        <f t="shared" si="9"/>
        <v>6.5801825273008582E-2</v>
      </c>
      <c r="V41" s="1">
        <f t="shared" si="9"/>
        <v>6.5506071673980149E-2</v>
      </c>
      <c r="W41" s="2"/>
      <c r="X41" s="2"/>
      <c r="Y41" s="2"/>
    </row>
    <row r="42" spans="1:25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 s="12">
        <f t="shared" si="1"/>
        <v>210</v>
      </c>
      <c r="H42" s="12">
        <f t="shared" si="1"/>
        <v>340</v>
      </c>
      <c r="I42" s="12">
        <f t="shared" si="1"/>
        <v>257.70291142857144</v>
      </c>
      <c r="J42" s="1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6"/>
        <v>281.88783392147678</v>
      </c>
      <c r="P42" s="2">
        <f t="shared" si="7"/>
        <v>265.66266984438317</v>
      </c>
      <c r="Q42" s="2"/>
      <c r="R42" s="1"/>
      <c r="S42" s="2"/>
      <c r="T42" s="2"/>
      <c r="U42" s="1">
        <f t="shared" si="9"/>
        <v>9.3848076293886876E-2</v>
      </c>
      <c r="V42" s="1">
        <f t="shared" si="9"/>
        <v>8.0582492412382772E-2</v>
      </c>
      <c r="W42" s="2"/>
      <c r="X42" s="2"/>
      <c r="Y42" s="2"/>
    </row>
    <row r="43" spans="1:25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 s="12">
        <f t="shared" si="1"/>
        <v>210</v>
      </c>
      <c r="H43" s="12">
        <f t="shared" si="1"/>
        <v>340</v>
      </c>
      <c r="I43" s="12">
        <f t="shared" si="1"/>
        <v>258.83721935483874</v>
      </c>
      <c r="J43" s="12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6"/>
        <v>281.93427822644293</v>
      </c>
      <c r="P43" s="2">
        <f t="shared" si="7"/>
        <v>264.46136783184545</v>
      </c>
      <c r="Q43" s="2"/>
      <c r="R43" s="1"/>
      <c r="S43" s="2"/>
      <c r="T43" s="2"/>
      <c r="U43" s="1">
        <f t="shared" si="9"/>
        <v>8.9233916703225516E-2</v>
      </c>
      <c r="V43" s="1">
        <f t="shared" si="9"/>
        <v>8.1583728954009893E-2</v>
      </c>
      <c r="W43" s="2"/>
      <c r="X43" s="2"/>
      <c r="Y43" s="2"/>
    </row>
    <row r="44" spans="1:25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 s="12">
        <f t="shared" si="1"/>
        <v>190</v>
      </c>
      <c r="H44" s="12">
        <f t="shared" si="1"/>
        <v>340</v>
      </c>
      <c r="I44" s="12">
        <f t="shared" si="1"/>
        <v>255.29370133333333</v>
      </c>
      <c r="J44" s="12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6"/>
        <v>279.54406213434373</v>
      </c>
      <c r="P44" s="2">
        <f t="shared" si="7"/>
        <v>256.92499913885558</v>
      </c>
      <c r="Q44" s="2"/>
      <c r="R44" s="1"/>
      <c r="S44" s="2"/>
      <c r="T44" s="2"/>
      <c r="U44" s="1">
        <f t="shared" si="9"/>
        <v>9.499004744087694E-2</v>
      </c>
      <c r="V44" s="1">
        <f t="shared" si="9"/>
        <v>7.1661975436782613E-2</v>
      </c>
      <c r="W44" s="2"/>
      <c r="X44" s="2"/>
      <c r="Y44" s="2"/>
    </row>
    <row r="45" spans="1:25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 s="12">
        <f t="shared" si="1"/>
        <v>190</v>
      </c>
      <c r="H45" s="12">
        <f t="shared" si="1"/>
        <v>350</v>
      </c>
      <c r="I45" s="12">
        <f t="shared" si="1"/>
        <v>249.94631967741935</v>
      </c>
      <c r="J45" s="12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6"/>
        <v>287.0240083392797</v>
      </c>
      <c r="P45" s="2">
        <f t="shared" si="7"/>
        <v>254.71007502310135</v>
      </c>
      <c r="Q45" s="2"/>
      <c r="R45" s="1"/>
      <c r="S45" s="2"/>
      <c r="T45" s="2"/>
      <c r="U45" s="1">
        <f t="shared" si="9"/>
        <v>0.14834260696341839</v>
      </c>
      <c r="V45" s="1">
        <f t="shared" si="9"/>
        <v>0.1026497696401633</v>
      </c>
      <c r="W45" s="2"/>
      <c r="X45" s="2"/>
      <c r="Y45" s="2"/>
    </row>
    <row r="46" spans="1:25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 s="12">
        <f t="shared" si="1"/>
        <v>190</v>
      </c>
      <c r="H46" s="12">
        <f t="shared" si="1"/>
        <v>350</v>
      </c>
      <c r="I46" s="12">
        <f t="shared" si="1"/>
        <v>259.46710200000001</v>
      </c>
      <c r="J46" s="12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6"/>
        <v>287.14046528014029</v>
      </c>
      <c r="P46" s="2">
        <f t="shared" si="7"/>
        <v>251.39854270338407</v>
      </c>
      <c r="Q46" s="2"/>
      <c r="R46" s="1"/>
      <c r="S46" s="2"/>
      <c r="T46" s="2"/>
      <c r="U46" s="1">
        <f t="shared" si="9"/>
        <v>0.10665461273059687</v>
      </c>
      <c r="V46" s="1">
        <f t="shared" si="9"/>
        <v>9.8490947563486225E-2</v>
      </c>
      <c r="W46" s="2"/>
      <c r="X46" s="2"/>
      <c r="Y46" s="2"/>
    </row>
    <row r="47" spans="1:25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 s="12">
        <f t="shared" si="1"/>
        <v>190</v>
      </c>
      <c r="H47" s="12">
        <f t="shared" si="1"/>
        <v>350</v>
      </c>
      <c r="I47" s="12">
        <f t="shared" si="1"/>
        <v>259.3660887096774</v>
      </c>
      <c r="J47" s="12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6"/>
        <v>287.07080015618027</v>
      </c>
      <c r="P47" s="2">
        <f t="shared" si="7"/>
        <v>249.2471927243779</v>
      </c>
      <c r="Q47" s="2"/>
      <c r="R47" s="1"/>
      <c r="S47" s="2"/>
      <c r="T47" s="2"/>
      <c r="U47" s="1">
        <f t="shared" si="9"/>
        <v>0.10681701522481708</v>
      </c>
      <c r="V47" s="1">
        <f t="shared" si="9"/>
        <v>9.8602000277657906E-2</v>
      </c>
      <c r="W47" s="2"/>
      <c r="X47" s="2"/>
      <c r="Y47" s="2"/>
    </row>
    <row r="48" spans="1:25" x14ac:dyDescent="0.25">
      <c r="U48" s="22">
        <f>AVERAGE(U36:U47)</f>
        <v>9.3337265592830995E-2</v>
      </c>
      <c r="V48" s="22">
        <f>AVERAGE(V36:V47)</f>
        <v>7.9542103601600522E-2</v>
      </c>
    </row>
    <row r="55" spans="19:23" x14ac:dyDescent="0.25">
      <c r="S55">
        <f>0.5*(W36+X36)</f>
        <v>2.7632316453811341</v>
      </c>
      <c r="T55">
        <f>W36</f>
        <v>3.3572325946297745</v>
      </c>
      <c r="U55">
        <f>(U48+V48)*50</f>
        <v>8.6439684597215773</v>
      </c>
      <c r="V55">
        <f>U48*100</f>
        <v>9.3337265592831002</v>
      </c>
      <c r="W55">
        <f>U48*100</f>
        <v>9.3337265592831002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workbookViewId="0">
      <selection activeCell="A8" sqref="A8"/>
    </sheetView>
  </sheetViews>
  <sheetFormatPr defaultRowHeight="15" x14ac:dyDescent="0.25"/>
  <cols>
    <col min="4" max="4" width="17.28515625" customWidth="1"/>
  </cols>
  <sheetData>
    <row r="1" spans="1:27" x14ac:dyDescent="0.25"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19</v>
      </c>
      <c r="R1" t="s">
        <v>22</v>
      </c>
    </row>
    <row r="2" spans="1:27" x14ac:dyDescent="0.25">
      <c r="C2" s="6"/>
      <c r="D2" s="6" t="s">
        <v>8</v>
      </c>
      <c r="E2" s="6" t="s">
        <v>9</v>
      </c>
      <c r="F2" s="6" t="s">
        <v>0</v>
      </c>
      <c r="G2" s="6" t="s">
        <v>1</v>
      </c>
      <c r="H2" s="19"/>
      <c r="I2" s="19">
        <v>0</v>
      </c>
      <c r="J2" s="19">
        <v>0</v>
      </c>
      <c r="K2">
        <v>0.1</v>
      </c>
      <c r="L2">
        <v>0.1</v>
      </c>
      <c r="M2">
        <v>0.1</v>
      </c>
      <c r="N2">
        <v>0.1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7" x14ac:dyDescent="0.25">
      <c r="C3" s="6" t="s">
        <v>4</v>
      </c>
      <c r="D3" s="6">
        <f>K3</f>
        <v>0.49261102639952337</v>
      </c>
      <c r="E3" s="6">
        <f>M3</f>
        <v>0.50754959351099249</v>
      </c>
      <c r="F3" s="20">
        <f>O3</f>
        <v>0.67142030207387315</v>
      </c>
      <c r="G3" s="20">
        <f>Q3</f>
        <v>0.29581304699811184</v>
      </c>
      <c r="H3" s="18"/>
      <c r="I3" s="18">
        <v>1.0319435386045772</v>
      </c>
      <c r="J3">
        <v>1.4910085421558388</v>
      </c>
      <c r="K3" s="16">
        <v>0.49261102639952337</v>
      </c>
      <c r="L3" s="16">
        <v>0.83099535129949154</v>
      </c>
      <c r="M3" s="16">
        <v>0.50754959351099249</v>
      </c>
      <c r="N3" s="16">
        <v>1.7509575762779073</v>
      </c>
      <c r="O3" s="16">
        <v>0.67142030207387315</v>
      </c>
      <c r="P3" s="16">
        <v>0.30821191675773268</v>
      </c>
      <c r="Q3" s="16">
        <v>0.29581304699811184</v>
      </c>
      <c r="R3" s="16">
        <v>0.70388244162466651</v>
      </c>
      <c r="S3">
        <f>O3+P3</f>
        <v>0.97963221883160578</v>
      </c>
      <c r="T3">
        <f>Q3+R3</f>
        <v>0.99969548862277835</v>
      </c>
      <c r="U3">
        <f>J3*O3</f>
        <v>1.0010934057689984</v>
      </c>
      <c r="V3">
        <f>F6</f>
        <v>0.28676437641853902</v>
      </c>
      <c r="W3">
        <f>G6</f>
        <v>0.55863570866744705</v>
      </c>
    </row>
    <row r="4" spans="1:27" x14ac:dyDescent="0.25">
      <c r="C4" s="6" t="s">
        <v>5</v>
      </c>
      <c r="D4" s="6">
        <f>L3</f>
        <v>0.83099535129949154</v>
      </c>
      <c r="E4" s="6">
        <f>N3</f>
        <v>1.7509575762779073</v>
      </c>
      <c r="F4" s="20">
        <f>P3</f>
        <v>0.30821191675773268</v>
      </c>
      <c r="G4" s="20">
        <f>R3</f>
        <v>0.70388244162466651</v>
      </c>
      <c r="H4" s="18"/>
      <c r="I4" s="18">
        <v>1.8</v>
      </c>
      <c r="J4">
        <v>3</v>
      </c>
      <c r="K4">
        <v>6</v>
      </c>
      <c r="L4">
        <v>6</v>
      </c>
      <c r="M4">
        <v>8</v>
      </c>
      <c r="N4">
        <v>8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7" x14ac:dyDescent="0.25">
      <c r="F5" s="21">
        <f>O3*I3</f>
        <v>0.69286784241306687</v>
      </c>
      <c r="G5" s="21">
        <f>Q3*J3</f>
        <v>0.44105977995533135</v>
      </c>
    </row>
    <row r="6" spans="1:27" x14ac:dyDescent="0.25">
      <c r="F6" s="21">
        <f>I6*P3</f>
        <v>0.28676437641853902</v>
      </c>
      <c r="G6" s="21">
        <f>J6*R3</f>
        <v>0.55863570866744705</v>
      </c>
      <c r="H6" t="s">
        <v>23</v>
      </c>
      <c r="I6">
        <f>1+(1-I3)*O3/P3</f>
        <v>0.93041300750206779</v>
      </c>
      <c r="J6">
        <f>1+(1-J3)*Q3/R3</f>
        <v>0.79364916018935183</v>
      </c>
    </row>
    <row r="7" spans="1:27" x14ac:dyDescent="0.25">
      <c r="A7" t="s">
        <v>27</v>
      </c>
    </row>
    <row r="9" spans="1:27" x14ac:dyDescent="0.25">
      <c r="C9" s="7" t="s">
        <v>7</v>
      </c>
      <c r="D9" s="7" t="s">
        <v>7</v>
      </c>
      <c r="E9" s="7" t="s">
        <v>7</v>
      </c>
      <c r="F9" s="7" t="s">
        <v>7</v>
      </c>
      <c r="G9" s="7" t="s">
        <v>6</v>
      </c>
      <c r="H9" s="7" t="s">
        <v>6</v>
      </c>
      <c r="I9" s="7" t="s">
        <v>6</v>
      </c>
      <c r="J9" s="13" t="s">
        <v>6</v>
      </c>
      <c r="K9" s="14" t="s">
        <v>11</v>
      </c>
      <c r="L9" s="14" t="s">
        <v>11</v>
      </c>
      <c r="O9" t="s">
        <v>10</v>
      </c>
    </row>
    <row r="10" spans="1:27" x14ac:dyDescent="0.25">
      <c r="A10" t="s">
        <v>2</v>
      </c>
      <c r="B10" t="s">
        <v>3</v>
      </c>
      <c r="C10" s="9" t="s">
        <v>0</v>
      </c>
      <c r="D10" s="9" t="s">
        <v>1</v>
      </c>
      <c r="E10" s="9" t="s">
        <v>4</v>
      </c>
      <c r="F10" s="9" t="s">
        <v>5</v>
      </c>
      <c r="G10" s="7" t="s">
        <v>0</v>
      </c>
      <c r="H10" s="7" t="s">
        <v>1</v>
      </c>
      <c r="I10" s="7" t="s">
        <v>4</v>
      </c>
      <c r="J10" s="13" t="s">
        <v>5</v>
      </c>
      <c r="K10" s="14" t="s">
        <v>4</v>
      </c>
      <c r="L10" s="14" t="s">
        <v>5</v>
      </c>
      <c r="O10" s="7" t="s">
        <v>4</v>
      </c>
      <c r="P10" s="7" t="s">
        <v>5</v>
      </c>
      <c r="R10" t="s">
        <v>12</v>
      </c>
    </row>
    <row r="11" spans="1:27" x14ac:dyDescent="0.25">
      <c r="A11" s="3">
        <v>36708</v>
      </c>
      <c r="B11" s="2">
        <v>31</v>
      </c>
      <c r="C11" s="2">
        <v>7347</v>
      </c>
      <c r="D11" s="2">
        <v>9052</v>
      </c>
      <c r="E11" s="2">
        <v>7752.4743799999997</v>
      </c>
      <c r="F11" s="2">
        <v>8552.5876200000002</v>
      </c>
      <c r="G11" s="15">
        <f>C11/$B11</f>
        <v>237</v>
      </c>
      <c r="H11" s="15">
        <f t="shared" ref="H11:J26" si="0">D11/$B11</f>
        <v>292</v>
      </c>
      <c r="I11" s="15">
        <f t="shared" si="0"/>
        <v>250.0798187096774</v>
      </c>
      <c r="J11" s="15">
        <f t="shared" si="0"/>
        <v>275.88992322580646</v>
      </c>
      <c r="K11" s="5">
        <v>95</v>
      </c>
      <c r="L11" s="5">
        <v>96</v>
      </c>
      <c r="M11" s="2"/>
      <c r="N11" s="2"/>
      <c r="O11" s="2">
        <f>I11</f>
        <v>250.0798187096774</v>
      </c>
      <c r="P11" s="2">
        <f>J11</f>
        <v>275.88992322580646</v>
      </c>
      <c r="Q11" s="2"/>
      <c r="R11" s="1">
        <f>ABS((O11-I11)/I11)</f>
        <v>0</v>
      </c>
      <c r="S11" s="1">
        <f>ABS((P11-J11)/J11)</f>
        <v>0</v>
      </c>
      <c r="T11" s="2"/>
      <c r="U11" s="3"/>
      <c r="V11" s="2"/>
      <c r="W11" s="1">
        <f>ABS((O11-I11)/I11)*100</f>
        <v>0</v>
      </c>
      <c r="X11" s="1">
        <f>ABS((P11-J11)/J11)*100</f>
        <v>0</v>
      </c>
      <c r="Y11" s="2"/>
      <c r="Z11" s="2"/>
      <c r="AA11" s="2"/>
    </row>
    <row r="12" spans="1:27" x14ac:dyDescent="0.25">
      <c r="A12" s="3">
        <v>36739</v>
      </c>
      <c r="B12" s="2">
        <v>31</v>
      </c>
      <c r="C12" s="2">
        <v>7347</v>
      </c>
      <c r="D12" s="2">
        <v>9052</v>
      </c>
      <c r="E12" s="2">
        <v>7487.5344999999998</v>
      </c>
      <c r="F12" s="2">
        <v>8743.4692099999993</v>
      </c>
      <c r="G12" s="15">
        <f t="shared" ref="G12:J47" si="1">C12/$B12</f>
        <v>237</v>
      </c>
      <c r="H12" s="15">
        <f t="shared" si="0"/>
        <v>292</v>
      </c>
      <c r="I12" s="15">
        <f t="shared" si="0"/>
        <v>241.53337096774192</v>
      </c>
      <c r="J12" s="15">
        <f t="shared" si="0"/>
        <v>282.04739387096771</v>
      </c>
      <c r="K12" s="5">
        <v>98</v>
      </c>
      <c r="L12" s="5">
        <v>94</v>
      </c>
      <c r="M12" s="2"/>
      <c r="N12" s="2"/>
      <c r="O12" s="2">
        <f>O11*EXP(-1/$D$3) +($F$3*G12+$G$3*H12-$E$3*$D$3*(K12-K11) )*(1-EXP(-1/$D$3))</f>
        <v>245.45342432086102</v>
      </c>
      <c r="P12" s="2">
        <f>P11*EXP(-1/$D$4) +($F$4*G12+$G$4*H12-$E$4*$D$4*(L12-L11) )*(1-EXP(-1/$D$4))</f>
        <v>279.80895501472889</v>
      </c>
      <c r="Q12" s="2"/>
      <c r="R12" s="1">
        <f t="shared" ref="R12:S25" si="2">ABS((O12-I12)/I12)</f>
        <v>1.622986230603574E-2</v>
      </c>
      <c r="S12" s="1">
        <f t="shared" si="2"/>
        <v>7.9363926236555339E-3</v>
      </c>
      <c r="T12" s="2"/>
      <c r="U12" s="3"/>
      <c r="V12" s="2"/>
      <c r="W12" s="1">
        <f t="shared" ref="W12:X25" si="3">ABS((O12-I12)/I12)*100</f>
        <v>1.6229862306035741</v>
      </c>
      <c r="X12" s="1">
        <f t="shared" si="3"/>
        <v>0.79363926236555338</v>
      </c>
      <c r="Y12" s="2"/>
      <c r="Z12" s="2"/>
      <c r="AA12" s="2"/>
    </row>
    <row r="13" spans="1:27" x14ac:dyDescent="0.25">
      <c r="A13" s="3">
        <v>36770</v>
      </c>
      <c r="B13" s="2">
        <v>30</v>
      </c>
      <c r="C13" s="2">
        <v>6840</v>
      </c>
      <c r="D13" s="2">
        <v>9270</v>
      </c>
      <c r="E13" s="2">
        <v>7335.6266800000003</v>
      </c>
      <c r="F13" s="2">
        <v>8476.94</v>
      </c>
      <c r="G13" s="15">
        <f t="shared" si="1"/>
        <v>228</v>
      </c>
      <c r="H13" s="15">
        <f t="shared" si="0"/>
        <v>309</v>
      </c>
      <c r="I13" s="15">
        <f t="shared" si="0"/>
        <v>244.52088933333334</v>
      </c>
      <c r="J13" s="15">
        <f t="shared" si="0"/>
        <v>282.56466666666671</v>
      </c>
      <c r="K13" s="5">
        <v>98</v>
      </c>
      <c r="L13" s="5">
        <v>97</v>
      </c>
      <c r="M13" s="2"/>
      <c r="N13" s="2"/>
      <c r="O13" s="2">
        <f t="shared" ref="O13:O22" si="4">O12*EXP(-1/$D$3) +($F$3*G13+$G$3*H13-$E$3*$D$3*(K13-K12) )*(1-EXP(-1/$D$3))</f>
        <v>244.61658439700702</v>
      </c>
      <c r="P13" s="2">
        <f t="shared" ref="P13:P22" si="5">P12*EXP(-1/$D$4) +($F$4*G13+$G$4*H13-$E$4*$D$4*(L13-L12) )*(1-EXP(-1/$D$4))</f>
        <v>282.32685737967626</v>
      </c>
      <c r="Q13" s="2"/>
      <c r="R13" s="1">
        <f t="shared" si="2"/>
        <v>3.9135741708848875E-4</v>
      </c>
      <c r="S13" s="1">
        <f t="shared" si="2"/>
        <v>8.4161013404762165E-4</v>
      </c>
      <c r="T13" s="2"/>
      <c r="U13" s="3"/>
      <c r="V13" s="2"/>
      <c r="W13" s="1">
        <f t="shared" si="3"/>
        <v>3.9135741708848877E-2</v>
      </c>
      <c r="X13" s="1">
        <f t="shared" si="3"/>
        <v>8.4161013404762161E-2</v>
      </c>
      <c r="Y13" s="2"/>
      <c r="Z13" s="2"/>
      <c r="AA13" s="2"/>
    </row>
    <row r="14" spans="1:27" x14ac:dyDescent="0.25">
      <c r="A14" s="3">
        <v>36800</v>
      </c>
      <c r="B14" s="2">
        <v>31</v>
      </c>
      <c r="C14" s="2">
        <v>7068</v>
      </c>
      <c r="D14" s="2">
        <v>9579</v>
      </c>
      <c r="E14" s="2">
        <v>7657.6872999999996</v>
      </c>
      <c r="F14" s="2">
        <v>8856.2803299999996</v>
      </c>
      <c r="G14" s="15">
        <f t="shared" si="1"/>
        <v>228</v>
      </c>
      <c r="H14" s="15">
        <f t="shared" si="0"/>
        <v>309</v>
      </c>
      <c r="I14" s="15">
        <f t="shared" si="0"/>
        <v>247.02217096774191</v>
      </c>
      <c r="J14" s="15">
        <f t="shared" si="0"/>
        <v>285.68646225806452</v>
      </c>
      <c r="K14" s="5">
        <v>95</v>
      </c>
      <c r="L14" s="5">
        <v>96</v>
      </c>
      <c r="M14" s="2"/>
      <c r="N14" s="2"/>
      <c r="O14" s="2">
        <f t="shared" si="4"/>
        <v>245.15823970147272</v>
      </c>
      <c r="P14" s="2">
        <f t="shared" si="5"/>
        <v>287.15574213608295</v>
      </c>
      <c r="Q14" s="2"/>
      <c r="R14" s="1">
        <f t="shared" si="2"/>
        <v>7.5456031293344812E-3</v>
      </c>
      <c r="S14" s="1">
        <f t="shared" si="2"/>
        <v>5.142980407280221E-3</v>
      </c>
      <c r="T14" s="2"/>
      <c r="U14" s="3"/>
      <c r="V14" s="2"/>
      <c r="W14" s="1">
        <f t="shared" si="3"/>
        <v>0.75456031293344816</v>
      </c>
      <c r="X14" s="1">
        <f t="shared" si="3"/>
        <v>0.5142980407280221</v>
      </c>
      <c r="Y14" s="2"/>
      <c r="Z14" s="2"/>
      <c r="AA14" s="2"/>
    </row>
    <row r="15" spans="1:27" x14ac:dyDescent="0.25">
      <c r="A15" s="3">
        <v>36831</v>
      </c>
      <c r="B15" s="2">
        <v>30</v>
      </c>
      <c r="C15" s="2">
        <v>6390</v>
      </c>
      <c r="D15" s="2">
        <v>9240</v>
      </c>
      <c r="E15" s="2">
        <v>7139.1243000000004</v>
      </c>
      <c r="F15" s="2">
        <v>8509.2690999999995</v>
      </c>
      <c r="G15" s="15">
        <f t="shared" si="1"/>
        <v>213</v>
      </c>
      <c r="H15" s="15">
        <f t="shared" si="0"/>
        <v>308</v>
      </c>
      <c r="I15" s="15">
        <f t="shared" si="0"/>
        <v>237.97081</v>
      </c>
      <c r="J15" s="15">
        <f t="shared" si="0"/>
        <v>283.6423033333333</v>
      </c>
      <c r="K15" s="5">
        <v>95</v>
      </c>
      <c r="L15" s="5">
        <v>94</v>
      </c>
      <c r="M15" s="2"/>
      <c r="N15" s="2"/>
      <c r="O15" s="2">
        <f t="shared" si="4"/>
        <v>235.57227041305958</v>
      </c>
      <c r="P15" s="2">
        <f t="shared" si="5"/>
        <v>285.89554890497067</v>
      </c>
      <c r="Q15" s="2"/>
      <c r="R15" s="1">
        <f t="shared" si="2"/>
        <v>1.0079133600210949E-2</v>
      </c>
      <c r="S15" s="1">
        <f t="shared" si="2"/>
        <v>7.9439686716595848E-3</v>
      </c>
      <c r="T15" s="2"/>
      <c r="U15" s="3"/>
      <c r="V15" s="2"/>
      <c r="W15" s="1">
        <f t="shared" si="3"/>
        <v>1.007913360021095</v>
      </c>
      <c r="X15" s="1">
        <f t="shared" si="3"/>
        <v>0.79439686716595848</v>
      </c>
      <c r="Y15" s="2"/>
      <c r="Z15" s="2"/>
      <c r="AA15" s="2"/>
    </row>
    <row r="16" spans="1:27" x14ac:dyDescent="0.25">
      <c r="A16" s="3">
        <v>36861</v>
      </c>
      <c r="B16" s="2">
        <v>31</v>
      </c>
      <c r="C16" s="2">
        <v>6293</v>
      </c>
      <c r="D16" s="2">
        <v>9951</v>
      </c>
      <c r="E16" s="2">
        <v>7338.4373500000002</v>
      </c>
      <c r="F16" s="2">
        <v>8655.4785200000006</v>
      </c>
      <c r="G16" s="15">
        <f t="shared" si="1"/>
        <v>203</v>
      </c>
      <c r="H16" s="15">
        <f t="shared" si="0"/>
        <v>321</v>
      </c>
      <c r="I16" s="15">
        <f t="shared" si="0"/>
        <v>236.72378548387098</v>
      </c>
      <c r="J16" s="15">
        <f t="shared" si="0"/>
        <v>279.20898451612908</v>
      </c>
      <c r="K16" s="5">
        <v>96</v>
      </c>
      <c r="L16" s="5">
        <v>98</v>
      </c>
      <c r="M16" s="2"/>
      <c r="N16" s="2"/>
      <c r="O16" s="2">
        <f t="shared" si="4"/>
        <v>231.60422410877618</v>
      </c>
      <c r="P16" s="2">
        <f t="shared" si="5"/>
        <v>283.6544307545737</v>
      </c>
      <c r="Q16" s="2"/>
      <c r="R16" s="1">
        <f t="shared" si="2"/>
        <v>2.1626729923358807E-2</v>
      </c>
      <c r="S16" s="1">
        <f t="shared" si="2"/>
        <v>1.5921573033004663E-2</v>
      </c>
      <c r="T16" s="2"/>
      <c r="U16" s="3"/>
      <c r="V16" s="2"/>
      <c r="W16" s="1">
        <f t="shared" si="3"/>
        <v>2.1626729923358807</v>
      </c>
      <c r="X16" s="1">
        <f t="shared" si="3"/>
        <v>1.5921573033004663</v>
      </c>
      <c r="Y16" s="2"/>
      <c r="Z16" s="2"/>
      <c r="AA16" s="2"/>
    </row>
    <row r="17" spans="1:27" x14ac:dyDescent="0.25">
      <c r="A17" s="3">
        <v>36892</v>
      </c>
      <c r="B17" s="2">
        <v>31</v>
      </c>
      <c r="C17" s="2">
        <v>5952</v>
      </c>
      <c r="D17" s="2">
        <v>9703</v>
      </c>
      <c r="E17" s="2">
        <v>7062.4968600000002</v>
      </c>
      <c r="F17" s="2">
        <v>8730.4667700000009</v>
      </c>
      <c r="G17" s="15">
        <f t="shared" si="1"/>
        <v>192</v>
      </c>
      <c r="H17" s="15">
        <f t="shared" si="0"/>
        <v>313</v>
      </c>
      <c r="I17" s="15">
        <f t="shared" si="0"/>
        <v>227.82247935483872</v>
      </c>
      <c r="J17" s="15">
        <f t="shared" si="0"/>
        <v>281.62796032258069</v>
      </c>
      <c r="K17" s="5">
        <v>94</v>
      </c>
      <c r="L17" s="5">
        <v>92</v>
      </c>
      <c r="M17" s="2"/>
      <c r="N17" s="2"/>
      <c r="O17" s="2">
        <f t="shared" si="4"/>
        <v>223.26331454339459</v>
      </c>
      <c r="P17" s="2">
        <f t="shared" si="5"/>
        <v>286.85099392386047</v>
      </c>
      <c r="Q17" s="2"/>
      <c r="R17" s="1">
        <f t="shared" si="2"/>
        <v>2.001191815818636E-2</v>
      </c>
      <c r="S17" s="1">
        <f t="shared" si="2"/>
        <v>1.8545863114220774E-2</v>
      </c>
      <c r="T17" s="2"/>
      <c r="U17" s="3"/>
      <c r="V17" s="2"/>
      <c r="W17" s="1">
        <f t="shared" si="3"/>
        <v>2.0011918158186361</v>
      </c>
      <c r="X17" s="1">
        <f t="shared" si="3"/>
        <v>1.8545863114220775</v>
      </c>
      <c r="Y17" s="2"/>
      <c r="Z17" s="2"/>
      <c r="AA17" s="2"/>
    </row>
    <row r="18" spans="1:27" x14ac:dyDescent="0.25">
      <c r="A18" s="3">
        <v>36923</v>
      </c>
      <c r="B18" s="2">
        <v>28</v>
      </c>
      <c r="C18" s="2">
        <v>5376</v>
      </c>
      <c r="D18" s="2">
        <v>8764</v>
      </c>
      <c r="E18" s="2">
        <v>6202.8468000000003</v>
      </c>
      <c r="F18" s="2">
        <v>7847.12219</v>
      </c>
      <c r="G18" s="15">
        <f t="shared" si="1"/>
        <v>192</v>
      </c>
      <c r="H18" s="15">
        <f t="shared" si="0"/>
        <v>313</v>
      </c>
      <c r="I18" s="15">
        <f t="shared" si="0"/>
        <v>221.53024285714287</v>
      </c>
      <c r="J18" s="15">
        <f t="shared" si="0"/>
        <v>280.25436392857142</v>
      </c>
      <c r="K18" s="5">
        <v>95</v>
      </c>
      <c r="L18" s="5">
        <v>92</v>
      </c>
      <c r="M18" s="2"/>
      <c r="N18" s="2"/>
      <c r="O18" s="2">
        <f t="shared" si="4"/>
        <v>221.51629378818478</v>
      </c>
      <c r="P18" s="2">
        <f t="shared" si="5"/>
        <v>281.70094035851912</v>
      </c>
      <c r="Q18" s="2"/>
      <c r="R18" s="1">
        <f t="shared" si="2"/>
        <v>6.2966883339170846E-5</v>
      </c>
      <c r="S18" s="1">
        <f t="shared" si="2"/>
        <v>5.1616553250759976E-3</v>
      </c>
      <c r="T18" s="2"/>
      <c r="U18" s="3"/>
      <c r="V18" s="2"/>
      <c r="W18" s="1">
        <f t="shared" si="3"/>
        <v>6.2966883339170849E-3</v>
      </c>
      <c r="X18" s="1">
        <f t="shared" si="3"/>
        <v>0.51616553250759978</v>
      </c>
      <c r="Y18" s="2"/>
      <c r="Z18" s="2"/>
      <c r="AA18" s="2"/>
    </row>
    <row r="19" spans="1:27" x14ac:dyDescent="0.25">
      <c r="A19" s="3">
        <v>36951</v>
      </c>
      <c r="B19" s="2">
        <v>31</v>
      </c>
      <c r="C19" s="2">
        <v>5952</v>
      </c>
      <c r="D19" s="2">
        <v>9858</v>
      </c>
      <c r="E19" s="2">
        <v>6882.7596700000004</v>
      </c>
      <c r="F19" s="2">
        <v>8623.5826099999995</v>
      </c>
      <c r="G19" s="15">
        <f t="shared" si="1"/>
        <v>192</v>
      </c>
      <c r="H19" s="15">
        <f t="shared" si="0"/>
        <v>318</v>
      </c>
      <c r="I19" s="15">
        <f t="shared" si="0"/>
        <v>222.02450548387097</v>
      </c>
      <c r="J19" s="15">
        <f t="shared" si="0"/>
        <v>278.1800841935484</v>
      </c>
      <c r="K19" s="5">
        <v>96</v>
      </c>
      <c r="L19" s="5">
        <v>96</v>
      </c>
      <c r="M19" s="2"/>
      <c r="N19" s="2"/>
      <c r="O19" s="2">
        <f t="shared" si="4"/>
        <v>222.57165900845192</v>
      </c>
      <c r="P19" s="2">
        <f t="shared" si="5"/>
        <v>278.54489738201534</v>
      </c>
      <c r="Q19" s="2"/>
      <c r="R19" s="1">
        <f t="shared" si="2"/>
        <v>2.46438348500543E-3</v>
      </c>
      <c r="S19" s="1">
        <f t="shared" si="2"/>
        <v>1.3114281330546828E-3</v>
      </c>
      <c r="T19" s="2"/>
      <c r="U19" s="3"/>
      <c r="V19" s="2"/>
      <c r="W19" s="1">
        <f t="shared" si="3"/>
        <v>0.246438348500543</v>
      </c>
      <c r="X19" s="1">
        <f t="shared" si="3"/>
        <v>0.13114281330546829</v>
      </c>
      <c r="Y19" s="2"/>
      <c r="Z19" s="2"/>
      <c r="AA19" s="2"/>
    </row>
    <row r="20" spans="1:27" x14ac:dyDescent="0.25">
      <c r="A20" s="3">
        <v>36982</v>
      </c>
      <c r="B20" s="2">
        <v>30</v>
      </c>
      <c r="C20" s="2">
        <v>5760</v>
      </c>
      <c r="D20" s="2">
        <v>10020</v>
      </c>
      <c r="E20" s="2">
        <v>6709.1404700000003</v>
      </c>
      <c r="F20" s="2">
        <v>8721.0461400000004</v>
      </c>
      <c r="G20" s="15">
        <f t="shared" si="1"/>
        <v>192</v>
      </c>
      <c r="H20" s="15">
        <f t="shared" si="0"/>
        <v>334</v>
      </c>
      <c r="I20" s="15">
        <f t="shared" si="0"/>
        <v>223.63801566666669</v>
      </c>
      <c r="J20" s="15">
        <f t="shared" si="0"/>
        <v>290.70153800000003</v>
      </c>
      <c r="K20" s="5">
        <v>98</v>
      </c>
      <c r="L20" s="5">
        <v>95</v>
      </c>
      <c r="M20" s="2"/>
      <c r="N20" s="2"/>
      <c r="O20" s="2">
        <f t="shared" si="4"/>
        <v>226.60447475528713</v>
      </c>
      <c r="P20" s="2">
        <f t="shared" si="5"/>
        <v>290.57031537467509</v>
      </c>
      <c r="Q20" s="2"/>
      <c r="R20" s="1">
        <f t="shared" si="2"/>
        <v>1.3264556474342708E-2</v>
      </c>
      <c r="S20" s="1">
        <f t="shared" si="2"/>
        <v>4.5139983168901492E-4</v>
      </c>
      <c r="T20" s="2"/>
      <c r="U20" s="3"/>
      <c r="V20" s="2"/>
      <c r="W20" s="1">
        <f t="shared" si="3"/>
        <v>1.3264556474342708</v>
      </c>
      <c r="X20" s="1">
        <f t="shared" si="3"/>
        <v>4.5139983168901492E-2</v>
      </c>
      <c r="Y20" s="2"/>
      <c r="Z20" s="2"/>
      <c r="AA20" s="2"/>
    </row>
    <row r="21" spans="1:27" x14ac:dyDescent="0.25">
      <c r="A21" s="3">
        <v>37012</v>
      </c>
      <c r="B21" s="2">
        <v>31</v>
      </c>
      <c r="C21" s="2">
        <v>5952</v>
      </c>
      <c r="D21" s="2">
        <v>10354</v>
      </c>
      <c r="E21" s="2">
        <v>6898.10689</v>
      </c>
      <c r="F21" s="2">
        <v>9236.2186000000002</v>
      </c>
      <c r="G21" s="15">
        <f t="shared" si="1"/>
        <v>192</v>
      </c>
      <c r="H21" s="15">
        <f t="shared" si="0"/>
        <v>334</v>
      </c>
      <c r="I21" s="15">
        <f t="shared" si="0"/>
        <v>222.51957709677419</v>
      </c>
      <c r="J21" s="15">
        <f t="shared" si="0"/>
        <v>297.94253548387098</v>
      </c>
      <c r="K21" s="5">
        <v>98</v>
      </c>
      <c r="L21" s="5">
        <v>93</v>
      </c>
      <c r="M21" s="2"/>
      <c r="N21" s="2"/>
      <c r="O21" s="2">
        <f t="shared" si="4"/>
        <v>227.56850192390564</v>
      </c>
      <c r="P21" s="2">
        <f t="shared" si="5"/>
        <v>295.19835966884864</v>
      </c>
      <c r="Q21" s="2"/>
      <c r="R21" s="1">
        <f t="shared" si="2"/>
        <v>2.2689800569482797E-2</v>
      </c>
      <c r="S21" s="1">
        <f t="shared" si="2"/>
        <v>9.210419756164356E-3</v>
      </c>
      <c r="T21" s="2"/>
      <c r="U21" s="3"/>
      <c r="V21" s="2"/>
      <c r="W21" s="1">
        <f t="shared" si="3"/>
        <v>2.2689800569482799</v>
      </c>
      <c r="X21" s="1">
        <f t="shared" si="3"/>
        <v>0.92104197561643564</v>
      </c>
      <c r="Y21" s="2"/>
      <c r="Z21" s="2"/>
      <c r="AA21" s="2"/>
    </row>
    <row r="22" spans="1:27" x14ac:dyDescent="0.25">
      <c r="A22" s="3">
        <v>37043</v>
      </c>
      <c r="B22" s="2">
        <v>30</v>
      </c>
      <c r="C22" s="2">
        <v>6270</v>
      </c>
      <c r="D22" s="2">
        <v>9600</v>
      </c>
      <c r="E22" s="2">
        <v>6933.9417999999996</v>
      </c>
      <c r="F22" s="2">
        <v>8762.7777100000003</v>
      </c>
      <c r="G22" s="15">
        <f t="shared" si="1"/>
        <v>209</v>
      </c>
      <c r="H22" s="15">
        <f t="shared" si="0"/>
        <v>320</v>
      </c>
      <c r="I22" s="15">
        <f t="shared" si="0"/>
        <v>231.13139333333331</v>
      </c>
      <c r="J22" s="15">
        <f t="shared" si="0"/>
        <v>292.09259033333336</v>
      </c>
      <c r="K22" s="5">
        <v>92</v>
      </c>
      <c r="L22" s="5">
        <v>97</v>
      </c>
      <c r="M22" s="2"/>
      <c r="N22" s="2"/>
      <c r="O22" s="2">
        <f t="shared" si="4"/>
        <v>235.31582711157716</v>
      </c>
      <c r="P22" s="2">
        <f t="shared" si="5"/>
        <v>287.24850686921837</v>
      </c>
      <c r="Q22" s="2"/>
      <c r="R22" s="1">
        <f t="shared" si="2"/>
        <v>1.810413426707962E-2</v>
      </c>
      <c r="S22" s="1">
        <f t="shared" si="2"/>
        <v>1.6584068286658572E-2</v>
      </c>
      <c r="T22" s="2"/>
      <c r="U22" s="3"/>
      <c r="V22" s="2"/>
      <c r="W22" s="1">
        <f t="shared" si="3"/>
        <v>1.8104134267079619</v>
      </c>
      <c r="X22" s="1">
        <f t="shared" si="3"/>
        <v>1.6584068286658573</v>
      </c>
      <c r="Y22" s="2"/>
      <c r="Z22" s="2"/>
      <c r="AA22" s="2"/>
    </row>
    <row r="23" spans="1:27" x14ac:dyDescent="0.25">
      <c r="A23" s="3">
        <v>37073</v>
      </c>
      <c r="B23" s="2">
        <v>31</v>
      </c>
      <c r="C23" s="2">
        <v>6479</v>
      </c>
      <c r="D23" s="2">
        <v>9920</v>
      </c>
      <c r="E23" s="2">
        <v>9254.83014</v>
      </c>
      <c r="F23" s="2">
        <v>7819.8431899999996</v>
      </c>
      <c r="G23" s="11">
        <f t="shared" si="1"/>
        <v>209</v>
      </c>
      <c r="H23" s="11">
        <f t="shared" si="0"/>
        <v>320</v>
      </c>
      <c r="I23" s="11">
        <f t="shared" si="0"/>
        <v>298.54290774193549</v>
      </c>
      <c r="J23" s="11">
        <f t="shared" si="0"/>
        <v>252.25300612903226</v>
      </c>
      <c r="K23" s="5">
        <v>98</v>
      </c>
      <c r="L23" s="5">
        <v>98</v>
      </c>
      <c r="M23" s="2"/>
      <c r="N23" s="2"/>
      <c r="O23" s="2">
        <f>O22*EXP(-1/$D$3) +($F$5*G23+$G$5*H23-$E$3*$D$3*(K23-K22) )*(1-EXP(-1/$D$3))</f>
        <v>277.99550945971959</v>
      </c>
      <c r="P23" s="2">
        <f>P22*EXP(-1/$D$4) +($F$6*G23+$G$6*H23-$E$4*$D$4*(L23-L22) )*(1-EXP(-1/$D$4))</f>
        <v>252.25300612905596</v>
      </c>
      <c r="Q23" s="2"/>
      <c r="R23" s="1">
        <f t="shared" si="2"/>
        <v>6.8825611827889599E-2</v>
      </c>
      <c r="S23" s="1">
        <f t="shared" si="2"/>
        <v>9.3967980912116623E-14</v>
      </c>
      <c r="T23" s="2"/>
      <c r="U23" s="3"/>
      <c r="V23" s="2"/>
      <c r="W23" s="1">
        <f t="shared" si="3"/>
        <v>6.8825611827889599</v>
      </c>
      <c r="X23" s="1">
        <f t="shared" si="3"/>
        <v>9.3967980912116626E-12</v>
      </c>
      <c r="Y23" s="2"/>
      <c r="Z23" s="2"/>
      <c r="AA23" s="2"/>
    </row>
    <row r="24" spans="1:27" x14ac:dyDescent="0.25">
      <c r="A24" s="3">
        <v>37104</v>
      </c>
      <c r="B24" s="2">
        <v>31</v>
      </c>
      <c r="C24" s="2">
        <v>6479</v>
      </c>
      <c r="D24" s="2">
        <v>10850</v>
      </c>
      <c r="E24" s="2">
        <v>9194.9341399999994</v>
      </c>
      <c r="F24" s="2">
        <v>8080.2671200000004</v>
      </c>
      <c r="G24" s="11">
        <f t="shared" si="1"/>
        <v>209</v>
      </c>
      <c r="H24" s="11">
        <f t="shared" si="0"/>
        <v>350</v>
      </c>
      <c r="I24" s="11">
        <f t="shared" si="0"/>
        <v>296.61077870967739</v>
      </c>
      <c r="J24" s="11">
        <f t="shared" si="0"/>
        <v>260.65377806451613</v>
      </c>
      <c r="K24" s="5">
        <v>97</v>
      </c>
      <c r="L24" s="5">
        <v>92</v>
      </c>
      <c r="M24" s="2"/>
      <c r="N24" s="2"/>
      <c r="O24" s="2">
        <f t="shared" ref="O24:O47" si="6">O23*EXP(-1/$D$3) +($F$5*G24+$G$5*H24-$E$3*$D$3*(K24-K23) )*(1-EXP(-1/$D$3))</f>
        <v>296.61517150622871</v>
      </c>
      <c r="P24" s="2">
        <f t="shared" ref="P24:P47" si="7">P23*EXP(-1/$D$4) +($F$6*G24+$G$6*H24-$E$4*$D$4*(L24-L23) )*(1-EXP(-1/$D$4))</f>
        <v>260.60430005177147</v>
      </c>
      <c r="Q24" s="2"/>
      <c r="R24" s="1">
        <f t="shared" si="2"/>
        <v>1.4809969382854182E-5</v>
      </c>
      <c r="S24" s="1">
        <f t="shared" si="2"/>
        <v>1.8982273386580582E-4</v>
      </c>
      <c r="T24" s="2"/>
      <c r="U24" s="3"/>
      <c r="V24" s="2"/>
      <c r="W24" s="1">
        <f t="shared" si="3"/>
        <v>1.4809969382854182E-3</v>
      </c>
      <c r="X24" s="1">
        <f t="shared" si="3"/>
        <v>1.8982273386580581E-2</v>
      </c>
      <c r="Y24" s="2"/>
      <c r="Z24" s="2"/>
      <c r="AA24" s="2"/>
    </row>
    <row r="25" spans="1:27" x14ac:dyDescent="0.25">
      <c r="A25" s="3">
        <v>37135</v>
      </c>
      <c r="B25" s="2">
        <v>30</v>
      </c>
      <c r="C25" s="2">
        <v>6270</v>
      </c>
      <c r="D25" s="2">
        <v>10500</v>
      </c>
      <c r="E25" s="2">
        <v>9030.0878900000007</v>
      </c>
      <c r="F25" s="2">
        <v>7526.7663599999996</v>
      </c>
      <c r="G25" s="11">
        <f t="shared" si="1"/>
        <v>209</v>
      </c>
      <c r="H25" s="11">
        <f t="shared" si="0"/>
        <v>350</v>
      </c>
      <c r="I25" s="11">
        <f t="shared" si="0"/>
        <v>301.00292966666672</v>
      </c>
      <c r="J25" s="11">
        <f t="shared" si="0"/>
        <v>250.892212</v>
      </c>
      <c r="K25" s="5">
        <v>97</v>
      </c>
      <c r="L25" s="5">
        <v>98</v>
      </c>
      <c r="M25" s="2"/>
      <c r="N25" s="2"/>
      <c r="O25" s="2">
        <f t="shared" si="6"/>
        <v>298.84340902975305</v>
      </c>
      <c r="P25" s="2">
        <f t="shared" si="7"/>
        <v>250.89199379612648</v>
      </c>
      <c r="Q25" s="2"/>
      <c r="R25" s="1">
        <f t="shared" si="2"/>
        <v>7.1744173364197521E-3</v>
      </c>
      <c r="S25" s="1">
        <f t="shared" si="2"/>
        <v>8.697116254675797E-7</v>
      </c>
      <c r="T25" s="2"/>
      <c r="U25" s="3"/>
      <c r="V25" s="2"/>
      <c r="W25" s="1">
        <f t="shared" si="3"/>
        <v>0.71744173364197517</v>
      </c>
      <c r="X25" s="1">
        <f t="shared" si="3"/>
        <v>8.6971162546757973E-5</v>
      </c>
      <c r="Y25" s="2"/>
      <c r="Z25" s="2"/>
      <c r="AA25" s="2"/>
    </row>
    <row r="26" spans="1:27" x14ac:dyDescent="0.25">
      <c r="A26" s="3">
        <v>37165</v>
      </c>
      <c r="B26" s="2">
        <v>31</v>
      </c>
      <c r="C26" s="2">
        <v>6479</v>
      </c>
      <c r="D26" s="2">
        <v>11160</v>
      </c>
      <c r="E26" s="2">
        <v>9448.6387900000009</v>
      </c>
      <c r="F26" s="2">
        <v>7979.6476700000003</v>
      </c>
      <c r="G26" s="12">
        <f t="shared" si="1"/>
        <v>209</v>
      </c>
      <c r="H26" s="12">
        <f t="shared" si="0"/>
        <v>360</v>
      </c>
      <c r="I26" s="12">
        <f t="shared" si="0"/>
        <v>304.79479967741941</v>
      </c>
      <c r="J26" s="12">
        <f t="shared" si="0"/>
        <v>257.40798935483872</v>
      </c>
      <c r="K26" s="5">
        <v>97</v>
      </c>
      <c r="L26" s="5">
        <v>97</v>
      </c>
      <c r="M26" s="2"/>
      <c r="N26" s="2"/>
      <c r="O26" s="2">
        <f t="shared" si="6"/>
        <v>302.96738518193115</v>
      </c>
      <c r="P26" s="2">
        <f t="shared" si="7"/>
        <v>259.013873385061</v>
      </c>
      <c r="Q26" s="2"/>
      <c r="R26" s="1">
        <v>0</v>
      </c>
      <c r="S26" s="1">
        <v>0</v>
      </c>
      <c r="T26" s="2"/>
      <c r="U26" s="1">
        <f t="shared" ref="U26:V37" si="8">ABS((O26-I26)/I26)</f>
        <v>5.9955566742684128E-3</v>
      </c>
      <c r="V26" s="1">
        <f t="shared" si="8"/>
        <v>6.2386720561674654E-3</v>
      </c>
      <c r="W26" s="22">
        <f>AVERAGE(W11:W25)</f>
        <v>1.3899019023143784</v>
      </c>
      <c r="X26" s="22">
        <f>AVERAGE(X11:X25)</f>
        <v>0.59494701174730846</v>
      </c>
      <c r="Y26" s="2"/>
      <c r="Z26" s="2"/>
      <c r="AA26" s="2"/>
    </row>
    <row r="27" spans="1:27" x14ac:dyDescent="0.25">
      <c r="A27" s="3">
        <v>37196</v>
      </c>
      <c r="B27" s="2">
        <v>30</v>
      </c>
      <c r="C27" s="2">
        <v>6270</v>
      </c>
      <c r="D27" s="2">
        <v>10800</v>
      </c>
      <c r="E27" s="2">
        <v>8903.5794100000003</v>
      </c>
      <c r="F27" s="2">
        <v>7994.7161900000001</v>
      </c>
      <c r="G27" s="12">
        <f t="shared" si="1"/>
        <v>209</v>
      </c>
      <c r="H27" s="12">
        <f t="shared" si="1"/>
        <v>360</v>
      </c>
      <c r="I27" s="12">
        <f t="shared" si="1"/>
        <v>296.78598033333333</v>
      </c>
      <c r="J27" s="12">
        <f t="shared" si="1"/>
        <v>266.49053966666668</v>
      </c>
      <c r="K27" s="5">
        <v>98</v>
      </c>
      <c r="L27" s="5">
        <v>94</v>
      </c>
      <c r="M27" s="2"/>
      <c r="N27" s="2"/>
      <c r="O27" s="2">
        <f t="shared" si="6"/>
        <v>303.29182276165017</v>
      </c>
      <c r="P27" s="2">
        <f t="shared" si="7"/>
        <v>263.48842305709763</v>
      </c>
      <c r="Q27" s="2"/>
      <c r="R27" s="1">
        <v>0</v>
      </c>
      <c r="S27" s="1">
        <v>0</v>
      </c>
      <c r="T27" s="2"/>
      <c r="U27" s="1">
        <f t="shared" si="8"/>
        <v>2.1920989734790852E-2</v>
      </c>
      <c r="V27" s="1">
        <f t="shared" si="8"/>
        <v>1.1265377800368332E-2</v>
      </c>
      <c r="W27" s="2"/>
      <c r="X27" s="2"/>
      <c r="Y27" s="2"/>
      <c r="Z27" s="2"/>
      <c r="AA27" s="2"/>
    </row>
    <row r="28" spans="1:27" x14ac:dyDescent="0.25">
      <c r="A28" s="3">
        <v>37226</v>
      </c>
      <c r="B28" s="2">
        <v>31</v>
      </c>
      <c r="C28" s="2">
        <v>6479</v>
      </c>
      <c r="D28" s="2">
        <v>10850</v>
      </c>
      <c r="E28" s="2">
        <v>8890.9339600000003</v>
      </c>
      <c r="F28" s="2">
        <v>8345.9070699999993</v>
      </c>
      <c r="G28" s="12">
        <f t="shared" si="1"/>
        <v>209</v>
      </c>
      <c r="H28" s="12">
        <f t="shared" si="1"/>
        <v>350</v>
      </c>
      <c r="I28" s="12">
        <f t="shared" si="1"/>
        <v>286.8043212903226</v>
      </c>
      <c r="J28" s="12">
        <f t="shared" si="1"/>
        <v>269.22280870967739</v>
      </c>
      <c r="K28" s="5">
        <v>98</v>
      </c>
      <c r="L28" s="5">
        <v>92</v>
      </c>
      <c r="M28" s="2"/>
      <c r="N28" s="2"/>
      <c r="O28" s="2">
        <f t="shared" si="6"/>
        <v>299.72029118472921</v>
      </c>
      <c r="P28" s="2">
        <f t="shared" si="7"/>
        <v>259.9038735440667</v>
      </c>
      <c r="Q28" s="2"/>
      <c r="R28" s="1">
        <v>0</v>
      </c>
      <c r="S28" s="1">
        <v>0</v>
      </c>
      <c r="T28" s="2"/>
      <c r="U28" s="1">
        <f t="shared" si="8"/>
        <v>4.5034083992521817E-2</v>
      </c>
      <c r="V28" s="1">
        <f t="shared" si="8"/>
        <v>3.4614211218856959E-2</v>
      </c>
      <c r="W28" s="2"/>
      <c r="X28" s="2"/>
      <c r="Y28" s="2"/>
      <c r="Z28" s="2"/>
      <c r="AA28" s="2"/>
    </row>
    <row r="29" spans="1:27" x14ac:dyDescent="0.25">
      <c r="A29" s="3">
        <v>37257</v>
      </c>
      <c r="B29" s="2">
        <v>31</v>
      </c>
      <c r="C29" s="2">
        <v>7750</v>
      </c>
      <c r="D29" s="2">
        <v>10540</v>
      </c>
      <c r="E29" s="2">
        <v>9282.0346100000006</v>
      </c>
      <c r="F29" s="2">
        <v>8684.2146300000004</v>
      </c>
      <c r="G29" s="12">
        <f t="shared" si="1"/>
        <v>250</v>
      </c>
      <c r="H29" s="12">
        <f t="shared" si="1"/>
        <v>340</v>
      </c>
      <c r="I29" s="12">
        <f t="shared" si="1"/>
        <v>299.42047129032261</v>
      </c>
      <c r="J29" s="12">
        <f t="shared" si="1"/>
        <v>280.13595580645165</v>
      </c>
      <c r="K29" s="5">
        <v>94</v>
      </c>
      <c r="L29" s="5">
        <v>92</v>
      </c>
      <c r="M29" s="2"/>
      <c r="N29" s="2"/>
      <c r="O29" s="2">
        <f t="shared" si="6"/>
        <v>320.9652963750878</v>
      </c>
      <c r="P29" s="2">
        <f t="shared" si="7"/>
        <v>261.10991804033722</v>
      </c>
      <c r="Q29" s="2"/>
      <c r="R29" s="1">
        <v>0</v>
      </c>
      <c r="S29" s="1">
        <v>0</v>
      </c>
      <c r="T29" s="2"/>
      <c r="U29" s="1">
        <f t="shared" si="8"/>
        <v>7.19550837386633E-2</v>
      </c>
      <c r="V29" s="1">
        <f t="shared" si="8"/>
        <v>6.7917157265094813E-2</v>
      </c>
      <c r="W29" s="2"/>
      <c r="X29" s="2"/>
      <c r="Y29" s="2"/>
      <c r="Z29" s="2"/>
      <c r="AA29" s="2"/>
    </row>
    <row r="30" spans="1:27" x14ac:dyDescent="0.25">
      <c r="A30" s="3">
        <v>37288</v>
      </c>
      <c r="B30" s="2">
        <v>28</v>
      </c>
      <c r="C30" s="2">
        <v>7000</v>
      </c>
      <c r="D30" s="2">
        <v>9240</v>
      </c>
      <c r="E30" s="2">
        <v>8272.46875</v>
      </c>
      <c r="F30" s="2">
        <v>7820.6679700000004</v>
      </c>
      <c r="G30" s="12">
        <f t="shared" si="1"/>
        <v>250</v>
      </c>
      <c r="H30" s="12">
        <f t="shared" si="1"/>
        <v>330</v>
      </c>
      <c r="I30" s="12">
        <f t="shared" si="1"/>
        <v>295.4453125</v>
      </c>
      <c r="J30" s="12">
        <f t="shared" si="1"/>
        <v>279.30957035714289</v>
      </c>
      <c r="K30" s="5">
        <v>93</v>
      </c>
      <c r="L30" s="5">
        <v>93</v>
      </c>
      <c r="M30" s="2"/>
      <c r="N30" s="2"/>
      <c r="O30" s="2">
        <f t="shared" si="6"/>
        <v>319.27263099081625</v>
      </c>
      <c r="P30" s="2">
        <f t="shared" si="7"/>
        <v>256.54423176560141</v>
      </c>
      <c r="Q30" s="2"/>
      <c r="R30" s="1">
        <v>0</v>
      </c>
      <c r="S30" s="1">
        <v>0</v>
      </c>
      <c r="T30" s="2"/>
      <c r="U30" s="1">
        <f t="shared" si="8"/>
        <v>8.0648829014054013E-2</v>
      </c>
      <c r="V30" s="1">
        <f t="shared" si="8"/>
        <v>8.1505759227771091E-2</v>
      </c>
      <c r="W30" s="2"/>
      <c r="X30" s="2"/>
      <c r="Y30" s="2"/>
      <c r="Z30" s="2"/>
      <c r="AA30" s="2"/>
    </row>
    <row r="31" spans="1:27" x14ac:dyDescent="0.25">
      <c r="A31" s="3">
        <v>37316</v>
      </c>
      <c r="B31" s="2">
        <v>31</v>
      </c>
      <c r="C31" s="2">
        <v>7750</v>
      </c>
      <c r="D31" s="2">
        <v>10819</v>
      </c>
      <c r="E31" s="2">
        <v>9054.7832600000002</v>
      </c>
      <c r="F31" s="2">
        <v>9030.3053</v>
      </c>
      <c r="G31" s="12">
        <f t="shared" si="1"/>
        <v>250</v>
      </c>
      <c r="H31" s="12">
        <f t="shared" si="1"/>
        <v>349</v>
      </c>
      <c r="I31" s="12">
        <f t="shared" si="1"/>
        <v>292.08978258064519</v>
      </c>
      <c r="J31" s="12">
        <f t="shared" si="1"/>
        <v>291.30017096774196</v>
      </c>
      <c r="K31" s="5">
        <v>98</v>
      </c>
      <c r="L31" s="5">
        <v>94</v>
      </c>
      <c r="M31" s="2"/>
      <c r="N31" s="2"/>
      <c r="O31" s="2">
        <f t="shared" si="6"/>
        <v>325.0267247892167</v>
      </c>
      <c r="P31" s="2">
        <f t="shared" si="7"/>
        <v>262.6016629499606</v>
      </c>
      <c r="Q31" s="2"/>
      <c r="R31" s="1">
        <v>0</v>
      </c>
      <c r="S31" s="1">
        <v>0</v>
      </c>
      <c r="T31" s="2"/>
      <c r="U31" s="1">
        <f t="shared" si="8"/>
        <v>0.11276307550907813</v>
      </c>
      <c r="V31" s="1">
        <f t="shared" si="8"/>
        <v>9.8518678936715703E-2</v>
      </c>
      <c r="W31" s="2"/>
      <c r="X31" s="2"/>
      <c r="Y31" s="2"/>
      <c r="Z31" s="2"/>
      <c r="AA31" s="2"/>
    </row>
    <row r="32" spans="1:27" x14ac:dyDescent="0.25">
      <c r="A32" s="3">
        <v>37347</v>
      </c>
      <c r="B32" s="2">
        <v>30</v>
      </c>
      <c r="C32" s="2">
        <v>7500</v>
      </c>
      <c r="D32" s="2">
        <v>10170</v>
      </c>
      <c r="E32" s="2">
        <v>8595.1162700000004</v>
      </c>
      <c r="F32" s="2">
        <v>8923.5717800000002</v>
      </c>
      <c r="G32" s="12">
        <f t="shared" si="1"/>
        <v>250</v>
      </c>
      <c r="H32" s="12">
        <f t="shared" si="1"/>
        <v>339</v>
      </c>
      <c r="I32" s="12">
        <f t="shared" si="1"/>
        <v>286.50387566666666</v>
      </c>
      <c r="J32" s="12">
        <f t="shared" si="1"/>
        <v>297.4523926666667</v>
      </c>
      <c r="K32" s="5">
        <v>98</v>
      </c>
      <c r="L32" s="5">
        <v>92</v>
      </c>
      <c r="M32" s="2"/>
      <c r="N32" s="2"/>
      <c r="O32" s="2">
        <f t="shared" si="6"/>
        <v>323.03705009347732</v>
      </c>
      <c r="P32" s="2">
        <f t="shared" si="7"/>
        <v>263.56532452689322</v>
      </c>
      <c r="Q32" s="2"/>
      <c r="R32" s="1">
        <v>0</v>
      </c>
      <c r="S32" s="1">
        <v>0</v>
      </c>
      <c r="T32" s="2"/>
      <c r="U32" s="1">
        <f t="shared" si="8"/>
        <v>0.12751371806682027</v>
      </c>
      <c r="V32" s="1">
        <f t="shared" si="8"/>
        <v>0.11392434209715116</v>
      </c>
      <c r="W32" s="2"/>
      <c r="X32" s="2"/>
      <c r="Y32" s="2"/>
      <c r="Z32" s="2"/>
      <c r="AA32" s="2"/>
    </row>
    <row r="33" spans="1:27" x14ac:dyDescent="0.25">
      <c r="A33" s="3">
        <v>37377</v>
      </c>
      <c r="B33" s="2">
        <v>31</v>
      </c>
      <c r="C33" s="2">
        <v>6479</v>
      </c>
      <c r="D33" s="2">
        <v>10509</v>
      </c>
      <c r="E33" s="2">
        <v>8432.2828699999991</v>
      </c>
      <c r="F33" s="2">
        <v>8729.29745</v>
      </c>
      <c r="G33" s="12">
        <f t="shared" si="1"/>
        <v>209</v>
      </c>
      <c r="H33" s="12">
        <f t="shared" si="1"/>
        <v>339</v>
      </c>
      <c r="I33" s="12">
        <f t="shared" si="1"/>
        <v>272.00912483870962</v>
      </c>
      <c r="J33" s="12">
        <f t="shared" si="1"/>
        <v>281.59024032258066</v>
      </c>
      <c r="K33" s="5">
        <v>95</v>
      </c>
      <c r="L33" s="5">
        <v>92</v>
      </c>
      <c r="M33" s="2"/>
      <c r="N33" s="2"/>
      <c r="O33" s="2">
        <f t="shared" si="6"/>
        <v>298.75064301676093</v>
      </c>
      <c r="P33" s="2">
        <f t="shared" si="7"/>
        <v>253.5900314115554</v>
      </c>
      <c r="Q33" s="2"/>
      <c r="R33" s="1">
        <v>0</v>
      </c>
      <c r="S33" s="1">
        <v>0</v>
      </c>
      <c r="T33" s="2"/>
      <c r="U33" s="1">
        <f t="shared" si="8"/>
        <v>9.8311107003884318E-2</v>
      </c>
      <c r="V33" s="1">
        <f t="shared" si="8"/>
        <v>9.9436006301032026E-2</v>
      </c>
      <c r="W33" s="2"/>
      <c r="X33" s="2"/>
      <c r="Y33" s="2"/>
      <c r="Z33" s="2"/>
      <c r="AA33" s="2"/>
    </row>
    <row r="34" spans="1:27" x14ac:dyDescent="0.25">
      <c r="A34" s="3">
        <v>37408</v>
      </c>
      <c r="B34" s="2">
        <v>30</v>
      </c>
      <c r="C34" s="2">
        <v>6270</v>
      </c>
      <c r="D34" s="2">
        <v>10170</v>
      </c>
      <c r="E34" s="2">
        <v>8133.3810400000002</v>
      </c>
      <c r="F34" s="2">
        <v>8139.5251500000004</v>
      </c>
      <c r="G34" s="12">
        <f t="shared" si="1"/>
        <v>209</v>
      </c>
      <c r="H34" s="12">
        <f t="shared" si="1"/>
        <v>339</v>
      </c>
      <c r="I34" s="12">
        <f t="shared" si="1"/>
        <v>271.11270133333335</v>
      </c>
      <c r="J34" s="12">
        <f t="shared" si="1"/>
        <v>271.31750500000004</v>
      </c>
      <c r="K34" s="5">
        <v>93</v>
      </c>
      <c r="L34" s="5">
        <v>97</v>
      </c>
      <c r="M34" s="2"/>
      <c r="N34" s="2"/>
      <c r="O34" s="2">
        <f t="shared" si="6"/>
        <v>295.34378520356529</v>
      </c>
      <c r="P34" s="2">
        <f t="shared" si="7"/>
        <v>245.504328415347</v>
      </c>
      <c r="Q34" s="2"/>
      <c r="R34" s="1">
        <v>0</v>
      </c>
      <c r="S34" s="1">
        <v>0</v>
      </c>
      <c r="T34" s="2"/>
      <c r="U34" s="1">
        <f t="shared" si="8"/>
        <v>8.9376424457664194E-2</v>
      </c>
      <c r="V34" s="1">
        <f t="shared" si="8"/>
        <v>9.5140107471698265E-2</v>
      </c>
      <c r="W34" s="2"/>
      <c r="X34" s="2"/>
      <c r="Y34" s="2"/>
      <c r="Z34" s="2"/>
      <c r="AA34" s="2"/>
    </row>
    <row r="35" spans="1:27" x14ac:dyDescent="0.25">
      <c r="A35" s="3">
        <v>37438</v>
      </c>
      <c r="B35" s="2">
        <v>31</v>
      </c>
      <c r="C35" s="2">
        <v>6944</v>
      </c>
      <c r="D35" s="2">
        <v>10509</v>
      </c>
      <c r="E35" s="2">
        <v>8396.2593699999998</v>
      </c>
      <c r="F35" s="2">
        <v>8751.3289499999992</v>
      </c>
      <c r="G35" s="12">
        <f t="shared" si="1"/>
        <v>224</v>
      </c>
      <c r="H35" s="12">
        <f t="shared" si="1"/>
        <v>339</v>
      </c>
      <c r="I35" s="12">
        <f t="shared" si="1"/>
        <v>270.84707645161291</v>
      </c>
      <c r="J35" s="12">
        <f t="shared" si="1"/>
        <v>282.3009338709677</v>
      </c>
      <c r="K35" s="5">
        <v>94</v>
      </c>
      <c r="L35" s="5">
        <v>96</v>
      </c>
      <c r="M35" s="2"/>
      <c r="N35" s="2"/>
      <c r="O35" s="2">
        <f t="shared" si="6"/>
        <v>303.27282539695676</v>
      </c>
      <c r="P35" s="2">
        <f t="shared" si="7"/>
        <v>252.19702045455151</v>
      </c>
      <c r="Q35" s="2"/>
      <c r="R35" s="1">
        <v>0</v>
      </c>
      <c r="S35" s="1">
        <v>0</v>
      </c>
      <c r="T35" s="2"/>
      <c r="U35" s="1">
        <f t="shared" si="8"/>
        <v>0.11971976722125242</v>
      </c>
      <c r="V35" s="1">
        <f t="shared" si="8"/>
        <v>0.1066376685462043</v>
      </c>
      <c r="W35" s="2"/>
      <c r="X35" s="2"/>
      <c r="Y35" s="2"/>
      <c r="Z35" s="2"/>
      <c r="AA35" s="2"/>
    </row>
    <row r="36" spans="1:27" x14ac:dyDescent="0.25">
      <c r="A36" s="3">
        <v>37469</v>
      </c>
      <c r="B36" s="2">
        <v>31</v>
      </c>
      <c r="C36" s="2">
        <v>6944</v>
      </c>
      <c r="D36" s="2">
        <v>10571</v>
      </c>
      <c r="E36" s="2">
        <v>8262.7667500000007</v>
      </c>
      <c r="F36" s="2">
        <v>8940.2096600000004</v>
      </c>
      <c r="G36" s="12">
        <f t="shared" si="1"/>
        <v>224</v>
      </c>
      <c r="H36" s="12">
        <f t="shared" si="1"/>
        <v>341</v>
      </c>
      <c r="I36" s="12">
        <f t="shared" si="1"/>
        <v>266.54086290322584</v>
      </c>
      <c r="J36" s="12">
        <f t="shared" si="1"/>
        <v>288.39386000000002</v>
      </c>
      <c r="K36" s="5">
        <v>97</v>
      </c>
      <c r="L36" s="5">
        <v>97</v>
      </c>
      <c r="M36" s="2"/>
      <c r="N36" s="2"/>
      <c r="O36" s="2">
        <f t="shared" si="6"/>
        <v>304.64608187306612</v>
      </c>
      <c r="P36" s="2">
        <f t="shared" si="7"/>
        <v>252.95138469396886</v>
      </c>
      <c r="Q36" s="2"/>
      <c r="R36" s="1">
        <f>SUM(R11:R35)</f>
        <v>0.20848528534715677</v>
      </c>
      <c r="S36" s="1">
        <f>SUM(S11:S35)</f>
        <v>8.924205176209625E-2</v>
      </c>
      <c r="T36" s="2"/>
      <c r="U36" s="1">
        <f t="shared" si="8"/>
        <v>0.14296201548531531</v>
      </c>
      <c r="V36" s="1">
        <f t="shared" si="8"/>
        <v>0.12289608144234122</v>
      </c>
      <c r="W36" s="2"/>
      <c r="X36" s="2"/>
      <c r="Y36" s="2"/>
      <c r="Z36" s="2"/>
      <c r="AA36" s="2"/>
    </row>
    <row r="37" spans="1:27" x14ac:dyDescent="0.25">
      <c r="A37" s="3">
        <v>37500</v>
      </c>
      <c r="B37" s="2">
        <v>30</v>
      </c>
      <c r="C37" s="2">
        <v>6540</v>
      </c>
      <c r="D37" s="2">
        <v>10230</v>
      </c>
      <c r="E37" s="2">
        <v>7868.2800299999999</v>
      </c>
      <c r="F37" s="2">
        <v>8692.9147300000004</v>
      </c>
      <c r="G37" s="12">
        <f t="shared" si="1"/>
        <v>218</v>
      </c>
      <c r="H37" s="12">
        <f t="shared" si="1"/>
        <v>341</v>
      </c>
      <c r="I37" s="12">
        <f t="shared" si="1"/>
        <v>262.27600100000001</v>
      </c>
      <c r="J37" s="12">
        <f t="shared" si="1"/>
        <v>289.76382433333333</v>
      </c>
      <c r="K37" s="5">
        <v>98</v>
      </c>
      <c r="L37" s="5">
        <v>98</v>
      </c>
      <c r="M37" s="2"/>
      <c r="N37" s="2"/>
      <c r="O37" s="2">
        <f t="shared" si="6"/>
        <v>301.64959649254621</v>
      </c>
      <c r="P37" s="2">
        <f t="shared" si="7"/>
        <v>251.97372671194361</v>
      </c>
      <c r="Q37" s="2"/>
      <c r="R37" s="1"/>
      <c r="S37" s="2"/>
      <c r="T37" s="2"/>
      <c r="U37" s="1">
        <f t="shared" si="8"/>
        <v>0.15012275367331912</v>
      </c>
      <c r="V37" s="1">
        <f t="shared" si="8"/>
        <v>0.13041689282067667</v>
      </c>
      <c r="W37" s="2"/>
      <c r="X37" s="2"/>
      <c r="Y37" s="2"/>
      <c r="Z37" s="2"/>
      <c r="AA37" s="2"/>
    </row>
    <row r="38" spans="1:27" x14ac:dyDescent="0.25">
      <c r="A38" s="3">
        <v>37530</v>
      </c>
      <c r="B38" s="2">
        <v>31</v>
      </c>
      <c r="C38" s="2">
        <v>6758</v>
      </c>
      <c r="D38" s="2">
        <v>11036</v>
      </c>
      <c r="E38" s="2">
        <v>8235.70514</v>
      </c>
      <c r="F38" s="2">
        <v>9363.8637099999996</v>
      </c>
      <c r="G38">
        <f t="shared" si="1"/>
        <v>218</v>
      </c>
      <c r="H38">
        <f t="shared" si="1"/>
        <v>356</v>
      </c>
      <c r="I38">
        <f t="shared" si="1"/>
        <v>265.66790774193549</v>
      </c>
      <c r="J38">
        <f t="shared" si="1"/>
        <v>302.06011967741932</v>
      </c>
      <c r="K38" s="5">
        <v>98</v>
      </c>
      <c r="L38" s="5">
        <v>94</v>
      </c>
      <c r="M38" s="2"/>
      <c r="N38" s="2"/>
      <c r="O38" s="8">
        <f t="shared" si="6"/>
        <v>307.22023239807459</v>
      </c>
      <c r="P38" s="8">
        <f t="shared" si="7"/>
        <v>262.63575793802454</v>
      </c>
      <c r="Q38" s="2"/>
      <c r="R38" s="1"/>
      <c r="S38" s="17">
        <f>S36+R36</f>
        <v>0.29772733710925303</v>
      </c>
      <c r="T38" s="2"/>
      <c r="U38" s="22">
        <f>AVERAGE(U26:U37)</f>
        <v>8.8860283714302671E-2</v>
      </c>
      <c r="V38" s="22">
        <f>AVERAGE(V26:V37)</f>
        <v>8.0709246265339832E-2</v>
      </c>
      <c r="W38" s="2"/>
      <c r="X38" s="2"/>
      <c r="Y38" s="2"/>
      <c r="Z38" s="2"/>
      <c r="AA38" s="2"/>
    </row>
    <row r="39" spans="1:27" x14ac:dyDescent="0.25">
      <c r="A39" s="3">
        <v>37561</v>
      </c>
      <c r="B39" s="2">
        <v>30</v>
      </c>
      <c r="C39" s="2">
        <v>6210</v>
      </c>
      <c r="D39" s="2">
        <v>10680</v>
      </c>
      <c r="E39" s="2">
        <v>8130.7104499999996</v>
      </c>
      <c r="F39" s="2">
        <v>8696.2179599999999</v>
      </c>
      <c r="G39">
        <f t="shared" si="1"/>
        <v>207</v>
      </c>
      <c r="H39">
        <f t="shared" si="1"/>
        <v>356</v>
      </c>
      <c r="I39">
        <f t="shared" si="1"/>
        <v>271.02368166666668</v>
      </c>
      <c r="J39">
        <f t="shared" si="1"/>
        <v>289.87393200000002</v>
      </c>
      <c r="K39" s="5">
        <v>94</v>
      </c>
      <c r="L39" s="5">
        <v>98</v>
      </c>
      <c r="M39" s="2"/>
      <c r="N39" s="2"/>
      <c r="O39" s="2">
        <f t="shared" si="6"/>
        <v>302.20003919810046</v>
      </c>
      <c r="P39" s="2">
        <f t="shared" si="7"/>
        <v>255.48262891054438</v>
      </c>
      <c r="Q39" s="2"/>
      <c r="R39" s="1"/>
      <c r="S39" s="2"/>
      <c r="T39" s="2"/>
      <c r="U39" s="27">
        <f>U38*100</f>
        <v>8.8860283714302675</v>
      </c>
      <c r="V39" s="27">
        <f>V38*100</f>
        <v>8.0709246265339836</v>
      </c>
      <c r="W39" s="2"/>
      <c r="X39" s="2"/>
      <c r="Y39" s="2"/>
      <c r="Z39" s="2"/>
      <c r="AA39" s="2"/>
    </row>
    <row r="40" spans="1:27" x14ac:dyDescent="0.25">
      <c r="A40" s="3">
        <v>37591</v>
      </c>
      <c r="B40" s="2">
        <v>31</v>
      </c>
      <c r="C40" s="2">
        <v>6510</v>
      </c>
      <c r="D40" s="2">
        <v>10540</v>
      </c>
      <c r="E40" s="2">
        <v>8149.4040800000002</v>
      </c>
      <c r="F40" s="2">
        <v>8860.1099200000008</v>
      </c>
      <c r="G40">
        <f t="shared" si="1"/>
        <v>210</v>
      </c>
      <c r="H40">
        <f t="shared" si="1"/>
        <v>340</v>
      </c>
      <c r="I40">
        <f t="shared" si="1"/>
        <v>262.88400258064519</v>
      </c>
      <c r="J40">
        <f t="shared" si="1"/>
        <v>285.80999741935489</v>
      </c>
      <c r="K40" s="5">
        <v>96</v>
      </c>
      <c r="L40" s="5">
        <v>98</v>
      </c>
      <c r="M40" s="2"/>
      <c r="N40" s="2"/>
      <c r="O40" s="2">
        <f t="shared" si="6"/>
        <v>295.91306673587621</v>
      </c>
      <c r="P40" s="2">
        <f t="shared" si="7"/>
        <v>251.75540425677511</v>
      </c>
      <c r="Q40" s="2"/>
      <c r="R40" s="1"/>
      <c r="S40" s="2"/>
      <c r="T40" s="2"/>
      <c r="U40" s="3"/>
      <c r="V40" s="2"/>
      <c r="W40" s="2"/>
      <c r="X40" s="2"/>
      <c r="Y40" s="2"/>
      <c r="Z40" s="2"/>
      <c r="AA40" s="2"/>
    </row>
    <row r="41" spans="1:27" x14ac:dyDescent="0.25">
      <c r="A41" s="3">
        <v>37622</v>
      </c>
      <c r="B41" s="2">
        <v>31</v>
      </c>
      <c r="C41" s="2">
        <v>6510</v>
      </c>
      <c r="D41" s="2">
        <v>10540</v>
      </c>
      <c r="E41" s="2">
        <v>8200.7014799999997</v>
      </c>
      <c r="F41" s="2">
        <v>8778.5589600000003</v>
      </c>
      <c r="G41">
        <f t="shared" si="1"/>
        <v>210</v>
      </c>
      <c r="H41">
        <f t="shared" si="1"/>
        <v>340</v>
      </c>
      <c r="I41">
        <f t="shared" si="1"/>
        <v>264.53875741935485</v>
      </c>
      <c r="J41">
        <f t="shared" si="1"/>
        <v>283.1793212903226</v>
      </c>
      <c r="K41" s="5">
        <v>94</v>
      </c>
      <c r="L41" s="5">
        <v>98</v>
      </c>
      <c r="M41" s="2"/>
      <c r="N41" s="2"/>
      <c r="O41" s="2">
        <f t="shared" si="6"/>
        <v>295.95611288489243</v>
      </c>
      <c r="P41" s="2">
        <f t="shared" si="7"/>
        <v>250.63656952031528</v>
      </c>
      <c r="Q41" s="2"/>
      <c r="R41" s="1"/>
      <c r="S41" s="2"/>
      <c r="T41" s="2"/>
      <c r="U41" s="3"/>
      <c r="V41" s="2"/>
      <c r="W41" s="2"/>
      <c r="X41" s="2"/>
      <c r="Y41" s="2"/>
      <c r="Z41" s="2"/>
      <c r="AA41" s="2"/>
    </row>
    <row r="42" spans="1:27" x14ac:dyDescent="0.25">
      <c r="A42" s="3">
        <v>37653</v>
      </c>
      <c r="B42" s="2">
        <v>28</v>
      </c>
      <c r="C42" s="2">
        <v>5880</v>
      </c>
      <c r="D42" s="2">
        <v>9520</v>
      </c>
      <c r="E42" s="2">
        <v>7215.6815200000001</v>
      </c>
      <c r="F42" s="2">
        <v>8090.5080600000001</v>
      </c>
      <c r="G42">
        <f t="shared" si="1"/>
        <v>210</v>
      </c>
      <c r="H42">
        <f t="shared" si="1"/>
        <v>340</v>
      </c>
      <c r="I42">
        <f t="shared" si="1"/>
        <v>257.70291142857144</v>
      </c>
      <c r="J42">
        <f t="shared" si="1"/>
        <v>288.94671642857145</v>
      </c>
      <c r="K42" s="5">
        <v>97</v>
      </c>
      <c r="L42" s="5">
        <v>95</v>
      </c>
      <c r="M42" s="2"/>
      <c r="N42" s="2"/>
      <c r="O42" s="2">
        <f t="shared" si="6"/>
        <v>294.87582938176553</v>
      </c>
      <c r="P42" s="2">
        <f t="shared" si="7"/>
        <v>253.35551619992361</v>
      </c>
      <c r="Q42" s="2"/>
      <c r="R42" s="1"/>
      <c r="S42" s="2"/>
      <c r="T42" s="2"/>
      <c r="U42" s="3"/>
      <c r="V42" s="2"/>
      <c r="W42" s="2"/>
      <c r="X42" s="2"/>
      <c r="Y42" s="2"/>
      <c r="Z42" s="2"/>
      <c r="AA42" s="2"/>
    </row>
    <row r="43" spans="1:27" x14ac:dyDescent="0.25">
      <c r="A43" s="3">
        <v>37681</v>
      </c>
      <c r="B43" s="2">
        <v>31</v>
      </c>
      <c r="C43" s="2">
        <v>6510</v>
      </c>
      <c r="D43" s="2">
        <v>10540</v>
      </c>
      <c r="E43" s="2">
        <v>8023.9538000000002</v>
      </c>
      <c r="F43" s="2">
        <v>8926.5648500000007</v>
      </c>
      <c r="G43">
        <f t="shared" si="1"/>
        <v>210</v>
      </c>
      <c r="H43">
        <f t="shared" si="1"/>
        <v>340</v>
      </c>
      <c r="I43">
        <f t="shared" si="1"/>
        <v>258.83721935483874</v>
      </c>
      <c r="J43">
        <f t="shared" si="1"/>
        <v>287.95370483870971</v>
      </c>
      <c r="K43" s="5">
        <v>96</v>
      </c>
      <c r="L43" s="5">
        <v>95</v>
      </c>
      <c r="M43" s="2"/>
      <c r="N43" s="2"/>
      <c r="O43" s="2">
        <f t="shared" si="6"/>
        <v>295.602699271169</v>
      </c>
      <c r="P43" s="2">
        <f t="shared" si="7"/>
        <v>251.11688959504121</v>
      </c>
      <c r="Q43" s="2"/>
      <c r="R43" s="1"/>
      <c r="S43" s="2"/>
      <c r="T43" s="2"/>
      <c r="U43" s="3"/>
      <c r="V43" s="2"/>
      <c r="W43" s="2"/>
      <c r="X43" s="2"/>
      <c r="Y43" s="2"/>
      <c r="Z43" s="2"/>
      <c r="AA43" s="2"/>
    </row>
    <row r="44" spans="1:27" x14ac:dyDescent="0.25">
      <c r="A44" s="3">
        <v>37712</v>
      </c>
      <c r="B44" s="2">
        <v>30</v>
      </c>
      <c r="C44" s="2">
        <v>5700</v>
      </c>
      <c r="D44" s="2">
        <v>10200</v>
      </c>
      <c r="E44" s="2">
        <v>7658.8110399999996</v>
      </c>
      <c r="F44" s="2">
        <v>8302.7407800000001</v>
      </c>
      <c r="G44">
        <f t="shared" si="1"/>
        <v>190</v>
      </c>
      <c r="H44">
        <f t="shared" si="1"/>
        <v>340</v>
      </c>
      <c r="I44">
        <f t="shared" si="1"/>
        <v>255.29370133333333</v>
      </c>
      <c r="J44">
        <f t="shared" si="1"/>
        <v>276.75802600000003</v>
      </c>
      <c r="K44" s="5">
        <v>94</v>
      </c>
      <c r="L44" s="5">
        <v>96</v>
      </c>
      <c r="M44" s="2"/>
      <c r="N44" s="2"/>
      <c r="O44" s="2">
        <f t="shared" si="6"/>
        <v>283.87795833275885</v>
      </c>
      <c r="P44" s="2">
        <f t="shared" si="7"/>
        <v>245.41296059542429</v>
      </c>
      <c r="Q44" s="2"/>
      <c r="R44" s="1"/>
      <c r="S44" s="2"/>
      <c r="T44" s="2"/>
      <c r="U44" s="3"/>
      <c r="V44" s="2"/>
      <c r="W44" s="2"/>
      <c r="X44" s="2"/>
      <c r="Y44" s="2"/>
      <c r="Z44" s="2"/>
      <c r="AA44" s="2"/>
    </row>
    <row r="45" spans="1:27" x14ac:dyDescent="0.25">
      <c r="A45" s="3">
        <v>37742</v>
      </c>
      <c r="B45" s="2">
        <v>31</v>
      </c>
      <c r="C45" s="2">
        <v>5890</v>
      </c>
      <c r="D45" s="2">
        <v>10850</v>
      </c>
      <c r="E45" s="2">
        <v>7748.3359099999998</v>
      </c>
      <c r="F45" s="2">
        <v>8799.2536899999996</v>
      </c>
      <c r="G45">
        <f t="shared" si="1"/>
        <v>190</v>
      </c>
      <c r="H45">
        <f t="shared" si="1"/>
        <v>350</v>
      </c>
      <c r="I45">
        <f t="shared" si="1"/>
        <v>249.94631967741935</v>
      </c>
      <c r="J45">
        <f t="shared" si="1"/>
        <v>283.84689322580641</v>
      </c>
      <c r="K45" s="5">
        <v>98</v>
      </c>
      <c r="L45" s="5">
        <v>94</v>
      </c>
      <c r="M45" s="2"/>
      <c r="N45" s="4"/>
      <c r="O45" s="2">
        <f t="shared" si="6"/>
        <v>284.86628696496666</v>
      </c>
      <c r="P45" s="2">
        <f t="shared" si="7"/>
        <v>250.66500781091293</v>
      </c>
      <c r="Q45" s="2"/>
      <c r="R45" s="1"/>
      <c r="S45" s="2"/>
      <c r="T45" s="27">
        <f>0.5*(W26+X26)</f>
        <v>0.99242445703084337</v>
      </c>
      <c r="U45" s="27">
        <f>W26</f>
        <v>1.3899019023143784</v>
      </c>
      <c r="V45" s="27">
        <f>0.5*(U39+V39)</f>
        <v>8.4784764989821255</v>
      </c>
      <c r="W45" s="27">
        <f>U39</f>
        <v>8.8860283714302675</v>
      </c>
      <c r="X45" s="27">
        <f>U39</f>
        <v>8.8860283714302675</v>
      </c>
      <c r="Y45" s="2"/>
      <c r="Z45" s="2"/>
      <c r="AA45" s="2"/>
    </row>
    <row r="46" spans="1:27" x14ac:dyDescent="0.25">
      <c r="A46" s="3">
        <v>37773</v>
      </c>
      <c r="B46" s="2">
        <v>30</v>
      </c>
      <c r="C46" s="2">
        <v>5700</v>
      </c>
      <c r="D46" s="2">
        <v>10500</v>
      </c>
      <c r="E46" s="2">
        <v>7784.0130600000002</v>
      </c>
      <c r="F46" s="2">
        <v>8365.9240699999991</v>
      </c>
      <c r="G46">
        <f t="shared" si="1"/>
        <v>190</v>
      </c>
      <c r="H46">
        <f t="shared" si="1"/>
        <v>350</v>
      </c>
      <c r="I46">
        <f t="shared" si="1"/>
        <v>259.46710200000001</v>
      </c>
      <c r="J46">
        <f t="shared" si="1"/>
        <v>278.86413566666664</v>
      </c>
      <c r="K46" s="5">
        <v>92</v>
      </c>
      <c r="L46" s="5">
        <v>95</v>
      </c>
      <c r="M46" s="2"/>
      <c r="N46" s="4"/>
      <c r="O46" s="2">
        <f t="shared" si="6"/>
        <v>287.16796371390711</v>
      </c>
      <c r="P46" s="2">
        <f t="shared" si="7"/>
        <v>249.18676490536606</v>
      </c>
      <c r="Q46" s="2"/>
      <c r="R46" s="1"/>
      <c r="S46" s="2"/>
      <c r="T46" s="2"/>
      <c r="U46" s="3"/>
      <c r="V46" s="2"/>
      <c r="W46" s="2"/>
      <c r="X46" s="2"/>
      <c r="Y46" s="2"/>
      <c r="Z46" s="2"/>
      <c r="AA46" s="2"/>
    </row>
    <row r="47" spans="1:27" x14ac:dyDescent="0.25">
      <c r="A47" s="3">
        <v>37803</v>
      </c>
      <c r="B47" s="2">
        <v>31</v>
      </c>
      <c r="C47" s="2">
        <v>5890</v>
      </c>
      <c r="D47" s="2">
        <v>10850</v>
      </c>
      <c r="E47" s="2">
        <v>8040.3487500000001</v>
      </c>
      <c r="F47" s="2">
        <v>8571.8661200000006</v>
      </c>
      <c r="G47">
        <f t="shared" si="1"/>
        <v>190</v>
      </c>
      <c r="H47">
        <f t="shared" si="1"/>
        <v>350</v>
      </c>
      <c r="I47">
        <f t="shared" si="1"/>
        <v>259.3660887096774</v>
      </c>
      <c r="J47">
        <f t="shared" si="1"/>
        <v>276.51181032258069</v>
      </c>
      <c r="K47" s="5">
        <v>92</v>
      </c>
      <c r="L47" s="5">
        <v>96</v>
      </c>
      <c r="M47" s="2"/>
      <c r="N47" s="4"/>
      <c r="O47" s="2">
        <f t="shared" si="6"/>
        <v>286.16713146950372</v>
      </c>
      <c r="P47" s="2">
        <f t="shared" si="7"/>
        <v>248.74302736194255</v>
      </c>
      <c r="Q47" s="2"/>
      <c r="R47" s="1"/>
      <c r="S47" s="2"/>
      <c r="T47" s="27"/>
      <c r="U47" s="3"/>
      <c r="V47" s="2"/>
      <c r="W47" s="2"/>
      <c r="X47" s="2"/>
      <c r="Y47" s="2"/>
      <c r="Z47" s="2"/>
      <c r="AA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CRMP_only_before_gtm</vt:lpstr>
      <vt:lpstr>CRMP_only_2_years</vt:lpstr>
      <vt:lpstr>PC_exp_1</vt:lpstr>
      <vt:lpstr>PC_exp_2</vt:lpstr>
      <vt:lpstr>PC_exp_3</vt:lpstr>
      <vt:lpstr>PC_exp_4</vt:lpstr>
    </vt:vector>
  </TitlesOfParts>
  <Company>ООО "Тюменский нефтяной научный центр"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Бекман Александр Дмитриевич</dc:creator>
  <cp:lastModifiedBy>Бекман Александр Дмитриевич</cp:lastModifiedBy>
  <dcterms:created xsi:type="dcterms:W3CDTF">2021-11-26T08:25:23Z</dcterms:created>
  <dcterms:modified xsi:type="dcterms:W3CDTF">2022-02-21T04:39:20Z</dcterms:modified>
</cp:coreProperties>
</file>