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1565" activeTab="5"/>
  </bookViews>
  <sheets>
    <sheet name="CRMP_only_before_gtm" sheetId="7" r:id="rId1"/>
    <sheet name="CRMP_only_2_years" sheetId="1" r:id="rId2"/>
    <sheet name="ST_exp_1" sheetId="4" r:id="rId3"/>
    <sheet name="ST_exp_2" sheetId="5" r:id="rId4"/>
    <sheet name="ST_exp_3" sheetId="2" r:id="rId5"/>
    <sheet name="ST_exp_4" sheetId="3" r:id="rId6"/>
  </sheets>
  <definedNames>
    <definedName name="solver_adj" localSheetId="1" hidden="1">CRMP_only_2_years!$I$2:$P$2</definedName>
    <definedName name="solver_adj" localSheetId="0" hidden="1">CRMP_only_before_gtm!$K$3:$R$3</definedName>
    <definedName name="solver_adj" localSheetId="2" hidden="1">ST_exp_1!$I$3:$V$3</definedName>
    <definedName name="solver_adj" localSheetId="3" hidden="1">ST_exp_2!$I$3:$R$3</definedName>
    <definedName name="solver_adj" localSheetId="4" hidden="1">ST_exp_3!$I$3:$R$3</definedName>
    <definedName name="solver_adj" localSheetId="5" hidden="1">ST_exp_4!$I$3:$R$3</definedName>
    <definedName name="solver_cvg" localSheetId="1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2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3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4" hidden="1">"""""""""""""""""""""""""""""""0,0001"""""""""""""""""""""""""""""""</definedName>
    <definedName name="solver_cvg" localSheetId="5" hidden="1">"""""""0,0001"""""""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drv" localSheetId="3" hidden="1">1</definedName>
    <definedName name="solver_drv" localSheetId="4" hidden="1">2</definedName>
    <definedName name="solver_drv" localSheetId="5" hidden="1">1</definedName>
    <definedName name="solver_eng" localSheetId="1" hidden="1">1</definedName>
    <definedName name="solver_eng" localSheetId="0" hidden="1">1</definedName>
    <definedName name="solver_eng" localSheetId="2" hidden="1">3</definedName>
    <definedName name="solver_eng" localSheetId="3" hidden="1">1</definedName>
    <definedName name="solver_eng" localSheetId="4" hidden="1">3</definedName>
    <definedName name="solver_eng" localSheetId="5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1" hidden="1">CRMP_only_2_years!$I$2:$P$2</definedName>
    <definedName name="solver_lhs1" localSheetId="0" hidden="1">CRMP_only_before_gtm!$K$3:$R$3</definedName>
    <definedName name="solver_lhs1" localSheetId="2" hidden="1">ST_exp_1!$I$3:$V$3</definedName>
    <definedName name="solver_lhs1" localSheetId="3" hidden="1">ST_exp_2!$I$3:$R$3</definedName>
    <definedName name="solver_lhs1" localSheetId="4" hidden="1">ST_exp_3!$I$3:$R$3</definedName>
    <definedName name="solver_lhs1" localSheetId="5" hidden="1">ST_exp_4!$I$3:$R$3</definedName>
    <definedName name="solver_lhs2" localSheetId="1" hidden="1">CRMP_only_2_years!$I$2:$P$2</definedName>
    <definedName name="solver_lhs2" localSheetId="0" hidden="1">CRMP_only_before_gtm!$K$3:$R$3</definedName>
    <definedName name="solver_lhs2" localSheetId="2" hidden="1">ST_exp_1!$I$3:$V$3</definedName>
    <definedName name="solver_lhs2" localSheetId="3" hidden="1">ST_exp_2!$I$3:$R$3</definedName>
    <definedName name="solver_lhs2" localSheetId="4" hidden="1">ST_exp_3!$I$3:$R$3</definedName>
    <definedName name="solver_lhs2" localSheetId="5" hidden="1">ST_exp_4!$I$3:$R$3</definedName>
    <definedName name="solver_lhs3" localSheetId="1" hidden="1">CRMP_only_2_years!$Q$2:$R$2</definedName>
    <definedName name="solver_lhs3" localSheetId="0" hidden="1">CRMP_only_before_gtm!$S$3:$T$3</definedName>
    <definedName name="solver_lhs3" localSheetId="2" hidden="1">ST_exp_1!$W$3:$X$3</definedName>
    <definedName name="solver_lhs3" localSheetId="3" hidden="1">ST_exp_2!$S$3:$W$3</definedName>
    <definedName name="solver_lhs3" localSheetId="4" hidden="1">ST_exp_3!$S$3:$T$3</definedName>
    <definedName name="solver_lhs3" localSheetId="5" hidden="1">ST_exp_4!$S$3:$T$3</definedName>
    <definedName name="solver_lhs4" localSheetId="1" hidden="1">CRMP_only_2_years!$Q$2:$R$2</definedName>
    <definedName name="solver_lhs4" localSheetId="0" hidden="1">CRMP_only_before_gtm!$S$3:$T$3</definedName>
    <definedName name="solver_lhs4" localSheetId="2" hidden="1">ST_exp_1!$W$3:$X$3</definedName>
    <definedName name="solver_lhs4" localSheetId="3" hidden="1">ST_exp_2!$S$3:$W$3</definedName>
    <definedName name="solver_lhs4" localSheetId="4" hidden="1">ST_exp_3!$S$3:$T$3</definedName>
    <definedName name="solver_lhs4" localSheetId="5" hidden="1">ST_exp_4!$S$3:$T$3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2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3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4" hidden="1">"""""""""""""""""""""""""""""""0,075"""""""""""""""""""""""""""""""</definedName>
    <definedName name="solver_mrt" localSheetId="5" hidden="1">"""""""0,075"""""""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1" hidden="1">2</definedName>
    <definedName name="solver_neg" localSheetId="0" hidden="1">2</definedName>
    <definedName name="solver_neg" localSheetId="2" hidden="1">2</definedName>
    <definedName name="solver_neg" localSheetId="3" hidden="1">2</definedName>
    <definedName name="solver_neg" localSheetId="4" hidden="1">1</definedName>
    <definedName name="solver_neg" localSheetId="5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1" hidden="1">4</definedName>
    <definedName name="solver_num" localSheetId="0" hidden="1">4</definedName>
    <definedName name="solver_num" localSheetId="2" hidden="1">4</definedName>
    <definedName name="solver_num" localSheetId="3" hidden="1">4</definedName>
    <definedName name="solver_num" localSheetId="4" hidden="1">4</definedName>
    <definedName name="solver_num" localSheetId="5" hidden="1">4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pt" localSheetId="1" hidden="1">CRMP_only_2_years!$S$37</definedName>
    <definedName name="solver_opt" localSheetId="0" hidden="1">CRMP_only_before_gtm!$S$38</definedName>
    <definedName name="solver_opt" localSheetId="2" hidden="1">ST_exp_1!$S$38</definedName>
    <definedName name="solver_opt" localSheetId="3" hidden="1">ST_exp_2!$S$38</definedName>
    <definedName name="solver_opt" localSheetId="4" hidden="1">ST_exp_3!$S$38</definedName>
    <definedName name="solver_opt" localSheetId="5" hidden="1">ST_exp_4!$S$38</definedName>
    <definedName name="solver_pre" localSheetId="1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2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3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4" hidden="1">"""""""""""""""""""""""""""""""0,000001"""""""""""""""""""""""""""""""</definedName>
    <definedName name="solver_pre" localSheetId="5" hidden="1">"""""""0,000001"""""""</definedName>
    <definedName name="solver_rbv" localSheetId="1" hidden="1">1</definedName>
    <definedName name="solver_rbv" localSheetId="0" hidden="1">1</definedName>
    <definedName name="solver_rbv" localSheetId="2" hidden="1">1</definedName>
    <definedName name="solver_rbv" localSheetId="3" hidden="1">1</definedName>
    <definedName name="solver_rbv" localSheetId="4" hidden="1">2</definedName>
    <definedName name="solver_rbv" localSheetId="5" hidden="1">1</definedName>
    <definedName name="solver_rel1" localSheetId="1" hidden="1">1</definedName>
    <definedName name="solver_rel1" localSheetId="0" hidden="1">1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2" localSheetId="1" hidden="1">3</definedName>
    <definedName name="solver_rel2" localSheetId="0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3" localSheetId="1" hidden="1">1</definedName>
    <definedName name="solver_rel3" localSheetId="0" hidden="1">1</definedName>
    <definedName name="solver_rel3" localSheetId="2" hidden="1">1</definedName>
    <definedName name="solver_rel3" localSheetId="3" hidden="1">1</definedName>
    <definedName name="solver_rel3" localSheetId="4" hidden="1">1</definedName>
    <definedName name="solver_rel3" localSheetId="5" hidden="1">1</definedName>
    <definedName name="solver_rel4" localSheetId="1" hidden="1">3</definedName>
    <definedName name="solver_rel4" localSheetId="0" hidden="1">3</definedName>
    <definedName name="solver_rel4" localSheetId="2" hidden="1">3</definedName>
    <definedName name="solver_rel4" localSheetId="3" hidden="1">3</definedName>
    <definedName name="solver_rel4" localSheetId="4" hidden="1">3</definedName>
    <definedName name="solver_rel4" localSheetId="5" hidden="1">3</definedName>
    <definedName name="solver_rhs1" localSheetId="1" hidden="1">CRMP_only_2_years!$I$3:$P$3</definedName>
    <definedName name="solver_rhs1" localSheetId="0" hidden="1">CRMP_only_before_gtm!$K$4:$R$4</definedName>
    <definedName name="solver_rhs1" localSheetId="2" hidden="1">ST_exp_1!$I$4:$V$4</definedName>
    <definedName name="solver_rhs1" localSheetId="3" hidden="1">ST_exp_2!$I$4:$R$4</definedName>
    <definedName name="solver_rhs1" localSheetId="4" hidden="1">ST_exp_3!$I$4:$R$4</definedName>
    <definedName name="solver_rhs1" localSheetId="5" hidden="1">ST_exp_4!$I$4:$R$4</definedName>
    <definedName name="solver_rhs2" localSheetId="1" hidden="1">CRMP_only_2_years!$I$1:$P$1</definedName>
    <definedName name="solver_rhs2" localSheetId="0" hidden="1">CRMP_only_before_gtm!$K$2:$R$2</definedName>
    <definedName name="solver_rhs2" localSheetId="2" hidden="1">ST_exp_1!$I$2:$V$2</definedName>
    <definedName name="solver_rhs2" localSheetId="3" hidden="1">ST_exp_2!$I$2:$R$2</definedName>
    <definedName name="solver_rhs2" localSheetId="4" hidden="1">ST_exp_3!$I$2:$R$2</definedName>
    <definedName name="solver_rhs2" localSheetId="5" hidden="1">ST_exp_4!$I$2:$R$2</definedName>
    <definedName name="solver_rhs3" localSheetId="1" hidden="1">CRMP_only_2_years!$Q$3:$R$3</definedName>
    <definedName name="solver_rhs3" localSheetId="0" hidden="1">CRMP_only_before_gtm!$S$4:$T$4</definedName>
    <definedName name="solver_rhs3" localSheetId="2" hidden="1">ST_exp_1!$W$4:$X$4</definedName>
    <definedName name="solver_rhs3" localSheetId="3" hidden="1">ST_exp_2!$S$4:$W$4</definedName>
    <definedName name="solver_rhs3" localSheetId="4" hidden="1">ST_exp_3!$S$4:$T$4</definedName>
    <definedName name="solver_rhs3" localSheetId="5" hidden="1">ST_exp_4!$S$4:$T$4</definedName>
    <definedName name="solver_rhs4" localSheetId="1" hidden="1">CRMP_only_2_years!$Q$1:$R$1</definedName>
    <definedName name="solver_rhs4" localSheetId="0" hidden="1">CRMP_only_before_gtm!$S$2:$T$2</definedName>
    <definedName name="solver_rhs4" localSheetId="2" hidden="1">ST_exp_1!$W$2:$X$2</definedName>
    <definedName name="solver_rhs4" localSheetId="3" hidden="1">ST_exp_2!$S$2:$W$2</definedName>
    <definedName name="solver_rhs4" localSheetId="4" hidden="1">ST_exp_3!$S$2:$T$2</definedName>
    <definedName name="solver_rhs4" localSheetId="5" hidden="1">ST_exp_4!$S$2:$T$2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1" hidden="1">1</definedName>
    <definedName name="solver_scl" localSheetId="0" hidden="1">1</definedName>
    <definedName name="solver_scl" localSheetId="2" hidden="1">1</definedName>
    <definedName name="solver_scl" localSheetId="3" hidden="1">1</definedName>
    <definedName name="solver_scl" localSheetId="4" hidden="1">2</definedName>
    <definedName name="solver_scl" localSheetId="5" hidden="1">1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1" hidden="1">3</definedName>
    <definedName name="solver_ver" localSheetId="0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</definedNames>
  <calcPr calcId="145621"/>
</workbook>
</file>

<file path=xl/calcChain.xml><?xml version="1.0" encoding="utf-8"?>
<calcChain xmlns="http://schemas.openxmlformats.org/spreadsheetml/2006/main">
  <c r="O24" i="3" l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23" i="3"/>
  <c r="L6" i="3"/>
  <c r="G6" i="3" s="1"/>
  <c r="W3" i="3" s="1"/>
  <c r="K6" i="3"/>
  <c r="F6" i="3" s="1"/>
  <c r="J6" i="3"/>
  <c r="G4" i="3" s="1"/>
  <c r="I6" i="3"/>
  <c r="F4" i="3" s="1"/>
  <c r="G5" i="3"/>
  <c r="F5" i="3"/>
  <c r="E4" i="3"/>
  <c r="D4" i="3"/>
  <c r="G3" i="3"/>
  <c r="F3" i="3"/>
  <c r="E3" i="3"/>
  <c r="D3" i="3"/>
  <c r="P24" i="2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23" i="2"/>
  <c r="O24" i="2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23" i="2"/>
  <c r="L6" i="2"/>
  <c r="G6" i="2" s="1"/>
  <c r="W3" i="2" s="1"/>
  <c r="K6" i="2"/>
  <c r="F6" i="2" s="1"/>
  <c r="J6" i="2"/>
  <c r="G4" i="2" s="1"/>
  <c r="I6" i="2"/>
  <c r="F4" i="2" s="1"/>
  <c r="G5" i="2"/>
  <c r="F5" i="2"/>
  <c r="E4" i="2"/>
  <c r="D4" i="2"/>
  <c r="G3" i="2"/>
  <c r="F3" i="2"/>
  <c r="E3" i="2"/>
  <c r="D3" i="2"/>
  <c r="L6" i="5"/>
  <c r="G6" i="5" s="1"/>
  <c r="K6" i="5"/>
  <c r="F6" i="5" s="1"/>
  <c r="J6" i="5"/>
  <c r="G4" i="5" s="1"/>
  <c r="I6" i="5"/>
  <c r="F4" i="5" s="1"/>
  <c r="G5" i="5"/>
  <c r="F5" i="5"/>
  <c r="E4" i="5"/>
  <c r="D4" i="5"/>
  <c r="G3" i="5"/>
  <c r="F3" i="5"/>
  <c r="E3" i="5"/>
  <c r="D3" i="5"/>
  <c r="G3" i="4"/>
  <c r="F3" i="4"/>
  <c r="F6" i="4"/>
  <c r="G5" i="4"/>
  <c r="F5" i="4"/>
  <c r="L6" i="4"/>
  <c r="G6" i="4" s="1"/>
  <c r="K6" i="4"/>
  <c r="O11" i="4"/>
  <c r="P11" i="4"/>
  <c r="J47" i="3" l="1"/>
  <c r="I47" i="3"/>
  <c r="H47" i="3"/>
  <c r="G47" i="3"/>
  <c r="J46" i="3"/>
  <c r="I46" i="3"/>
  <c r="H46" i="3"/>
  <c r="G46" i="3"/>
  <c r="J45" i="3"/>
  <c r="I45" i="3"/>
  <c r="H45" i="3"/>
  <c r="G45" i="3"/>
  <c r="J44" i="3"/>
  <c r="I44" i="3"/>
  <c r="H44" i="3"/>
  <c r="G44" i="3"/>
  <c r="J43" i="3"/>
  <c r="I43" i="3"/>
  <c r="H43" i="3"/>
  <c r="G43" i="3"/>
  <c r="J42" i="3"/>
  <c r="I42" i="3"/>
  <c r="H42" i="3"/>
  <c r="G42" i="3"/>
  <c r="J41" i="3"/>
  <c r="I41" i="3"/>
  <c r="H41" i="3"/>
  <c r="G41" i="3"/>
  <c r="J40" i="3"/>
  <c r="I40" i="3"/>
  <c r="H40" i="3"/>
  <c r="G40" i="3"/>
  <c r="J39" i="3"/>
  <c r="I39" i="3"/>
  <c r="H39" i="3"/>
  <c r="G39" i="3"/>
  <c r="J38" i="3"/>
  <c r="I38" i="3"/>
  <c r="H38" i="3"/>
  <c r="G38" i="3"/>
  <c r="J37" i="3"/>
  <c r="I37" i="3"/>
  <c r="H37" i="3"/>
  <c r="G37" i="3"/>
  <c r="J36" i="3"/>
  <c r="I36" i="3"/>
  <c r="H36" i="3"/>
  <c r="G36" i="3"/>
  <c r="J35" i="3"/>
  <c r="I35" i="3"/>
  <c r="H35" i="3"/>
  <c r="G35" i="3"/>
  <c r="J34" i="3"/>
  <c r="I34" i="3"/>
  <c r="H34" i="3"/>
  <c r="G34" i="3"/>
  <c r="J33" i="3"/>
  <c r="I33" i="3"/>
  <c r="H33" i="3"/>
  <c r="G33" i="3"/>
  <c r="J32" i="3"/>
  <c r="I32" i="3"/>
  <c r="H32" i="3"/>
  <c r="G32" i="3"/>
  <c r="J31" i="3"/>
  <c r="I31" i="3"/>
  <c r="H31" i="3"/>
  <c r="G31" i="3"/>
  <c r="J30" i="3"/>
  <c r="I30" i="3"/>
  <c r="H30" i="3"/>
  <c r="G30" i="3"/>
  <c r="J29" i="3"/>
  <c r="I29" i="3"/>
  <c r="H29" i="3"/>
  <c r="G29" i="3"/>
  <c r="J28" i="3"/>
  <c r="I28" i="3"/>
  <c r="H28" i="3"/>
  <c r="G28" i="3"/>
  <c r="J27" i="3"/>
  <c r="I27" i="3"/>
  <c r="H27" i="3"/>
  <c r="G27" i="3"/>
  <c r="J26" i="3"/>
  <c r="I26" i="3"/>
  <c r="H26" i="3"/>
  <c r="G26" i="3"/>
  <c r="J25" i="3"/>
  <c r="I25" i="3"/>
  <c r="H25" i="3"/>
  <c r="G25" i="3"/>
  <c r="J24" i="3"/>
  <c r="I24" i="3"/>
  <c r="H24" i="3"/>
  <c r="G24" i="3"/>
  <c r="J23" i="3"/>
  <c r="I23" i="3"/>
  <c r="H23" i="3"/>
  <c r="G23" i="3"/>
  <c r="J22" i="3"/>
  <c r="I22" i="3"/>
  <c r="H22" i="3"/>
  <c r="G22" i="3"/>
  <c r="J21" i="3"/>
  <c r="I21" i="3"/>
  <c r="H21" i="3"/>
  <c r="G21" i="3"/>
  <c r="J20" i="3"/>
  <c r="I20" i="3"/>
  <c r="H20" i="3"/>
  <c r="G20" i="3"/>
  <c r="J19" i="3"/>
  <c r="I19" i="3"/>
  <c r="H19" i="3"/>
  <c r="G19" i="3"/>
  <c r="J18" i="3"/>
  <c r="I18" i="3"/>
  <c r="H18" i="3"/>
  <c r="G18" i="3"/>
  <c r="J17" i="3"/>
  <c r="I17" i="3"/>
  <c r="H17" i="3"/>
  <c r="G17" i="3"/>
  <c r="J16" i="3"/>
  <c r="I16" i="3"/>
  <c r="H16" i="3"/>
  <c r="G16" i="3"/>
  <c r="J15" i="3"/>
  <c r="I15" i="3"/>
  <c r="H15" i="3"/>
  <c r="G15" i="3"/>
  <c r="J14" i="3"/>
  <c r="I14" i="3"/>
  <c r="H14" i="3"/>
  <c r="G14" i="3"/>
  <c r="J13" i="3"/>
  <c r="I13" i="3"/>
  <c r="H13" i="3"/>
  <c r="G13" i="3"/>
  <c r="J12" i="3"/>
  <c r="I12" i="3"/>
  <c r="H12" i="3"/>
  <c r="G12" i="3"/>
  <c r="J11" i="3"/>
  <c r="P11" i="3" s="1"/>
  <c r="I11" i="3"/>
  <c r="O11" i="3" s="1"/>
  <c r="H11" i="3"/>
  <c r="G11" i="3"/>
  <c r="J47" i="2"/>
  <c r="I47" i="2"/>
  <c r="H47" i="2"/>
  <c r="G47" i="2"/>
  <c r="J46" i="2"/>
  <c r="I46" i="2"/>
  <c r="H46" i="2"/>
  <c r="G46" i="2"/>
  <c r="J45" i="2"/>
  <c r="I45" i="2"/>
  <c r="H45" i="2"/>
  <c r="G45" i="2"/>
  <c r="J44" i="2"/>
  <c r="I44" i="2"/>
  <c r="H44" i="2"/>
  <c r="G44" i="2"/>
  <c r="J43" i="2"/>
  <c r="I43" i="2"/>
  <c r="H43" i="2"/>
  <c r="G43" i="2"/>
  <c r="J42" i="2"/>
  <c r="I42" i="2"/>
  <c r="H42" i="2"/>
  <c r="G42" i="2"/>
  <c r="J41" i="2"/>
  <c r="I41" i="2"/>
  <c r="H41" i="2"/>
  <c r="G41" i="2"/>
  <c r="J40" i="2"/>
  <c r="I40" i="2"/>
  <c r="H40" i="2"/>
  <c r="G40" i="2"/>
  <c r="J39" i="2"/>
  <c r="I39" i="2"/>
  <c r="H39" i="2"/>
  <c r="G39" i="2"/>
  <c r="J38" i="2"/>
  <c r="I38" i="2"/>
  <c r="H38" i="2"/>
  <c r="G38" i="2"/>
  <c r="J37" i="2"/>
  <c r="I37" i="2"/>
  <c r="H37" i="2"/>
  <c r="G37" i="2"/>
  <c r="J36" i="2"/>
  <c r="I36" i="2"/>
  <c r="H36" i="2"/>
  <c r="G36" i="2"/>
  <c r="J35" i="2"/>
  <c r="I35" i="2"/>
  <c r="H35" i="2"/>
  <c r="G35" i="2"/>
  <c r="J34" i="2"/>
  <c r="I34" i="2"/>
  <c r="H34" i="2"/>
  <c r="G34" i="2"/>
  <c r="J33" i="2"/>
  <c r="I33" i="2"/>
  <c r="H33" i="2"/>
  <c r="G33" i="2"/>
  <c r="J32" i="2"/>
  <c r="I32" i="2"/>
  <c r="H32" i="2"/>
  <c r="G32" i="2"/>
  <c r="J31" i="2"/>
  <c r="I31" i="2"/>
  <c r="H31" i="2"/>
  <c r="G31" i="2"/>
  <c r="J30" i="2"/>
  <c r="I30" i="2"/>
  <c r="H30" i="2"/>
  <c r="G30" i="2"/>
  <c r="J29" i="2"/>
  <c r="I29" i="2"/>
  <c r="H29" i="2"/>
  <c r="G29" i="2"/>
  <c r="J28" i="2"/>
  <c r="I28" i="2"/>
  <c r="H28" i="2"/>
  <c r="G28" i="2"/>
  <c r="J27" i="2"/>
  <c r="I27" i="2"/>
  <c r="H27" i="2"/>
  <c r="G27" i="2"/>
  <c r="J26" i="2"/>
  <c r="I26" i="2"/>
  <c r="H26" i="2"/>
  <c r="G26" i="2"/>
  <c r="J25" i="2"/>
  <c r="I25" i="2"/>
  <c r="H25" i="2"/>
  <c r="G25" i="2"/>
  <c r="J24" i="2"/>
  <c r="I24" i="2"/>
  <c r="H24" i="2"/>
  <c r="G24" i="2"/>
  <c r="J23" i="2"/>
  <c r="I23" i="2"/>
  <c r="H23" i="2"/>
  <c r="G23" i="2"/>
  <c r="J22" i="2"/>
  <c r="I22" i="2"/>
  <c r="H22" i="2"/>
  <c r="G22" i="2"/>
  <c r="J21" i="2"/>
  <c r="I21" i="2"/>
  <c r="H21" i="2"/>
  <c r="G21" i="2"/>
  <c r="J20" i="2"/>
  <c r="I20" i="2"/>
  <c r="H20" i="2"/>
  <c r="G20" i="2"/>
  <c r="J19" i="2"/>
  <c r="I19" i="2"/>
  <c r="H19" i="2"/>
  <c r="G19" i="2"/>
  <c r="J18" i="2"/>
  <c r="I18" i="2"/>
  <c r="H18" i="2"/>
  <c r="G18" i="2"/>
  <c r="J17" i="2"/>
  <c r="I17" i="2"/>
  <c r="H17" i="2"/>
  <c r="G17" i="2"/>
  <c r="J16" i="2"/>
  <c r="I16" i="2"/>
  <c r="H16" i="2"/>
  <c r="G16" i="2"/>
  <c r="J15" i="2"/>
  <c r="I15" i="2"/>
  <c r="H15" i="2"/>
  <c r="G15" i="2"/>
  <c r="J14" i="2"/>
  <c r="I14" i="2"/>
  <c r="H14" i="2"/>
  <c r="G14" i="2"/>
  <c r="J13" i="2"/>
  <c r="I13" i="2"/>
  <c r="H13" i="2"/>
  <c r="G13" i="2"/>
  <c r="J12" i="2"/>
  <c r="I12" i="2"/>
  <c r="H12" i="2"/>
  <c r="G12" i="2"/>
  <c r="J11" i="2"/>
  <c r="P11" i="2" s="1"/>
  <c r="I11" i="2"/>
  <c r="O11" i="2" s="1"/>
  <c r="H11" i="2"/>
  <c r="G11" i="2"/>
  <c r="X11" i="5"/>
  <c r="W11" i="5"/>
  <c r="I6" i="4"/>
  <c r="F4" i="4" s="1"/>
  <c r="J6" i="4"/>
  <c r="G4" i="4" s="1"/>
  <c r="W11" i="3" l="1"/>
  <c r="O12" i="3"/>
  <c r="R11" i="3"/>
  <c r="S11" i="3"/>
  <c r="P12" i="3"/>
  <c r="X11" i="3"/>
  <c r="W11" i="2"/>
  <c r="O12" i="2"/>
  <c r="R11" i="2"/>
  <c r="P12" i="2"/>
  <c r="X11" i="2"/>
  <c r="S11" i="2"/>
  <c r="J47" i="7"/>
  <c r="I47" i="7"/>
  <c r="H47" i="7"/>
  <c r="G47" i="7"/>
  <c r="J46" i="7"/>
  <c r="I46" i="7"/>
  <c r="H46" i="7"/>
  <c r="G46" i="7"/>
  <c r="J45" i="7"/>
  <c r="I45" i="7"/>
  <c r="H45" i="7"/>
  <c r="G45" i="7"/>
  <c r="J44" i="7"/>
  <c r="I44" i="7"/>
  <c r="H44" i="7"/>
  <c r="G44" i="7"/>
  <c r="J43" i="7"/>
  <c r="I43" i="7"/>
  <c r="H43" i="7"/>
  <c r="G43" i="7"/>
  <c r="J42" i="7"/>
  <c r="I42" i="7"/>
  <c r="H42" i="7"/>
  <c r="G42" i="7"/>
  <c r="J41" i="7"/>
  <c r="I41" i="7"/>
  <c r="H41" i="7"/>
  <c r="G41" i="7"/>
  <c r="J40" i="7"/>
  <c r="I40" i="7"/>
  <c r="H40" i="7"/>
  <c r="G40" i="7"/>
  <c r="J39" i="7"/>
  <c r="I39" i="7"/>
  <c r="H39" i="7"/>
  <c r="G39" i="7"/>
  <c r="J38" i="7"/>
  <c r="I38" i="7"/>
  <c r="H38" i="7"/>
  <c r="G38" i="7"/>
  <c r="J37" i="7"/>
  <c r="I37" i="7"/>
  <c r="H37" i="7"/>
  <c r="G37" i="7"/>
  <c r="J36" i="7"/>
  <c r="I36" i="7"/>
  <c r="H36" i="7"/>
  <c r="G36" i="7"/>
  <c r="J35" i="7"/>
  <c r="I35" i="7"/>
  <c r="H35" i="7"/>
  <c r="G35" i="7"/>
  <c r="J34" i="7"/>
  <c r="I34" i="7"/>
  <c r="H34" i="7"/>
  <c r="G34" i="7"/>
  <c r="J33" i="7"/>
  <c r="I33" i="7"/>
  <c r="H33" i="7"/>
  <c r="G33" i="7"/>
  <c r="J32" i="7"/>
  <c r="I32" i="7"/>
  <c r="H32" i="7"/>
  <c r="G32" i="7"/>
  <c r="J31" i="7"/>
  <c r="I31" i="7"/>
  <c r="H31" i="7"/>
  <c r="G31" i="7"/>
  <c r="J30" i="7"/>
  <c r="I30" i="7"/>
  <c r="H30" i="7"/>
  <c r="G30" i="7"/>
  <c r="J29" i="7"/>
  <c r="I29" i="7"/>
  <c r="H29" i="7"/>
  <c r="G29" i="7"/>
  <c r="J28" i="7"/>
  <c r="I28" i="7"/>
  <c r="H28" i="7"/>
  <c r="G28" i="7"/>
  <c r="J27" i="7"/>
  <c r="I27" i="7"/>
  <c r="H27" i="7"/>
  <c r="G27" i="7"/>
  <c r="J26" i="7"/>
  <c r="I26" i="7"/>
  <c r="H26" i="7"/>
  <c r="G26" i="7"/>
  <c r="J25" i="7"/>
  <c r="I25" i="7"/>
  <c r="H25" i="7"/>
  <c r="G25" i="7"/>
  <c r="J24" i="7"/>
  <c r="I24" i="7"/>
  <c r="H24" i="7"/>
  <c r="G24" i="7"/>
  <c r="J23" i="7"/>
  <c r="I23" i="7"/>
  <c r="H23" i="7"/>
  <c r="G23" i="7"/>
  <c r="J22" i="7"/>
  <c r="I22" i="7"/>
  <c r="H22" i="7"/>
  <c r="G22" i="7"/>
  <c r="J21" i="7"/>
  <c r="I21" i="7"/>
  <c r="H21" i="7"/>
  <c r="G21" i="7"/>
  <c r="J20" i="7"/>
  <c r="I20" i="7"/>
  <c r="H20" i="7"/>
  <c r="G20" i="7"/>
  <c r="J19" i="7"/>
  <c r="I19" i="7"/>
  <c r="H19" i="7"/>
  <c r="G19" i="7"/>
  <c r="J18" i="7"/>
  <c r="I18" i="7"/>
  <c r="H18" i="7"/>
  <c r="G18" i="7"/>
  <c r="J17" i="7"/>
  <c r="I17" i="7"/>
  <c r="H17" i="7"/>
  <c r="G17" i="7"/>
  <c r="J16" i="7"/>
  <c r="I16" i="7"/>
  <c r="H16" i="7"/>
  <c r="G16" i="7"/>
  <c r="J15" i="7"/>
  <c r="I15" i="7"/>
  <c r="H15" i="7"/>
  <c r="G15" i="7"/>
  <c r="J14" i="7"/>
  <c r="I14" i="7"/>
  <c r="H14" i="7"/>
  <c r="G14" i="7"/>
  <c r="J13" i="7"/>
  <c r="I13" i="7"/>
  <c r="H13" i="7"/>
  <c r="G13" i="7"/>
  <c r="J12" i="7"/>
  <c r="I12" i="7"/>
  <c r="H12" i="7"/>
  <c r="G12" i="7"/>
  <c r="P11" i="7"/>
  <c r="S11" i="7" s="1"/>
  <c r="O11" i="7"/>
  <c r="R11" i="7" s="1"/>
  <c r="J11" i="7"/>
  <c r="I11" i="7"/>
  <c r="H11" i="7"/>
  <c r="G11" i="7"/>
  <c r="J6" i="7"/>
  <c r="G6" i="7" s="1"/>
  <c r="I6" i="7"/>
  <c r="F6" i="7" s="1"/>
  <c r="G5" i="7"/>
  <c r="F5" i="7"/>
  <c r="G4" i="7"/>
  <c r="F4" i="7"/>
  <c r="E4" i="7"/>
  <c r="D4" i="7"/>
  <c r="U3" i="7"/>
  <c r="T3" i="7"/>
  <c r="S3" i="7"/>
  <c r="G3" i="7"/>
  <c r="F3" i="7"/>
  <c r="E3" i="7"/>
  <c r="D3" i="7"/>
  <c r="V47" i="1"/>
  <c r="U47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J47" i="5"/>
  <c r="I47" i="5"/>
  <c r="H47" i="5"/>
  <c r="G47" i="5"/>
  <c r="J46" i="5"/>
  <c r="I46" i="5"/>
  <c r="H46" i="5"/>
  <c r="G46" i="5"/>
  <c r="J45" i="5"/>
  <c r="I45" i="5"/>
  <c r="H45" i="5"/>
  <c r="G45" i="5"/>
  <c r="J44" i="5"/>
  <c r="I44" i="5"/>
  <c r="H44" i="5"/>
  <c r="G44" i="5"/>
  <c r="J43" i="5"/>
  <c r="I43" i="5"/>
  <c r="H43" i="5"/>
  <c r="G43" i="5"/>
  <c r="J42" i="5"/>
  <c r="I42" i="5"/>
  <c r="H42" i="5"/>
  <c r="G42" i="5"/>
  <c r="J41" i="5"/>
  <c r="I41" i="5"/>
  <c r="H41" i="5"/>
  <c r="G41" i="5"/>
  <c r="J40" i="5"/>
  <c r="I40" i="5"/>
  <c r="H40" i="5"/>
  <c r="G40" i="5"/>
  <c r="J39" i="5"/>
  <c r="I39" i="5"/>
  <c r="H39" i="5"/>
  <c r="G39" i="5"/>
  <c r="J38" i="5"/>
  <c r="I38" i="5"/>
  <c r="H38" i="5"/>
  <c r="G38" i="5"/>
  <c r="J37" i="5"/>
  <c r="I37" i="5"/>
  <c r="H37" i="5"/>
  <c r="G37" i="5"/>
  <c r="J36" i="5"/>
  <c r="I36" i="5"/>
  <c r="H36" i="5"/>
  <c r="G36" i="5"/>
  <c r="J35" i="5"/>
  <c r="I35" i="5"/>
  <c r="H35" i="5"/>
  <c r="G35" i="5"/>
  <c r="J34" i="5"/>
  <c r="I34" i="5"/>
  <c r="H34" i="5"/>
  <c r="G34" i="5"/>
  <c r="J33" i="5"/>
  <c r="I33" i="5"/>
  <c r="H33" i="5"/>
  <c r="G33" i="5"/>
  <c r="J32" i="5"/>
  <c r="I32" i="5"/>
  <c r="H32" i="5"/>
  <c r="G32" i="5"/>
  <c r="J31" i="5"/>
  <c r="I31" i="5"/>
  <c r="H31" i="5"/>
  <c r="G31" i="5"/>
  <c r="J30" i="5"/>
  <c r="I30" i="5"/>
  <c r="H30" i="5"/>
  <c r="G30" i="5"/>
  <c r="J29" i="5"/>
  <c r="I29" i="5"/>
  <c r="H29" i="5"/>
  <c r="G29" i="5"/>
  <c r="J28" i="5"/>
  <c r="I28" i="5"/>
  <c r="H28" i="5"/>
  <c r="G28" i="5"/>
  <c r="J27" i="5"/>
  <c r="I27" i="5"/>
  <c r="H27" i="5"/>
  <c r="G27" i="5"/>
  <c r="J26" i="5"/>
  <c r="I26" i="5"/>
  <c r="H26" i="5"/>
  <c r="G26" i="5"/>
  <c r="J25" i="5"/>
  <c r="I25" i="5"/>
  <c r="H25" i="5"/>
  <c r="G25" i="5"/>
  <c r="J24" i="5"/>
  <c r="I24" i="5"/>
  <c r="H24" i="5"/>
  <c r="G24" i="5"/>
  <c r="J23" i="5"/>
  <c r="I23" i="5"/>
  <c r="H23" i="5"/>
  <c r="G23" i="5"/>
  <c r="J22" i="5"/>
  <c r="I22" i="5"/>
  <c r="H22" i="5"/>
  <c r="G22" i="5"/>
  <c r="J21" i="5"/>
  <c r="I21" i="5"/>
  <c r="H21" i="5"/>
  <c r="G21" i="5"/>
  <c r="J20" i="5"/>
  <c r="I20" i="5"/>
  <c r="H20" i="5"/>
  <c r="G20" i="5"/>
  <c r="J19" i="5"/>
  <c r="I19" i="5"/>
  <c r="H19" i="5"/>
  <c r="G19" i="5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P11" i="5" s="1"/>
  <c r="S11" i="5" s="1"/>
  <c r="I11" i="5"/>
  <c r="O11" i="5" s="1"/>
  <c r="H11" i="5"/>
  <c r="G11" i="5"/>
  <c r="W3" i="5"/>
  <c r="J47" i="4"/>
  <c r="I47" i="4"/>
  <c r="H47" i="4"/>
  <c r="G47" i="4"/>
  <c r="J46" i="4"/>
  <c r="I46" i="4"/>
  <c r="H46" i="4"/>
  <c r="G46" i="4"/>
  <c r="J45" i="4"/>
  <c r="I45" i="4"/>
  <c r="H45" i="4"/>
  <c r="G45" i="4"/>
  <c r="J44" i="4"/>
  <c r="I44" i="4"/>
  <c r="H44" i="4"/>
  <c r="G44" i="4"/>
  <c r="J43" i="4"/>
  <c r="I43" i="4"/>
  <c r="H43" i="4"/>
  <c r="G43" i="4"/>
  <c r="J42" i="4"/>
  <c r="I42" i="4"/>
  <c r="H42" i="4"/>
  <c r="G42" i="4"/>
  <c r="J41" i="4"/>
  <c r="I41" i="4"/>
  <c r="H41" i="4"/>
  <c r="G41" i="4"/>
  <c r="J40" i="4"/>
  <c r="I40" i="4"/>
  <c r="H40" i="4"/>
  <c r="G40" i="4"/>
  <c r="J39" i="4"/>
  <c r="I39" i="4"/>
  <c r="H39" i="4"/>
  <c r="G39" i="4"/>
  <c r="J38" i="4"/>
  <c r="I38" i="4"/>
  <c r="H38" i="4"/>
  <c r="G38" i="4"/>
  <c r="J37" i="4"/>
  <c r="I37" i="4"/>
  <c r="H37" i="4"/>
  <c r="G37" i="4"/>
  <c r="J36" i="4"/>
  <c r="I36" i="4"/>
  <c r="H36" i="4"/>
  <c r="G36" i="4"/>
  <c r="J35" i="4"/>
  <c r="I35" i="4"/>
  <c r="H35" i="4"/>
  <c r="G35" i="4"/>
  <c r="J34" i="4"/>
  <c r="I34" i="4"/>
  <c r="H34" i="4"/>
  <c r="G34" i="4"/>
  <c r="J33" i="4"/>
  <c r="I33" i="4"/>
  <c r="H33" i="4"/>
  <c r="G33" i="4"/>
  <c r="J32" i="4"/>
  <c r="I32" i="4"/>
  <c r="H32" i="4"/>
  <c r="G32" i="4"/>
  <c r="J31" i="4"/>
  <c r="I31" i="4"/>
  <c r="H31" i="4"/>
  <c r="G31" i="4"/>
  <c r="J30" i="4"/>
  <c r="I30" i="4"/>
  <c r="H30" i="4"/>
  <c r="G30" i="4"/>
  <c r="J29" i="4"/>
  <c r="I29" i="4"/>
  <c r="H29" i="4"/>
  <c r="G29" i="4"/>
  <c r="J28" i="4"/>
  <c r="I28" i="4"/>
  <c r="H28" i="4"/>
  <c r="G28" i="4"/>
  <c r="J27" i="4"/>
  <c r="I27" i="4"/>
  <c r="H27" i="4"/>
  <c r="G27" i="4"/>
  <c r="J26" i="4"/>
  <c r="I26" i="4"/>
  <c r="H26" i="4"/>
  <c r="G26" i="4"/>
  <c r="J25" i="4"/>
  <c r="I25" i="4"/>
  <c r="H25" i="4"/>
  <c r="G25" i="4"/>
  <c r="J24" i="4"/>
  <c r="I24" i="4"/>
  <c r="H24" i="4"/>
  <c r="G24" i="4"/>
  <c r="J23" i="4"/>
  <c r="I23" i="4"/>
  <c r="H23" i="4"/>
  <c r="G23" i="4"/>
  <c r="J22" i="4"/>
  <c r="I22" i="4"/>
  <c r="H22" i="4"/>
  <c r="G22" i="4"/>
  <c r="J21" i="4"/>
  <c r="I21" i="4"/>
  <c r="H21" i="4"/>
  <c r="G21" i="4"/>
  <c r="J20" i="4"/>
  <c r="I20" i="4"/>
  <c r="H20" i="4"/>
  <c r="G20" i="4"/>
  <c r="J19" i="4"/>
  <c r="I19" i="4"/>
  <c r="H19" i="4"/>
  <c r="G19" i="4"/>
  <c r="J18" i="4"/>
  <c r="I18" i="4"/>
  <c r="H18" i="4"/>
  <c r="G18" i="4"/>
  <c r="J17" i="4"/>
  <c r="I17" i="4"/>
  <c r="H17" i="4"/>
  <c r="G17" i="4"/>
  <c r="J16" i="4"/>
  <c r="I16" i="4"/>
  <c r="H16" i="4"/>
  <c r="G16" i="4"/>
  <c r="J15" i="4"/>
  <c r="I15" i="4"/>
  <c r="H15" i="4"/>
  <c r="G15" i="4"/>
  <c r="J14" i="4"/>
  <c r="I14" i="4"/>
  <c r="H14" i="4"/>
  <c r="G14" i="4"/>
  <c r="J13" i="4"/>
  <c r="I13" i="4"/>
  <c r="H13" i="4"/>
  <c r="G13" i="4"/>
  <c r="J12" i="4"/>
  <c r="I12" i="4"/>
  <c r="H12" i="4"/>
  <c r="G12" i="4"/>
  <c r="J11" i="4"/>
  <c r="I11" i="4"/>
  <c r="W11" i="4" s="1"/>
  <c r="H11" i="4"/>
  <c r="G11" i="4"/>
  <c r="E4" i="4"/>
  <c r="D4" i="4"/>
  <c r="E3" i="4"/>
  <c r="D3" i="4"/>
  <c r="F3" i="1"/>
  <c r="S10" i="1"/>
  <c r="R10" i="1"/>
  <c r="S11" i="4" l="1"/>
  <c r="X11" i="4"/>
  <c r="X12" i="3"/>
  <c r="S12" i="3"/>
  <c r="P13" i="3"/>
  <c r="W12" i="3"/>
  <c r="R12" i="3"/>
  <c r="O13" i="3"/>
  <c r="S12" i="2"/>
  <c r="P13" i="2"/>
  <c r="X12" i="2"/>
  <c r="R12" i="2"/>
  <c r="O13" i="2"/>
  <c r="W12" i="2"/>
  <c r="P12" i="7"/>
  <c r="P13" i="7" s="1"/>
  <c r="O12" i="7"/>
  <c r="R12" i="7" s="1"/>
  <c r="P12" i="5"/>
  <c r="O12" i="5"/>
  <c r="W12" i="5" s="1"/>
  <c r="R11" i="5"/>
  <c r="P12" i="4"/>
  <c r="O12" i="4"/>
  <c r="W12" i="4" s="1"/>
  <c r="R11" i="4"/>
  <c r="R2" i="1"/>
  <c r="Q2" i="1"/>
  <c r="G3" i="1"/>
  <c r="G2" i="1"/>
  <c r="F2" i="1"/>
  <c r="E3" i="1"/>
  <c r="E2" i="1"/>
  <c r="D3" i="1"/>
  <c r="D2" i="1"/>
  <c r="P10" i="1"/>
  <c r="O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H10" i="1"/>
  <c r="I10" i="1"/>
  <c r="J10" i="1"/>
  <c r="G10" i="1"/>
  <c r="P13" i="5" l="1"/>
  <c r="X13" i="5" s="1"/>
  <c r="X12" i="5"/>
  <c r="P13" i="4"/>
  <c r="X13" i="4" s="1"/>
  <c r="X12" i="4"/>
  <c r="W13" i="3"/>
  <c r="O14" i="3"/>
  <c r="R13" i="3"/>
  <c r="P14" i="3"/>
  <c r="X13" i="3"/>
  <c r="S13" i="3"/>
  <c r="W13" i="2"/>
  <c r="O14" i="2"/>
  <c r="R13" i="2"/>
  <c r="P14" i="2"/>
  <c r="X13" i="2"/>
  <c r="S13" i="2"/>
  <c r="O13" i="7"/>
  <c r="R13" i="7" s="1"/>
  <c r="S12" i="7"/>
  <c r="P14" i="7"/>
  <c r="S13" i="7"/>
  <c r="S12" i="5"/>
  <c r="O13" i="5"/>
  <c r="W13" i="5" s="1"/>
  <c r="R12" i="5"/>
  <c r="S12" i="4"/>
  <c r="R12" i="4"/>
  <c r="O13" i="4"/>
  <c r="W13" i="4" s="1"/>
  <c r="P11" i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O11" i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P14" i="5" l="1"/>
  <c r="X14" i="5" s="1"/>
  <c r="S13" i="5"/>
  <c r="S13" i="4"/>
  <c r="P14" i="4"/>
  <c r="X14" i="4" s="1"/>
  <c r="X14" i="3"/>
  <c r="S14" i="3"/>
  <c r="P15" i="3"/>
  <c r="W14" i="3"/>
  <c r="R14" i="3"/>
  <c r="O15" i="3"/>
  <c r="X14" i="2"/>
  <c r="S14" i="2"/>
  <c r="P15" i="2"/>
  <c r="R14" i="2"/>
  <c r="W14" i="2"/>
  <c r="O15" i="2"/>
  <c r="O14" i="7"/>
  <c r="O15" i="7" s="1"/>
  <c r="S14" i="7"/>
  <c r="P15" i="7"/>
  <c r="R13" i="5"/>
  <c r="O14" i="5"/>
  <c r="W14" i="5" s="1"/>
  <c r="O14" i="4"/>
  <c r="W14" i="4" s="1"/>
  <c r="R13" i="4"/>
  <c r="R11" i="1"/>
  <c r="S12" i="1"/>
  <c r="S11" i="1"/>
  <c r="R12" i="1"/>
  <c r="P15" i="5" l="1"/>
  <c r="X15" i="5" s="1"/>
  <c r="S14" i="5"/>
  <c r="P15" i="4"/>
  <c r="X15" i="4" s="1"/>
  <c r="S14" i="4"/>
  <c r="P16" i="3"/>
  <c r="X15" i="3"/>
  <c r="S15" i="3"/>
  <c r="O16" i="3"/>
  <c r="W15" i="3"/>
  <c r="R15" i="3"/>
  <c r="P16" i="2"/>
  <c r="X15" i="2"/>
  <c r="S15" i="2"/>
  <c r="W15" i="2"/>
  <c r="O16" i="2"/>
  <c r="R15" i="2"/>
  <c r="R14" i="7"/>
  <c r="O16" i="7"/>
  <c r="R15" i="7"/>
  <c r="P16" i="7"/>
  <c r="S15" i="7"/>
  <c r="O15" i="5"/>
  <c r="W15" i="5" s="1"/>
  <c r="R14" i="5"/>
  <c r="O15" i="4"/>
  <c r="W15" i="4" s="1"/>
  <c r="R14" i="4"/>
  <c r="S13" i="1"/>
  <c r="R13" i="1"/>
  <c r="S15" i="5" l="1"/>
  <c r="P16" i="5"/>
  <c r="X16" i="5" s="1"/>
  <c r="S15" i="4"/>
  <c r="P16" i="4"/>
  <c r="X16" i="4" s="1"/>
  <c r="X16" i="3"/>
  <c r="S16" i="3"/>
  <c r="P17" i="3"/>
  <c r="W16" i="3"/>
  <c r="R16" i="3"/>
  <c r="O17" i="3"/>
  <c r="R16" i="2"/>
  <c r="O17" i="2"/>
  <c r="W16" i="2"/>
  <c r="S16" i="2"/>
  <c r="P17" i="2"/>
  <c r="X16" i="2"/>
  <c r="P17" i="7"/>
  <c r="S16" i="7"/>
  <c r="O17" i="7"/>
  <c r="R16" i="7"/>
  <c r="O16" i="5"/>
  <c r="W16" i="5" s="1"/>
  <c r="R15" i="5"/>
  <c r="O16" i="4"/>
  <c r="W16" i="4" s="1"/>
  <c r="R15" i="4"/>
  <c r="S14" i="1"/>
  <c r="R14" i="1"/>
  <c r="S16" i="5" l="1"/>
  <c r="P17" i="5"/>
  <c r="X17" i="5" s="1"/>
  <c r="P17" i="4"/>
  <c r="X17" i="4" s="1"/>
  <c r="S16" i="4"/>
  <c r="P18" i="3"/>
  <c r="S17" i="3"/>
  <c r="X17" i="3"/>
  <c r="O18" i="3"/>
  <c r="W17" i="3"/>
  <c r="R17" i="3"/>
  <c r="P18" i="2"/>
  <c r="X17" i="2"/>
  <c r="S17" i="2"/>
  <c r="W17" i="2"/>
  <c r="O18" i="2"/>
  <c r="R17" i="2"/>
  <c r="O18" i="7"/>
  <c r="R17" i="7"/>
  <c r="S17" i="7"/>
  <c r="P18" i="7"/>
  <c r="R16" i="5"/>
  <c r="O17" i="5"/>
  <c r="W17" i="5" s="1"/>
  <c r="O17" i="4"/>
  <c r="W17" i="4" s="1"/>
  <c r="R16" i="4"/>
  <c r="S15" i="1"/>
  <c r="R15" i="1"/>
  <c r="S17" i="5" l="1"/>
  <c r="P18" i="5"/>
  <c r="X18" i="5" s="1"/>
  <c r="S17" i="4"/>
  <c r="P18" i="4"/>
  <c r="X18" i="4" s="1"/>
  <c r="W18" i="3"/>
  <c r="R18" i="3"/>
  <c r="O19" i="3"/>
  <c r="X18" i="3"/>
  <c r="S18" i="3"/>
  <c r="P19" i="3"/>
  <c r="R18" i="2"/>
  <c r="W18" i="2"/>
  <c r="O19" i="2"/>
  <c r="S18" i="2"/>
  <c r="P19" i="2"/>
  <c r="X18" i="2"/>
  <c r="S18" i="7"/>
  <c r="P19" i="7"/>
  <c r="O19" i="7"/>
  <c r="R18" i="7"/>
  <c r="O18" i="5"/>
  <c r="W18" i="5" s="1"/>
  <c r="R17" i="5"/>
  <c r="R17" i="4"/>
  <c r="O18" i="4"/>
  <c r="W18" i="4" s="1"/>
  <c r="S16" i="1"/>
  <c r="R16" i="1"/>
  <c r="P19" i="5" l="1"/>
  <c r="X19" i="5" s="1"/>
  <c r="S18" i="5"/>
  <c r="P19" i="4"/>
  <c r="X19" i="4" s="1"/>
  <c r="S18" i="4"/>
  <c r="P20" i="3"/>
  <c r="S19" i="3"/>
  <c r="X19" i="3"/>
  <c r="O20" i="3"/>
  <c r="R19" i="3"/>
  <c r="W19" i="3"/>
  <c r="P20" i="2"/>
  <c r="X19" i="2"/>
  <c r="S19" i="2"/>
  <c r="W19" i="2"/>
  <c r="O20" i="2"/>
  <c r="R19" i="2"/>
  <c r="S19" i="7"/>
  <c r="P20" i="7"/>
  <c r="R19" i="7"/>
  <c r="O20" i="7"/>
  <c r="R18" i="5"/>
  <c r="O19" i="5"/>
  <c r="W19" i="5" s="1"/>
  <c r="O19" i="4"/>
  <c r="W19" i="4" s="1"/>
  <c r="R18" i="4"/>
  <c r="S17" i="1"/>
  <c r="R17" i="1"/>
  <c r="P20" i="5" l="1"/>
  <c r="X20" i="5" s="1"/>
  <c r="S19" i="5"/>
  <c r="P20" i="4"/>
  <c r="X20" i="4" s="1"/>
  <c r="S19" i="4"/>
  <c r="W20" i="3"/>
  <c r="R20" i="3"/>
  <c r="O21" i="3"/>
  <c r="X20" i="3"/>
  <c r="S20" i="3"/>
  <c r="P21" i="3"/>
  <c r="R20" i="2"/>
  <c r="O21" i="2"/>
  <c r="W20" i="2"/>
  <c r="P21" i="2"/>
  <c r="S20" i="2"/>
  <c r="X20" i="2"/>
  <c r="P21" i="7"/>
  <c r="S20" i="7"/>
  <c r="O21" i="7"/>
  <c r="R20" i="7"/>
  <c r="R19" i="5"/>
  <c r="O20" i="5"/>
  <c r="W20" i="5" s="1"/>
  <c r="S20" i="5"/>
  <c r="O20" i="4"/>
  <c r="W20" i="4" s="1"/>
  <c r="R19" i="4"/>
  <c r="S18" i="1"/>
  <c r="R18" i="1"/>
  <c r="P21" i="5" l="1"/>
  <c r="X21" i="5" s="1"/>
  <c r="S20" i="4"/>
  <c r="P21" i="4"/>
  <c r="X21" i="4" s="1"/>
  <c r="O22" i="3"/>
  <c r="W21" i="3"/>
  <c r="R21" i="3"/>
  <c r="P22" i="3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X21" i="3"/>
  <c r="S21" i="3"/>
  <c r="W21" i="2"/>
  <c r="O22" i="2"/>
  <c r="R21" i="2"/>
  <c r="P22" i="2"/>
  <c r="X21" i="2"/>
  <c r="S21" i="2"/>
  <c r="O22" i="7"/>
  <c r="R21" i="7"/>
  <c r="P22" i="7"/>
  <c r="S21" i="7"/>
  <c r="O21" i="5"/>
  <c r="W21" i="5" s="1"/>
  <c r="R20" i="5"/>
  <c r="P22" i="5"/>
  <c r="X22" i="5" s="1"/>
  <c r="S21" i="5"/>
  <c r="R20" i="4"/>
  <c r="O21" i="4"/>
  <c r="W21" i="4" s="1"/>
  <c r="S19" i="1"/>
  <c r="R19" i="1"/>
  <c r="S21" i="4" l="1"/>
  <c r="P22" i="4"/>
  <c r="X22" i="4" s="1"/>
  <c r="W22" i="3"/>
  <c r="R22" i="3"/>
  <c r="X22" i="3"/>
  <c r="S22" i="3"/>
  <c r="R22" i="2"/>
  <c r="W22" i="2"/>
  <c r="S22" i="2"/>
  <c r="X22" i="2"/>
  <c r="S22" i="7"/>
  <c r="P23" i="7"/>
  <c r="O23" i="7"/>
  <c r="R22" i="7"/>
  <c r="P23" i="5"/>
  <c r="X23" i="5" s="1"/>
  <c r="S22" i="5"/>
  <c r="R21" i="5"/>
  <c r="O22" i="5"/>
  <c r="W22" i="5" s="1"/>
  <c r="O22" i="4"/>
  <c r="R21" i="4"/>
  <c r="S20" i="1"/>
  <c r="R20" i="1"/>
  <c r="P23" i="4" l="1"/>
  <c r="P24" i="4" s="1"/>
  <c r="S22" i="4"/>
  <c r="O23" i="4"/>
  <c r="W22" i="4"/>
  <c r="S23" i="3"/>
  <c r="X23" i="3"/>
  <c r="W23" i="3"/>
  <c r="R23" i="3"/>
  <c r="X23" i="2"/>
  <c r="S23" i="2"/>
  <c r="W23" i="2"/>
  <c r="R23" i="2"/>
  <c r="P24" i="7"/>
  <c r="O24" i="7"/>
  <c r="O23" i="5"/>
  <c r="W23" i="5" s="1"/>
  <c r="R22" i="5"/>
  <c r="S23" i="5"/>
  <c r="P24" i="5"/>
  <c r="X24" i="5" s="1"/>
  <c r="R22" i="4"/>
  <c r="S21" i="1"/>
  <c r="S23" i="4" l="1"/>
  <c r="X23" i="4"/>
  <c r="O24" i="4"/>
  <c r="W23" i="4"/>
  <c r="P25" i="4"/>
  <c r="X24" i="4"/>
  <c r="W24" i="3"/>
  <c r="R24" i="3"/>
  <c r="X24" i="3"/>
  <c r="S24" i="3"/>
  <c r="R24" i="2"/>
  <c r="W24" i="2"/>
  <c r="X24" i="2"/>
  <c r="S24" i="2"/>
  <c r="P25" i="7"/>
  <c r="S36" i="7"/>
  <c r="R36" i="7"/>
  <c r="O25" i="7"/>
  <c r="S24" i="5"/>
  <c r="P25" i="5"/>
  <c r="X25" i="5" s="1"/>
  <c r="X26" i="5" s="1"/>
  <c r="R23" i="5"/>
  <c r="O24" i="5"/>
  <c r="W24" i="5" s="1"/>
  <c r="S24" i="4"/>
  <c r="R23" i="4"/>
  <c r="R21" i="1"/>
  <c r="S22" i="1"/>
  <c r="R22" i="1"/>
  <c r="P26" i="4" l="1"/>
  <c r="X25" i="4"/>
  <c r="O25" i="4"/>
  <c r="W24" i="4"/>
  <c r="S25" i="3"/>
  <c r="S36" i="3" s="1"/>
  <c r="X25" i="3"/>
  <c r="X26" i="3" s="1"/>
  <c r="W25" i="3"/>
  <c r="W26" i="3" s="1"/>
  <c r="R25" i="3"/>
  <c r="R36" i="3" s="1"/>
  <c r="X25" i="2"/>
  <c r="S25" i="2"/>
  <c r="W25" i="2"/>
  <c r="R25" i="2"/>
  <c r="S38" i="7"/>
  <c r="O26" i="7"/>
  <c r="U25" i="7"/>
  <c r="P26" i="7"/>
  <c r="V25" i="7"/>
  <c r="P26" i="5"/>
  <c r="V26" i="5" s="1"/>
  <c r="S25" i="5"/>
  <c r="S36" i="5" s="1"/>
  <c r="O25" i="5"/>
  <c r="W25" i="5" s="1"/>
  <c r="W26" i="5" s="1"/>
  <c r="R24" i="5"/>
  <c r="R24" i="4"/>
  <c r="S25" i="4"/>
  <c r="S23" i="1"/>
  <c r="R23" i="1"/>
  <c r="U45" i="3" l="1"/>
  <c r="T45" i="3"/>
  <c r="T45" i="5"/>
  <c r="U45" i="5"/>
  <c r="O26" i="4"/>
  <c r="W25" i="4"/>
  <c r="P27" i="4"/>
  <c r="X26" i="4"/>
  <c r="U26" i="3"/>
  <c r="S38" i="3"/>
  <c r="V26" i="3"/>
  <c r="R26" i="2"/>
  <c r="W26" i="2"/>
  <c r="S26" i="2"/>
  <c r="X26" i="2"/>
  <c r="P27" i="7"/>
  <c r="V26" i="7"/>
  <c r="O27" i="7"/>
  <c r="U26" i="7"/>
  <c r="O26" i="5"/>
  <c r="U26" i="5" s="1"/>
  <c r="R25" i="5"/>
  <c r="R36" i="5" s="1"/>
  <c r="P27" i="5"/>
  <c r="V27" i="5" s="1"/>
  <c r="S26" i="4"/>
  <c r="R25" i="4"/>
  <c r="S24" i="1"/>
  <c r="R24" i="1"/>
  <c r="P28" i="4" l="1"/>
  <c r="X27" i="4"/>
  <c r="O27" i="4"/>
  <c r="W26" i="4"/>
  <c r="U27" i="3"/>
  <c r="V27" i="3"/>
  <c r="W27" i="2"/>
  <c r="R27" i="2"/>
  <c r="X27" i="2"/>
  <c r="S27" i="2"/>
  <c r="U27" i="7"/>
  <c r="O28" i="7"/>
  <c r="P28" i="7"/>
  <c r="V27" i="7"/>
  <c r="P28" i="5"/>
  <c r="V28" i="5" s="1"/>
  <c r="O27" i="5"/>
  <c r="U27" i="5" s="1"/>
  <c r="R26" i="4"/>
  <c r="S27" i="4"/>
  <c r="S25" i="1"/>
  <c r="R25" i="1"/>
  <c r="O28" i="4" l="1"/>
  <c r="W27" i="4"/>
  <c r="P29" i="4"/>
  <c r="X28" i="4"/>
  <c r="V28" i="3"/>
  <c r="U28" i="3"/>
  <c r="R28" i="2"/>
  <c r="W28" i="2"/>
  <c r="S28" i="2"/>
  <c r="X28" i="2"/>
  <c r="O29" i="7"/>
  <c r="U28" i="7"/>
  <c r="V28" i="7"/>
  <c r="P29" i="7"/>
  <c r="O28" i="5"/>
  <c r="U28" i="5" s="1"/>
  <c r="P29" i="5"/>
  <c r="V29" i="5" s="1"/>
  <c r="S28" i="4"/>
  <c r="R27" i="4"/>
  <c r="S26" i="1"/>
  <c r="R26" i="1"/>
  <c r="P30" i="4" l="1"/>
  <c r="X29" i="4"/>
  <c r="O29" i="4"/>
  <c r="W28" i="4"/>
  <c r="V29" i="3"/>
  <c r="U29" i="3"/>
  <c r="X29" i="2"/>
  <c r="S29" i="2"/>
  <c r="W29" i="2"/>
  <c r="R29" i="2"/>
  <c r="V29" i="7"/>
  <c r="P30" i="7"/>
  <c r="U29" i="7"/>
  <c r="O30" i="7"/>
  <c r="P30" i="5"/>
  <c r="V30" i="5" s="1"/>
  <c r="O29" i="5"/>
  <c r="U29" i="5" s="1"/>
  <c r="R28" i="4"/>
  <c r="S29" i="4"/>
  <c r="S27" i="1"/>
  <c r="R27" i="1"/>
  <c r="O30" i="4" l="1"/>
  <c r="W29" i="4"/>
  <c r="P31" i="4"/>
  <c r="X30" i="4"/>
  <c r="V30" i="3"/>
  <c r="U30" i="3"/>
  <c r="R30" i="2"/>
  <c r="W30" i="2"/>
  <c r="S30" i="2"/>
  <c r="X30" i="2"/>
  <c r="O31" i="7"/>
  <c r="U30" i="7"/>
  <c r="P31" i="7"/>
  <c r="V30" i="7"/>
  <c r="P31" i="5"/>
  <c r="V31" i="5" s="1"/>
  <c r="O30" i="5"/>
  <c r="U30" i="5" s="1"/>
  <c r="S30" i="4"/>
  <c r="R29" i="4"/>
  <c r="S28" i="1"/>
  <c r="R28" i="1"/>
  <c r="P32" i="4" l="1"/>
  <c r="X31" i="4"/>
  <c r="O31" i="4"/>
  <c r="W30" i="4"/>
  <c r="U31" i="3"/>
  <c r="V31" i="3"/>
  <c r="X31" i="2"/>
  <c r="S31" i="2"/>
  <c r="W31" i="2"/>
  <c r="R31" i="2"/>
  <c r="P32" i="7"/>
  <c r="V31" i="7"/>
  <c r="O32" i="7"/>
  <c r="U31" i="7"/>
  <c r="O31" i="5"/>
  <c r="U31" i="5" s="1"/>
  <c r="P32" i="5"/>
  <c r="V32" i="5" s="1"/>
  <c r="R30" i="4"/>
  <c r="S31" i="4"/>
  <c r="S29" i="1"/>
  <c r="R29" i="1"/>
  <c r="O32" i="4" l="1"/>
  <c r="W31" i="4"/>
  <c r="P33" i="4"/>
  <c r="X32" i="4"/>
  <c r="V32" i="3"/>
  <c r="U32" i="3"/>
  <c r="R32" i="2"/>
  <c r="W32" i="2"/>
  <c r="S32" i="2"/>
  <c r="X32" i="2"/>
  <c r="U32" i="7"/>
  <c r="O33" i="7"/>
  <c r="P33" i="7"/>
  <c r="V32" i="7"/>
  <c r="P33" i="5"/>
  <c r="V33" i="5" s="1"/>
  <c r="O32" i="5"/>
  <c r="U32" i="5" s="1"/>
  <c r="S32" i="4"/>
  <c r="R31" i="4"/>
  <c r="S30" i="1"/>
  <c r="R30" i="1"/>
  <c r="P34" i="4" l="1"/>
  <c r="X33" i="4"/>
  <c r="O33" i="4"/>
  <c r="W32" i="4"/>
  <c r="V33" i="3"/>
  <c r="U33" i="3"/>
  <c r="X33" i="2"/>
  <c r="S33" i="2"/>
  <c r="W33" i="2"/>
  <c r="R33" i="2"/>
  <c r="O34" i="7"/>
  <c r="U33" i="7"/>
  <c r="P34" i="7"/>
  <c r="V33" i="7"/>
  <c r="O33" i="5"/>
  <c r="U33" i="5" s="1"/>
  <c r="P34" i="5"/>
  <c r="V34" i="5" s="1"/>
  <c r="R32" i="4"/>
  <c r="S33" i="4"/>
  <c r="S31" i="1"/>
  <c r="R31" i="1"/>
  <c r="O34" i="4" l="1"/>
  <c r="W33" i="4"/>
  <c r="P35" i="4"/>
  <c r="X34" i="4"/>
  <c r="V34" i="3"/>
  <c r="U34" i="3"/>
  <c r="R34" i="2"/>
  <c r="W34" i="2"/>
  <c r="S34" i="2"/>
  <c r="X34" i="2"/>
  <c r="V34" i="7"/>
  <c r="P35" i="7"/>
  <c r="U34" i="7"/>
  <c r="O35" i="7"/>
  <c r="P35" i="5"/>
  <c r="V35" i="5" s="1"/>
  <c r="O34" i="5"/>
  <c r="U34" i="5" s="1"/>
  <c r="S34" i="4"/>
  <c r="R33" i="4"/>
  <c r="S32" i="1"/>
  <c r="R32" i="1"/>
  <c r="P36" i="4" l="1"/>
  <c r="X35" i="4"/>
  <c r="X36" i="4" s="1"/>
  <c r="O35" i="4"/>
  <c r="W34" i="4"/>
  <c r="V35" i="3"/>
  <c r="U35" i="3"/>
  <c r="W35" i="2"/>
  <c r="W36" i="2" s="1"/>
  <c r="R35" i="2"/>
  <c r="R36" i="2" s="1"/>
  <c r="X35" i="2"/>
  <c r="X36" i="2" s="1"/>
  <c r="S35" i="2"/>
  <c r="S36" i="2" s="1"/>
  <c r="O36" i="7"/>
  <c r="U35" i="7"/>
  <c r="P36" i="7"/>
  <c r="V35" i="7"/>
  <c r="P36" i="5"/>
  <c r="O35" i="5"/>
  <c r="U35" i="5" s="1"/>
  <c r="R34" i="4"/>
  <c r="S35" i="4"/>
  <c r="S36" i="4" s="1"/>
  <c r="S33" i="1"/>
  <c r="R33" i="1"/>
  <c r="O36" i="4" l="1"/>
  <c r="W35" i="4"/>
  <c r="W36" i="4" s="1"/>
  <c r="P37" i="4"/>
  <c r="V36" i="4"/>
  <c r="U36" i="3"/>
  <c r="V36" i="3"/>
  <c r="S38" i="2"/>
  <c r="V36" i="2"/>
  <c r="U36" i="2"/>
  <c r="T55" i="2"/>
  <c r="S55" i="2"/>
  <c r="P37" i="7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V36" i="7"/>
  <c r="V37" i="7" s="1"/>
  <c r="U36" i="7"/>
  <c r="U37" i="7" s="1"/>
  <c r="O37" i="7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P37" i="5"/>
  <c r="V36" i="5"/>
  <c r="O36" i="5"/>
  <c r="S38" i="5"/>
  <c r="R35" i="4"/>
  <c r="R36" i="4" s="1"/>
  <c r="S38" i="4" s="1"/>
  <c r="S34" i="1"/>
  <c r="S35" i="1" s="1"/>
  <c r="R34" i="1"/>
  <c r="R35" i="1" s="1"/>
  <c r="P38" i="4" l="1"/>
  <c r="V37" i="4"/>
  <c r="T55" i="4"/>
  <c r="S55" i="4"/>
  <c r="O37" i="4"/>
  <c r="U36" i="4"/>
  <c r="V37" i="3"/>
  <c r="V38" i="3" s="1"/>
  <c r="V39" i="3" s="1"/>
  <c r="U37" i="3"/>
  <c r="U38" i="3" s="1"/>
  <c r="U39" i="3" s="1"/>
  <c r="V37" i="2"/>
  <c r="U37" i="2"/>
  <c r="O37" i="5"/>
  <c r="U36" i="5"/>
  <c r="P38" i="5"/>
  <c r="P39" i="5" s="1"/>
  <c r="P40" i="5" s="1"/>
  <c r="P41" i="5" s="1"/>
  <c r="P42" i="5" s="1"/>
  <c r="P43" i="5" s="1"/>
  <c r="P44" i="5" s="1"/>
  <c r="P45" i="5" s="1"/>
  <c r="P46" i="5" s="1"/>
  <c r="P47" i="5" s="1"/>
  <c r="V37" i="5"/>
  <c r="V38" i="5" s="1"/>
  <c r="V39" i="5" s="1"/>
  <c r="W45" i="5" s="1"/>
  <c r="S37" i="1"/>
  <c r="X45" i="3" l="1"/>
  <c r="W45" i="3"/>
  <c r="V45" i="3"/>
  <c r="O38" i="4"/>
  <c r="U37" i="4"/>
  <c r="P39" i="4"/>
  <c r="V38" i="4"/>
  <c r="U38" i="2"/>
  <c r="V38" i="2"/>
  <c r="O38" i="5"/>
  <c r="O39" i="5" s="1"/>
  <c r="O40" i="5" s="1"/>
  <c r="O41" i="5" s="1"/>
  <c r="O42" i="5" s="1"/>
  <c r="O43" i="5" s="1"/>
  <c r="O44" i="5" s="1"/>
  <c r="O45" i="5" s="1"/>
  <c r="O46" i="5" s="1"/>
  <c r="O47" i="5" s="1"/>
  <c r="U37" i="5"/>
  <c r="U38" i="5" s="1"/>
  <c r="U39" i="5" s="1"/>
  <c r="X45" i="5" l="1"/>
  <c r="V45" i="5"/>
  <c r="P40" i="4"/>
  <c r="V39" i="4"/>
  <c r="O39" i="4"/>
  <c r="U38" i="4"/>
  <c r="U39" i="2"/>
  <c r="V39" i="2"/>
  <c r="U39" i="4" l="1"/>
  <c r="O40" i="4"/>
  <c r="P41" i="4"/>
  <c r="V40" i="4"/>
  <c r="V40" i="2"/>
  <c r="U40" i="2"/>
  <c r="V41" i="4" l="1"/>
  <c r="P42" i="4"/>
  <c r="O41" i="4"/>
  <c r="U40" i="4"/>
  <c r="U41" i="2"/>
  <c r="V41" i="2"/>
  <c r="U41" i="4" l="1"/>
  <c r="O42" i="4"/>
  <c r="P43" i="4"/>
  <c r="V42" i="4"/>
  <c r="V42" i="2"/>
  <c r="U42" i="2"/>
  <c r="V43" i="4" l="1"/>
  <c r="P44" i="4"/>
  <c r="O43" i="4"/>
  <c r="U42" i="4"/>
  <c r="U43" i="2"/>
  <c r="V43" i="2"/>
  <c r="O44" i="4" l="1"/>
  <c r="U43" i="4"/>
  <c r="P45" i="4"/>
  <c r="V44" i="4"/>
  <c r="U44" i="2"/>
  <c r="V44" i="2"/>
  <c r="V45" i="4" l="1"/>
  <c r="P46" i="4"/>
  <c r="U44" i="4"/>
  <c r="O45" i="4"/>
  <c r="V45" i="2"/>
  <c r="U45" i="2"/>
  <c r="O46" i="4" l="1"/>
  <c r="U45" i="4"/>
  <c r="P47" i="4"/>
  <c r="V47" i="4" s="1"/>
  <c r="V46" i="4"/>
  <c r="V47" i="2"/>
  <c r="V46" i="2"/>
  <c r="U47" i="2"/>
  <c r="U46" i="2"/>
  <c r="V48" i="4" l="1"/>
  <c r="V55" i="4" s="1"/>
  <c r="U46" i="4"/>
  <c r="O47" i="4"/>
  <c r="U47" i="4" s="1"/>
  <c r="U48" i="4" s="1"/>
  <c r="V48" i="2"/>
  <c r="U48" i="2"/>
  <c r="V55" i="2" s="1"/>
  <c r="U55" i="4" l="1"/>
  <c r="W55" i="4"/>
  <c r="U55" i="2"/>
  <c r="W55" i="2"/>
</calcChain>
</file>

<file path=xl/sharedStrings.xml><?xml version="1.0" encoding="utf-8"?>
<sst xmlns="http://schemas.openxmlformats.org/spreadsheetml/2006/main" count="264" uniqueCount="30">
  <si>
    <t>I1</t>
  </si>
  <si>
    <t>I2</t>
  </si>
  <si>
    <t>date</t>
  </si>
  <si>
    <t>days</t>
  </si>
  <si>
    <t>P1</t>
  </si>
  <si>
    <t>P2</t>
  </si>
  <si>
    <t>m3/day</t>
  </si>
  <si>
    <t>m3/month</t>
  </si>
  <si>
    <t>tau</t>
  </si>
  <si>
    <t>J</t>
  </si>
  <si>
    <t>CRMP</t>
  </si>
  <si>
    <t>Pwf, bar</t>
  </si>
  <si>
    <t>R</t>
  </si>
  <si>
    <t>b1</t>
  </si>
  <si>
    <t>b2</t>
  </si>
  <si>
    <t>tau1</t>
  </si>
  <si>
    <t>tau2</t>
  </si>
  <si>
    <t>J1</t>
  </si>
  <si>
    <t>J2</t>
  </si>
  <si>
    <t>f12</t>
  </si>
  <si>
    <t>f11</t>
  </si>
  <si>
    <t>f21</t>
  </si>
  <si>
    <t>f22</t>
  </si>
  <si>
    <t>k</t>
  </si>
  <si>
    <t>Настройка до ГТМ</t>
  </si>
  <si>
    <t>Настройка год до ГТМ и год после</t>
  </si>
  <si>
    <t>Только CRMP</t>
  </si>
  <si>
    <t>Настройка год до ГТМ и 3 месяца после</t>
  </si>
  <si>
    <t>b12</t>
  </si>
  <si>
    <t>b22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</si>
</sst>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8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1" fontId="0" fillId="0" borderId="0" xfId="0" applyNumberFormat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/>
    <xf numFmtId="0" fontId="4" fillId="5" borderId="1" xfId="4"/>
    <xf numFmtId="0" fontId="3" fillId="4" borderId="0" xfId="3" applyAlignment="1">
      <alignment vertical="center" wrapText="1"/>
    </xf>
    <xf numFmtId="0" fontId="4" fillId="5" borderId="3" xfId="4" applyBorder="1"/>
    <xf numFmtId="0" fontId="3" fillId="4" borderId="2" xfId="3" applyBorder="1" applyAlignment="1">
      <alignment vertical="center" wrapText="1"/>
    </xf>
    <xf numFmtId="0" fontId="1" fillId="2" borderId="2" xfId="1" applyBorder="1" applyAlignment="1">
      <alignment vertical="center" wrapText="1"/>
    </xf>
    <xf numFmtId="0" fontId="2" fillId="3" borderId="2" xfId="2" applyBorder="1" applyAlignment="1">
      <alignment vertical="center" wrapText="1"/>
    </xf>
    <xf numFmtId="0" fontId="4" fillId="5" borderId="4" xfId="4" applyBorder="1"/>
    <xf numFmtId="0" fontId="4" fillId="5" borderId="2" xfId="4" applyBorder="1"/>
    <xf numFmtId="0" fontId="5" fillId="6" borderId="2" xfId="5" applyBorder="1" applyAlignment="1">
      <alignment vertical="center" wrapText="1"/>
    </xf>
    <xf numFmtId="0" fontId="1" fillId="2" borderId="0" xfId="1"/>
    <xf numFmtId="0" fontId="2" fillId="3" borderId="0" xfId="2" applyAlignment="1">
      <alignment vertical="center" wrapText="1"/>
    </xf>
    <xf numFmtId="0" fontId="0" fillId="0" borderId="0" xfId="0" applyBorder="1"/>
    <xf numFmtId="0" fontId="0" fillId="0" borderId="5" xfId="0" applyFill="1" applyBorder="1"/>
    <xf numFmtId="0" fontId="5" fillId="6" borderId="2" xfId="5" applyBorder="1"/>
    <xf numFmtId="0" fontId="1" fillId="2" borderId="2" xfId="1" applyBorder="1"/>
    <xf numFmtId="0" fontId="2" fillId="3" borderId="0" xfId="2" applyAlignment="1">
      <alignment horizontal="center" vertical="center" wrapText="1"/>
    </xf>
    <xf numFmtId="0" fontId="4" fillId="5" borderId="6" xfId="4" applyBorder="1"/>
    <xf numFmtId="0" fontId="0" fillId="0" borderId="7" xfId="0" applyBorder="1" applyAlignment="1">
      <alignment vertical="center" wrapText="1"/>
    </xf>
    <xf numFmtId="0" fontId="5" fillId="6" borderId="2" xfId="5" applyBorder="1" applyAlignment="1">
      <alignment horizontal="center" vertical="center" wrapText="1"/>
    </xf>
    <xf numFmtId="0" fontId="1" fillId="2" borderId="0" xfId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0" borderId="0" xfId="0" applyFill="1" applyBorder="1"/>
    <xf numFmtId="0" fontId="3" fillId="4" borderId="0" xfId="3"/>
  </cellXfs>
  <cellStyles count="6">
    <cellStyle name="Акцент5" xfId="5" builtinId="45"/>
    <cellStyle name="Вывод" xfId="4" builtinId="21"/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CRMP_only_before_gtm!$I$11:$I$37</c:f>
              <c:numCache>
                <c:formatCode>General</c:formatCode>
                <c:ptCount val="27"/>
                <c:pt idx="0">
                  <c:v>250.0798187096774</c:v>
                </c:pt>
                <c:pt idx="1">
                  <c:v>241.53337096774192</c:v>
                </c:pt>
                <c:pt idx="2">
                  <c:v>244.52088933333334</c:v>
                </c:pt>
                <c:pt idx="3">
                  <c:v>247.02217096774191</c:v>
                </c:pt>
                <c:pt idx="4">
                  <c:v>237.97081</c:v>
                </c:pt>
                <c:pt idx="5">
                  <c:v>236.72378548387098</c:v>
                </c:pt>
                <c:pt idx="6">
                  <c:v>227.82247935483872</c:v>
                </c:pt>
                <c:pt idx="7">
                  <c:v>221.53024285714287</c:v>
                </c:pt>
                <c:pt idx="8">
                  <c:v>222.02450548387097</c:v>
                </c:pt>
                <c:pt idx="9">
                  <c:v>223.63801566666669</c:v>
                </c:pt>
                <c:pt idx="10">
                  <c:v>222.51957709677419</c:v>
                </c:pt>
                <c:pt idx="11">
                  <c:v>231.13139333333331</c:v>
                </c:pt>
                <c:pt idx="12">
                  <c:v>298.54290774193549</c:v>
                </c:pt>
                <c:pt idx="13">
                  <c:v>296.61077870967739</c:v>
                </c:pt>
                <c:pt idx="14">
                  <c:v>301.00292966666672</c:v>
                </c:pt>
                <c:pt idx="15">
                  <c:v>305.69305419354839</c:v>
                </c:pt>
                <c:pt idx="16">
                  <c:v>302.35354599999999</c:v>
                </c:pt>
                <c:pt idx="17">
                  <c:v>295.93267806451615</c:v>
                </c:pt>
                <c:pt idx="18">
                  <c:v>312.98458870967744</c:v>
                </c:pt>
                <c:pt idx="19">
                  <c:v>312.61618035714281</c:v>
                </c:pt>
                <c:pt idx="20">
                  <c:v>312.94146741935481</c:v>
                </c:pt>
                <c:pt idx="21">
                  <c:v>310.30804433333338</c:v>
                </c:pt>
                <c:pt idx="22">
                  <c:v>297.45834354838712</c:v>
                </c:pt>
                <c:pt idx="23">
                  <c:v>300.470642</c:v>
                </c:pt>
                <c:pt idx="24">
                  <c:v>303.84677129032258</c:v>
                </c:pt>
                <c:pt idx="25">
                  <c:v>302.36041258064517</c:v>
                </c:pt>
                <c:pt idx="26">
                  <c:v>300.76257333333336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CRMP_only_before_gtm!$O$11:$O$37</c:f>
              <c:numCache>
                <c:formatCode>General</c:formatCode>
                <c:ptCount val="27"/>
                <c:pt idx="0">
                  <c:v>250.0798187096774</c:v>
                </c:pt>
                <c:pt idx="1">
                  <c:v>245.56039149762552</c:v>
                </c:pt>
                <c:pt idx="2">
                  <c:v>244.29177666395466</c:v>
                </c:pt>
                <c:pt idx="3">
                  <c:v>245.59645062930971</c:v>
                </c:pt>
                <c:pt idx="4">
                  <c:v>239.21793879114898</c:v>
                </c:pt>
                <c:pt idx="5">
                  <c:v>233.49673803716414</c:v>
                </c:pt>
                <c:pt idx="6">
                  <c:v>227.79776113388129</c:v>
                </c:pt>
                <c:pt idx="7">
                  <c:v>222.80219557737476</c:v>
                </c:pt>
                <c:pt idx="8">
                  <c:v>220.78221055367726</c:v>
                </c:pt>
                <c:pt idx="9">
                  <c:v>221.05737702527426</c:v>
                </c:pt>
                <c:pt idx="10">
                  <c:v>222.52093099190358</c:v>
                </c:pt>
                <c:pt idx="11">
                  <c:v>231.12604333521276</c:v>
                </c:pt>
                <c:pt idx="12">
                  <c:v>239.90894991172399</c:v>
                </c:pt>
                <c:pt idx="13">
                  <c:v>254.36908742480517</c:v>
                </c:pt>
                <c:pt idx="14">
                  <c:v>261.37005466590648</c:v>
                </c:pt>
                <c:pt idx="15">
                  <c:v>266.81041278373527</c:v>
                </c:pt>
                <c:pt idx="16">
                  <c:v>269.03339802175594</c:v>
                </c:pt>
                <c:pt idx="17">
                  <c:v>269.13807304523573</c:v>
                </c:pt>
                <c:pt idx="18">
                  <c:v>283.04712693066517</c:v>
                </c:pt>
                <c:pt idx="19">
                  <c:v>286.70659385683359</c:v>
                </c:pt>
                <c:pt idx="20">
                  <c:v>287.98211534219968</c:v>
                </c:pt>
                <c:pt idx="21">
                  <c:v>290.22048137115769</c:v>
                </c:pt>
                <c:pt idx="22">
                  <c:v>280.43307491192843</c:v>
                </c:pt>
                <c:pt idx="23">
                  <c:v>274.58956740017857</c:v>
                </c:pt>
                <c:pt idx="24">
                  <c:v>274.25517527271438</c:v>
                </c:pt>
                <c:pt idx="25">
                  <c:v>273.10660548385891</c:v>
                </c:pt>
                <c:pt idx="26">
                  <c:v>271.92088018742754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77952"/>
        <c:axId val="113526464"/>
      </c:lineChart>
      <c:catAx>
        <c:axId val="19327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13526464"/>
        <c:crosses val="autoZero"/>
        <c:auto val="1"/>
        <c:lblAlgn val="ctr"/>
        <c:lblOffset val="100"/>
        <c:noMultiLvlLbl val="0"/>
      </c:catAx>
      <c:valAx>
        <c:axId val="11352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27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факт</c:v>
          </c:tx>
          <c:val>
            <c:numRef>
              <c:f>ST_exp_3!$J$11:$J$47</c:f>
              <c:numCache>
                <c:formatCode>General</c:formatCode>
                <c:ptCount val="37"/>
                <c:pt idx="0">
                  <c:v>275.88992322580646</c:v>
                </c:pt>
                <c:pt idx="1">
                  <c:v>282.04739387096771</c:v>
                </c:pt>
                <c:pt idx="2">
                  <c:v>282.56466666666671</c:v>
                </c:pt>
                <c:pt idx="3">
                  <c:v>285.68646225806452</c:v>
                </c:pt>
                <c:pt idx="4">
                  <c:v>283.6423033333333</c:v>
                </c:pt>
                <c:pt idx="5">
                  <c:v>279.20898451612908</c:v>
                </c:pt>
                <c:pt idx="6">
                  <c:v>281.62796032258069</c:v>
                </c:pt>
                <c:pt idx="7">
                  <c:v>280.25436392857142</c:v>
                </c:pt>
                <c:pt idx="8">
                  <c:v>278.1800841935484</c:v>
                </c:pt>
                <c:pt idx="9">
                  <c:v>290.70153800000003</c:v>
                </c:pt>
                <c:pt idx="10">
                  <c:v>297.94253548387098</c:v>
                </c:pt>
                <c:pt idx="11">
                  <c:v>292.09259033333336</c:v>
                </c:pt>
                <c:pt idx="12">
                  <c:v>252.25300612903226</c:v>
                </c:pt>
                <c:pt idx="13">
                  <c:v>260.65377806451613</c:v>
                </c:pt>
                <c:pt idx="14">
                  <c:v>250.892212</c:v>
                </c:pt>
                <c:pt idx="15">
                  <c:v>257.40798935483872</c:v>
                </c:pt>
                <c:pt idx="16">
                  <c:v>266.49053966666668</c:v>
                </c:pt>
                <c:pt idx="17">
                  <c:v>269.22280870967739</c:v>
                </c:pt>
                <c:pt idx="18">
                  <c:v>280.13595580645165</c:v>
                </c:pt>
                <c:pt idx="19">
                  <c:v>279.30957035714289</c:v>
                </c:pt>
                <c:pt idx="20">
                  <c:v>291.30017096774196</c:v>
                </c:pt>
                <c:pt idx="21">
                  <c:v>297.4523926666667</c:v>
                </c:pt>
                <c:pt idx="22">
                  <c:v>281.59024032258066</c:v>
                </c:pt>
                <c:pt idx="23">
                  <c:v>271.31750500000004</c:v>
                </c:pt>
                <c:pt idx="24">
                  <c:v>282.3009338709677</c:v>
                </c:pt>
                <c:pt idx="25">
                  <c:v>288.39386000000002</c:v>
                </c:pt>
                <c:pt idx="26">
                  <c:v>289.76382433333333</c:v>
                </c:pt>
                <c:pt idx="27">
                  <c:v>302.06011967741932</c:v>
                </c:pt>
                <c:pt idx="28">
                  <c:v>289.87393200000002</c:v>
                </c:pt>
                <c:pt idx="29">
                  <c:v>285.80999741935489</c:v>
                </c:pt>
                <c:pt idx="30">
                  <c:v>283.1793212903226</c:v>
                </c:pt>
                <c:pt idx="31">
                  <c:v>288.94671642857145</c:v>
                </c:pt>
                <c:pt idx="32">
                  <c:v>287.95370483870971</c:v>
                </c:pt>
                <c:pt idx="33">
                  <c:v>276.75802600000003</c:v>
                </c:pt>
                <c:pt idx="34">
                  <c:v>283.84689322580641</c:v>
                </c:pt>
                <c:pt idx="35">
                  <c:v>278.86413566666664</c:v>
                </c:pt>
                <c:pt idx="36">
                  <c:v>276.51181032258069</c:v>
                </c:pt>
              </c:numCache>
            </c:numRef>
          </c:val>
          <c:smooth val="0"/>
        </c:ser>
        <c:ser>
          <c:idx val="1"/>
          <c:order val="1"/>
          <c:tx>
            <c:v>CRMP</c:v>
          </c:tx>
          <c:val>
            <c:numRef>
              <c:f>ST_exp_3!$P$11:$P$47</c:f>
              <c:numCache>
                <c:formatCode>General</c:formatCode>
                <c:ptCount val="37"/>
                <c:pt idx="0">
                  <c:v>275.88992322580646</c:v>
                </c:pt>
                <c:pt idx="1">
                  <c:v>281.63166761964493</c:v>
                </c:pt>
                <c:pt idx="2">
                  <c:v>279.3945269902265</c:v>
                </c:pt>
                <c:pt idx="3">
                  <c:v>283.43057465479802</c:v>
                </c:pt>
                <c:pt idx="4">
                  <c:v>286.70972857844237</c:v>
                </c:pt>
                <c:pt idx="5">
                  <c:v>280.51627229793013</c:v>
                </c:pt>
                <c:pt idx="6">
                  <c:v>288.38630050215289</c:v>
                </c:pt>
                <c:pt idx="7">
                  <c:v>286.14503374559138</c:v>
                </c:pt>
                <c:pt idx="8">
                  <c:v>278.69212114506774</c:v>
                </c:pt>
                <c:pt idx="9">
                  <c:v>280.97425191424668</c:v>
                </c:pt>
                <c:pt idx="10">
                  <c:v>284.38313151572157</c:v>
                </c:pt>
                <c:pt idx="11">
                  <c:v>279.09328665316968</c:v>
                </c:pt>
                <c:pt idx="12">
                  <c:v>268.78319766634417</c:v>
                </c:pt>
                <c:pt idx="13">
                  <c:v>272.9318387139989</c:v>
                </c:pt>
                <c:pt idx="14">
                  <c:v>259.2296948473151</c:v>
                </c:pt>
                <c:pt idx="15">
                  <c:v>259.25070972773955</c:v>
                </c:pt>
                <c:pt idx="16">
                  <c:v>262.80668144084251</c:v>
                </c:pt>
                <c:pt idx="17">
                  <c:v>264.24114873417358</c:v>
                </c:pt>
                <c:pt idx="18">
                  <c:v>265.62900678386882</c:v>
                </c:pt>
                <c:pt idx="19">
                  <c:v>265.29071323143899</c:v>
                </c:pt>
                <c:pt idx="20">
                  <c:v>266.93229548796222</c:v>
                </c:pt>
                <c:pt idx="21">
                  <c:v>272.72847142156724</c:v>
                </c:pt>
                <c:pt idx="22">
                  <c:v>271.75526178031987</c:v>
                </c:pt>
                <c:pt idx="23">
                  <c:v>264.09171645323295</c:v>
                </c:pt>
                <c:pt idx="24">
                  <c:v>268.42845265114624</c:v>
                </c:pt>
                <c:pt idx="25">
                  <c:v>269.26800630371764</c:v>
                </c:pt>
                <c:pt idx="26">
                  <c:v>269.43473168122233</c:v>
                </c:pt>
                <c:pt idx="27">
                  <c:v>278.02877000841886</c:v>
                </c:pt>
                <c:pt idx="28">
                  <c:v>272.44189890885764</c:v>
                </c:pt>
                <c:pt idx="29">
                  <c:v>272.80389097863741</c:v>
                </c:pt>
                <c:pt idx="30">
                  <c:v>273.10963047368938</c:v>
                </c:pt>
                <c:pt idx="31">
                  <c:v>277.81201597218995</c:v>
                </c:pt>
                <c:pt idx="32">
                  <c:v>277.3395065801393</c:v>
                </c:pt>
                <c:pt idx="33">
                  <c:v>273.65115835647981</c:v>
                </c:pt>
                <c:pt idx="34">
                  <c:v>275.67765517591363</c:v>
                </c:pt>
                <c:pt idx="35">
                  <c:v>272.94508286576968</c:v>
                </c:pt>
                <c:pt idx="36">
                  <c:v>270.63714479738985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28544"/>
        <c:axId val="197384960"/>
      </c:lineChart>
      <c:catAx>
        <c:axId val="19562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7384960"/>
        <c:crosses val="autoZero"/>
        <c:auto val="1"/>
        <c:lblAlgn val="ctr"/>
        <c:lblOffset val="100"/>
        <c:noMultiLvlLbl val="0"/>
      </c:catAx>
      <c:valAx>
        <c:axId val="19738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628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ST_exp_4!$I$11:$I$37</c:f>
              <c:numCache>
                <c:formatCode>General</c:formatCode>
                <c:ptCount val="27"/>
                <c:pt idx="0">
                  <c:v>250.0798187096774</c:v>
                </c:pt>
                <c:pt idx="1">
                  <c:v>241.53337096774192</c:v>
                </c:pt>
                <c:pt idx="2">
                  <c:v>244.52088933333334</c:v>
                </c:pt>
                <c:pt idx="3">
                  <c:v>247.02217096774191</c:v>
                </c:pt>
                <c:pt idx="4">
                  <c:v>237.97081</c:v>
                </c:pt>
                <c:pt idx="5">
                  <c:v>236.72378548387098</c:v>
                </c:pt>
                <c:pt idx="6">
                  <c:v>227.82247935483872</c:v>
                </c:pt>
                <c:pt idx="7">
                  <c:v>221.53024285714287</c:v>
                </c:pt>
                <c:pt idx="8">
                  <c:v>222.02450548387097</c:v>
                </c:pt>
                <c:pt idx="9">
                  <c:v>223.63801566666669</c:v>
                </c:pt>
                <c:pt idx="10">
                  <c:v>222.51957709677419</c:v>
                </c:pt>
                <c:pt idx="11">
                  <c:v>231.13139333333331</c:v>
                </c:pt>
                <c:pt idx="12">
                  <c:v>298.54290774193549</c:v>
                </c:pt>
                <c:pt idx="13">
                  <c:v>296.61077870967739</c:v>
                </c:pt>
                <c:pt idx="14">
                  <c:v>301.00292966666672</c:v>
                </c:pt>
                <c:pt idx="15">
                  <c:v>304.79479967741941</c:v>
                </c:pt>
                <c:pt idx="16">
                  <c:v>296.78598033333333</c:v>
                </c:pt>
                <c:pt idx="17">
                  <c:v>286.8043212903226</c:v>
                </c:pt>
                <c:pt idx="18">
                  <c:v>299.42047129032261</c:v>
                </c:pt>
                <c:pt idx="19">
                  <c:v>295.4453125</c:v>
                </c:pt>
                <c:pt idx="20">
                  <c:v>292.08978258064519</c:v>
                </c:pt>
                <c:pt idx="21">
                  <c:v>286.50387566666666</c:v>
                </c:pt>
                <c:pt idx="22">
                  <c:v>272.00912483870962</c:v>
                </c:pt>
                <c:pt idx="23">
                  <c:v>271.11270133333335</c:v>
                </c:pt>
                <c:pt idx="24">
                  <c:v>270.84707645161291</c:v>
                </c:pt>
                <c:pt idx="25">
                  <c:v>266.54086290322584</c:v>
                </c:pt>
                <c:pt idx="26">
                  <c:v>262.27600100000001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ST_exp_4!$O$11:$O$37</c:f>
              <c:numCache>
                <c:formatCode>General</c:formatCode>
                <c:ptCount val="27"/>
                <c:pt idx="0">
                  <c:v>250.0798187096774</c:v>
                </c:pt>
                <c:pt idx="1">
                  <c:v>229.92655172494864</c:v>
                </c:pt>
                <c:pt idx="2">
                  <c:v>235.11153765449964</c:v>
                </c:pt>
                <c:pt idx="3">
                  <c:v>235.12140607555261</c:v>
                </c:pt>
                <c:pt idx="4">
                  <c:v>229.21358015400037</c:v>
                </c:pt>
                <c:pt idx="5">
                  <c:v>232.04478818681559</c:v>
                </c:pt>
                <c:pt idx="6">
                  <c:v>224.13170660386891</c:v>
                </c:pt>
                <c:pt idx="7">
                  <c:v>224.12183818281579</c:v>
                </c:pt>
                <c:pt idx="8">
                  <c:v>226.59737568531565</c:v>
                </c:pt>
                <c:pt idx="9">
                  <c:v>234.51580621963106</c:v>
                </c:pt>
                <c:pt idx="10">
                  <c:v>234.52238516699998</c:v>
                </c:pt>
                <c:pt idx="11">
                  <c:v>233.73384700210534</c:v>
                </c:pt>
                <c:pt idx="12">
                  <c:v>294.56532105669089</c:v>
                </c:pt>
                <c:pt idx="13">
                  <c:v>308.70794013988331</c:v>
                </c:pt>
                <c:pt idx="14">
                  <c:v>304.36947005860031</c:v>
                </c:pt>
                <c:pt idx="15">
                  <c:v>305.94254864809989</c:v>
                </c:pt>
                <c:pt idx="16">
                  <c:v>301.52217918891608</c:v>
                </c:pt>
                <c:pt idx="17">
                  <c:v>291.36054025210063</c:v>
                </c:pt>
                <c:pt idx="18">
                  <c:v>298.76617574473636</c:v>
                </c:pt>
                <c:pt idx="19">
                  <c:v>288.61836492368485</c:v>
                </c:pt>
                <c:pt idx="20">
                  <c:v>294.5882867790786</c:v>
                </c:pt>
                <c:pt idx="21">
                  <c:v>284.5556388025006</c:v>
                </c:pt>
                <c:pt idx="22">
                  <c:v>263.81046100315393</c:v>
                </c:pt>
                <c:pt idx="23">
                  <c:v>259.55970864896869</c:v>
                </c:pt>
                <c:pt idx="24">
                  <c:v>261.01675567841568</c:v>
                </c:pt>
                <c:pt idx="25">
                  <c:v>257.67472431304753</c:v>
                </c:pt>
                <c:pt idx="26">
                  <c:v>251.11026960901617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26496"/>
        <c:axId val="201131136"/>
      </c:lineChart>
      <c:catAx>
        <c:axId val="19562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1131136"/>
        <c:crosses val="autoZero"/>
        <c:auto val="1"/>
        <c:lblAlgn val="ctr"/>
        <c:lblOffset val="100"/>
        <c:noMultiLvlLbl val="0"/>
      </c:catAx>
      <c:valAx>
        <c:axId val="20113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626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ST_exp_4!$J$11:$J$37</c:f>
              <c:numCache>
                <c:formatCode>General</c:formatCode>
                <c:ptCount val="27"/>
                <c:pt idx="0">
                  <c:v>275.88992322580646</c:v>
                </c:pt>
                <c:pt idx="1">
                  <c:v>282.04739387096771</c:v>
                </c:pt>
                <c:pt idx="2">
                  <c:v>282.56466666666671</c:v>
                </c:pt>
                <c:pt idx="3">
                  <c:v>285.68646225806452</c:v>
                </c:pt>
                <c:pt idx="4">
                  <c:v>283.6423033333333</c:v>
                </c:pt>
                <c:pt idx="5">
                  <c:v>279.20898451612908</c:v>
                </c:pt>
                <c:pt idx="6">
                  <c:v>281.62796032258069</c:v>
                </c:pt>
                <c:pt idx="7">
                  <c:v>280.25436392857142</c:v>
                </c:pt>
                <c:pt idx="8">
                  <c:v>278.1800841935484</c:v>
                </c:pt>
                <c:pt idx="9">
                  <c:v>290.70153800000003</c:v>
                </c:pt>
                <c:pt idx="10">
                  <c:v>297.94253548387098</c:v>
                </c:pt>
                <c:pt idx="11">
                  <c:v>292.09259033333336</c:v>
                </c:pt>
                <c:pt idx="12">
                  <c:v>252.25300612903226</c:v>
                </c:pt>
                <c:pt idx="13">
                  <c:v>260.65377806451613</c:v>
                </c:pt>
                <c:pt idx="14">
                  <c:v>250.892212</c:v>
                </c:pt>
                <c:pt idx="15">
                  <c:v>257.40798935483872</c:v>
                </c:pt>
                <c:pt idx="16">
                  <c:v>266.49053966666668</c:v>
                </c:pt>
                <c:pt idx="17">
                  <c:v>269.22280870967739</c:v>
                </c:pt>
                <c:pt idx="18">
                  <c:v>280.13595580645165</c:v>
                </c:pt>
                <c:pt idx="19">
                  <c:v>279.30957035714289</c:v>
                </c:pt>
                <c:pt idx="20">
                  <c:v>291.30017096774196</c:v>
                </c:pt>
                <c:pt idx="21">
                  <c:v>297.4523926666667</c:v>
                </c:pt>
                <c:pt idx="22">
                  <c:v>281.59024032258066</c:v>
                </c:pt>
                <c:pt idx="23">
                  <c:v>271.31750500000004</c:v>
                </c:pt>
                <c:pt idx="24">
                  <c:v>282.3009338709677</c:v>
                </c:pt>
                <c:pt idx="25">
                  <c:v>288.39386000000002</c:v>
                </c:pt>
                <c:pt idx="26">
                  <c:v>289.76382433333333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ST_exp_4!$P$11:$P$37</c:f>
              <c:numCache>
                <c:formatCode>General</c:formatCode>
                <c:ptCount val="27"/>
                <c:pt idx="0">
                  <c:v>275.88992322580646</c:v>
                </c:pt>
                <c:pt idx="1">
                  <c:v>281.9814546124378</c:v>
                </c:pt>
                <c:pt idx="2">
                  <c:v>276.66960952106785</c:v>
                </c:pt>
                <c:pt idx="3">
                  <c:v>280.95743044973386</c:v>
                </c:pt>
                <c:pt idx="4">
                  <c:v>285.3227054187297</c:v>
                </c:pt>
                <c:pt idx="5">
                  <c:v>275.95404705785694</c:v>
                </c:pt>
                <c:pt idx="6">
                  <c:v>288.34349152603733</c:v>
                </c:pt>
                <c:pt idx="7">
                  <c:v>285.64632051292091</c:v>
                </c:pt>
                <c:pt idx="8">
                  <c:v>274.98635716200874</c:v>
                </c:pt>
                <c:pt idx="9">
                  <c:v>278.20604025756433</c:v>
                </c:pt>
                <c:pt idx="10">
                  <c:v>283.11894839711289</c:v>
                </c:pt>
                <c:pt idx="11">
                  <c:v>274.56281948499441</c:v>
                </c:pt>
                <c:pt idx="12">
                  <c:v>264.73873923986179</c:v>
                </c:pt>
                <c:pt idx="13">
                  <c:v>274.24506289236416</c:v>
                </c:pt>
                <c:pt idx="14">
                  <c:v>256.60620800536566</c:v>
                </c:pt>
                <c:pt idx="15">
                  <c:v>258.35371504410017</c:v>
                </c:pt>
                <c:pt idx="16">
                  <c:v>264.88410022049612</c:v>
                </c:pt>
                <c:pt idx="17">
                  <c:v>268.21269873568991</c:v>
                </c:pt>
                <c:pt idx="18">
                  <c:v>269.99122706377358</c:v>
                </c:pt>
                <c:pt idx="19">
                  <c:v>269.29853986230006</c:v>
                </c:pt>
                <c:pt idx="20">
                  <c:v>270.71244350627808</c:v>
                </c:pt>
                <c:pt idx="21">
                  <c:v>278.47221466151319</c:v>
                </c:pt>
                <c:pt idx="22">
                  <c:v>277.78023549897773</c:v>
                </c:pt>
                <c:pt idx="23">
                  <c:v>266.86899659188327</c:v>
                </c:pt>
                <c:pt idx="24">
                  <c:v>272.78250452866308</c:v>
                </c:pt>
                <c:pt idx="25">
                  <c:v>274.19864798138798</c:v>
                </c:pt>
                <c:pt idx="26">
                  <c:v>275.51057278032829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928960"/>
        <c:axId val="201132864"/>
      </c:lineChart>
      <c:catAx>
        <c:axId val="19792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1132864"/>
        <c:crosses val="autoZero"/>
        <c:auto val="1"/>
        <c:lblAlgn val="ctr"/>
        <c:lblOffset val="100"/>
        <c:noMultiLvlLbl val="0"/>
      </c:catAx>
      <c:valAx>
        <c:axId val="20113286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92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CRMP_only_before_gtm!$J$11:$J$37</c:f>
              <c:numCache>
                <c:formatCode>General</c:formatCode>
                <c:ptCount val="27"/>
                <c:pt idx="0">
                  <c:v>275.88992322580646</c:v>
                </c:pt>
                <c:pt idx="1">
                  <c:v>282.04739387096771</c:v>
                </c:pt>
                <c:pt idx="2">
                  <c:v>282.56466666666671</c:v>
                </c:pt>
                <c:pt idx="3">
                  <c:v>285.68646225806452</c:v>
                </c:pt>
                <c:pt idx="4">
                  <c:v>283.6423033333333</c:v>
                </c:pt>
                <c:pt idx="5">
                  <c:v>279.20898451612908</c:v>
                </c:pt>
                <c:pt idx="6">
                  <c:v>281.62796032258069</c:v>
                </c:pt>
                <c:pt idx="7">
                  <c:v>280.25436392857142</c:v>
                </c:pt>
                <c:pt idx="8">
                  <c:v>278.1800841935484</c:v>
                </c:pt>
                <c:pt idx="9">
                  <c:v>290.70153800000003</c:v>
                </c:pt>
                <c:pt idx="10">
                  <c:v>297.94253548387098</c:v>
                </c:pt>
                <c:pt idx="11">
                  <c:v>292.09259033333336</c:v>
                </c:pt>
                <c:pt idx="12">
                  <c:v>252.25300612903226</c:v>
                </c:pt>
                <c:pt idx="13">
                  <c:v>260.65377806451613</c:v>
                </c:pt>
                <c:pt idx="14">
                  <c:v>250.892212</c:v>
                </c:pt>
                <c:pt idx="15">
                  <c:v>256.8810729032258</c:v>
                </c:pt>
                <c:pt idx="16">
                  <c:v>263.0228883333333</c:v>
                </c:pt>
                <c:pt idx="17">
                  <c:v>262.30398548387097</c:v>
                </c:pt>
                <c:pt idx="18">
                  <c:v>269.29071032258065</c:v>
                </c:pt>
                <c:pt idx="19">
                  <c:v>264.88052357142857</c:v>
                </c:pt>
                <c:pt idx="20">
                  <c:v>273.4185487096774</c:v>
                </c:pt>
                <c:pt idx="21">
                  <c:v>276.05493166666668</c:v>
                </c:pt>
                <c:pt idx="22">
                  <c:v>257.33746322580646</c:v>
                </c:pt>
                <c:pt idx="23">
                  <c:v>244.10232533333334</c:v>
                </c:pt>
                <c:pt idx="24">
                  <c:v>251.85189806451612</c:v>
                </c:pt>
                <c:pt idx="25">
                  <c:v>254.98043838709677</c:v>
                </c:pt>
                <c:pt idx="26">
                  <c:v>253.48503100000002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CRMP_only_before_gtm!$P$11:$P$37</c:f>
              <c:numCache>
                <c:formatCode>General</c:formatCode>
                <c:ptCount val="27"/>
                <c:pt idx="0">
                  <c:v>275.88992322580646</c:v>
                </c:pt>
                <c:pt idx="1">
                  <c:v>278.10065663337298</c:v>
                </c:pt>
                <c:pt idx="2">
                  <c:v>282.16418027904911</c:v>
                </c:pt>
                <c:pt idx="3">
                  <c:v>286.0423109088411</c:v>
                </c:pt>
                <c:pt idx="4">
                  <c:v>283.64230333325429</c:v>
                </c:pt>
                <c:pt idx="5">
                  <c:v>283.50515737858456</c:v>
                </c:pt>
                <c:pt idx="6">
                  <c:v>283.97771274146999</c:v>
                </c:pt>
                <c:pt idx="7">
                  <c:v>279.61657886986319</c:v>
                </c:pt>
                <c:pt idx="8">
                  <c:v>278.42742612361627</c:v>
                </c:pt>
                <c:pt idx="9">
                  <c:v>290.70123894041001</c:v>
                </c:pt>
                <c:pt idx="10">
                  <c:v>294.16660669641556</c:v>
                </c:pt>
                <c:pt idx="11">
                  <c:v>286.66859775777471</c:v>
                </c:pt>
                <c:pt idx="12">
                  <c:v>267.16202906198305</c:v>
                </c:pt>
                <c:pt idx="13">
                  <c:v>282.19810934963846</c:v>
                </c:pt>
                <c:pt idx="14">
                  <c:v>276.59974897243654</c:v>
                </c:pt>
                <c:pt idx="15">
                  <c:v>285.28562650721688</c:v>
                </c:pt>
                <c:pt idx="16">
                  <c:v>288.69988066526093</c:v>
                </c:pt>
                <c:pt idx="17">
                  <c:v>283.99569353627538</c:v>
                </c:pt>
                <c:pt idx="18">
                  <c:v>287.22603796179408</c:v>
                </c:pt>
                <c:pt idx="19">
                  <c:v>282.48107883585027</c:v>
                </c:pt>
                <c:pt idx="20">
                  <c:v>290.39105489936458</c:v>
                </c:pt>
                <c:pt idx="21">
                  <c:v>289.6608148960778</c:v>
                </c:pt>
                <c:pt idx="22">
                  <c:v>277.53162006363061</c:v>
                </c:pt>
                <c:pt idx="23">
                  <c:v>271.12104858378603</c:v>
                </c:pt>
                <c:pt idx="24">
                  <c:v>277.99941004845493</c:v>
                </c:pt>
                <c:pt idx="25">
                  <c:v>278.97904002993266</c:v>
                </c:pt>
                <c:pt idx="26">
                  <c:v>277.66275569080233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81536"/>
        <c:axId val="113528768"/>
      </c:lineChart>
      <c:catAx>
        <c:axId val="19328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13528768"/>
        <c:crosses val="autoZero"/>
        <c:auto val="1"/>
        <c:lblAlgn val="ctr"/>
        <c:lblOffset val="100"/>
        <c:noMultiLvlLbl val="0"/>
      </c:catAx>
      <c:valAx>
        <c:axId val="11352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28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CRMP_only_2_years!$I$10:$I$46</c:f>
              <c:numCache>
                <c:formatCode>General</c:formatCode>
                <c:ptCount val="37"/>
                <c:pt idx="0">
                  <c:v>250.0798187096774</c:v>
                </c:pt>
                <c:pt idx="1">
                  <c:v>241.53337096774192</c:v>
                </c:pt>
                <c:pt idx="2">
                  <c:v>244.52088933333334</c:v>
                </c:pt>
                <c:pt idx="3">
                  <c:v>247.02217096774191</c:v>
                </c:pt>
                <c:pt idx="4">
                  <c:v>237.97081</c:v>
                </c:pt>
                <c:pt idx="5">
                  <c:v>236.72378548387098</c:v>
                </c:pt>
                <c:pt idx="6">
                  <c:v>227.82247935483872</c:v>
                </c:pt>
                <c:pt idx="7">
                  <c:v>221.53024285714287</c:v>
                </c:pt>
                <c:pt idx="8">
                  <c:v>222.02450548387097</c:v>
                </c:pt>
                <c:pt idx="9">
                  <c:v>223.63801566666669</c:v>
                </c:pt>
                <c:pt idx="10">
                  <c:v>222.51957709677419</c:v>
                </c:pt>
                <c:pt idx="11">
                  <c:v>231.13139333333331</c:v>
                </c:pt>
                <c:pt idx="12">
                  <c:v>298.54290774193549</c:v>
                </c:pt>
                <c:pt idx="13">
                  <c:v>296.61077870967739</c:v>
                </c:pt>
                <c:pt idx="14">
                  <c:v>301.00292966666672</c:v>
                </c:pt>
                <c:pt idx="15">
                  <c:v>305.69305419354839</c:v>
                </c:pt>
                <c:pt idx="16">
                  <c:v>302.35354599999999</c:v>
                </c:pt>
                <c:pt idx="17">
                  <c:v>295.93267806451615</c:v>
                </c:pt>
                <c:pt idx="18">
                  <c:v>312.98458870967744</c:v>
                </c:pt>
                <c:pt idx="19">
                  <c:v>312.61618035714281</c:v>
                </c:pt>
                <c:pt idx="20">
                  <c:v>312.94146741935481</c:v>
                </c:pt>
                <c:pt idx="21">
                  <c:v>310.30804433333338</c:v>
                </c:pt>
                <c:pt idx="22">
                  <c:v>297.45834354838712</c:v>
                </c:pt>
                <c:pt idx="23">
                  <c:v>300.470642</c:v>
                </c:pt>
                <c:pt idx="24">
                  <c:v>303.84677129032258</c:v>
                </c:pt>
                <c:pt idx="25">
                  <c:v>302.36041258064517</c:v>
                </c:pt>
                <c:pt idx="26">
                  <c:v>300.76257333333336</c:v>
                </c:pt>
                <c:pt idx="27">
                  <c:v>303.89547741935485</c:v>
                </c:pt>
                <c:pt idx="28">
                  <c:v>309.76718133333333</c:v>
                </c:pt>
                <c:pt idx="29">
                  <c:v>299.88262935483874</c:v>
                </c:pt>
                <c:pt idx="30">
                  <c:v>302.05941774193548</c:v>
                </c:pt>
                <c:pt idx="31">
                  <c:v>294.01348892857141</c:v>
                </c:pt>
                <c:pt idx="32">
                  <c:v>295.54647838709678</c:v>
                </c:pt>
                <c:pt idx="33">
                  <c:v>291.1879576666667</c:v>
                </c:pt>
                <c:pt idx="34">
                  <c:v>285.32019032258063</c:v>
                </c:pt>
                <c:pt idx="35">
                  <c:v>296.54187000000002</c:v>
                </c:pt>
                <c:pt idx="36">
                  <c:v>296.28924548387096</c:v>
                </c:pt>
              </c:numCache>
            </c:numRef>
          </c:val>
          <c:smooth val="0"/>
        </c:ser>
        <c:ser>
          <c:idx val="1"/>
          <c:order val="1"/>
          <c:tx>
            <c:v>CRM_P1</c:v>
          </c:tx>
          <c:val>
            <c:numRef>
              <c:f>CRMP_only_2_years!$O$10:$O$46</c:f>
              <c:numCache>
                <c:formatCode>General</c:formatCode>
                <c:ptCount val="37"/>
                <c:pt idx="0">
                  <c:v>250.0798187096774</c:v>
                </c:pt>
                <c:pt idx="1">
                  <c:v>263.77278508717239</c:v>
                </c:pt>
                <c:pt idx="2">
                  <c:v>269.4317794667981</c:v>
                </c:pt>
                <c:pt idx="3">
                  <c:v>270.18975828050338</c:v>
                </c:pt>
                <c:pt idx="4">
                  <c:v>263.24463369697582</c:v>
                </c:pt>
                <c:pt idx="5">
                  <c:v>264.19093517812212</c:v>
                </c:pt>
                <c:pt idx="6">
                  <c:v>256.02148995761712</c:v>
                </c:pt>
                <c:pt idx="7">
                  <c:v>254.99130611540477</c:v>
                </c:pt>
                <c:pt idx="8">
                  <c:v>257.19768984530504</c:v>
                </c:pt>
                <c:pt idx="9">
                  <c:v>264.80667106335812</c:v>
                </c:pt>
                <c:pt idx="10">
                  <c:v>265.72795744251368</c:v>
                </c:pt>
                <c:pt idx="11">
                  <c:v>266.90119640805818</c:v>
                </c:pt>
                <c:pt idx="12">
                  <c:v>266.45088456336504</c:v>
                </c:pt>
                <c:pt idx="13">
                  <c:v>280.64745881994429</c:v>
                </c:pt>
                <c:pt idx="14">
                  <c:v>282.13864846258576</c:v>
                </c:pt>
                <c:pt idx="15">
                  <c:v>286.93650681829894</c:v>
                </c:pt>
                <c:pt idx="16">
                  <c:v>287.40860551198978</c:v>
                </c:pt>
                <c:pt idx="17">
                  <c:v>282.87175109820816</c:v>
                </c:pt>
                <c:pt idx="18">
                  <c:v>295.48228570591544</c:v>
                </c:pt>
                <c:pt idx="19">
                  <c:v>292.06907841412857</c:v>
                </c:pt>
                <c:pt idx="20">
                  <c:v>300.21895032450408</c:v>
                </c:pt>
                <c:pt idx="21">
                  <c:v>296.70709543158955</c:v>
                </c:pt>
                <c:pt idx="22">
                  <c:v>278.9245682464408</c:v>
                </c:pt>
                <c:pt idx="23">
                  <c:v>276.94830412427217</c:v>
                </c:pt>
                <c:pt idx="24">
                  <c:v>283.00895217433742</c:v>
                </c:pt>
                <c:pt idx="25">
                  <c:v>284.49708061859985</c:v>
                </c:pt>
                <c:pt idx="26">
                  <c:v>282.18696540593299</c:v>
                </c:pt>
                <c:pt idx="27">
                  <c:v>288.9388653798768</c:v>
                </c:pt>
                <c:pt idx="28">
                  <c:v>285.1559773909724</c:v>
                </c:pt>
                <c:pt idx="29">
                  <c:v>278.32303101725006</c:v>
                </c:pt>
                <c:pt idx="30">
                  <c:v>277.77465145598319</c:v>
                </c:pt>
                <c:pt idx="31">
                  <c:v>277.47455607011909</c:v>
                </c:pt>
                <c:pt idx="32">
                  <c:v>277.6345253282858</c:v>
                </c:pt>
                <c:pt idx="33">
                  <c:v>269.14091358048938</c:v>
                </c:pt>
                <c:pt idx="34">
                  <c:v>272.56737013909316</c:v>
                </c:pt>
                <c:pt idx="35">
                  <c:v>273.42016707489023</c:v>
                </c:pt>
                <c:pt idx="36">
                  <c:v>273.22387243913363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12256"/>
        <c:axId val="113530496"/>
      </c:lineChart>
      <c:catAx>
        <c:axId val="19331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13530496"/>
        <c:crosses val="autoZero"/>
        <c:auto val="1"/>
        <c:lblAlgn val="ctr"/>
        <c:lblOffset val="100"/>
        <c:noMultiLvlLbl val="0"/>
      </c:catAx>
      <c:valAx>
        <c:axId val="11353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312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881933508311462"/>
          <c:y val="0.1313801399825022"/>
          <c:w val="0.17923622047244098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CRMP_only_2_years!$J$10:$J$46</c:f>
              <c:numCache>
                <c:formatCode>General</c:formatCode>
                <c:ptCount val="37"/>
                <c:pt idx="0">
                  <c:v>275.88992322580646</c:v>
                </c:pt>
                <c:pt idx="1">
                  <c:v>282.04739387096771</c:v>
                </c:pt>
                <c:pt idx="2">
                  <c:v>282.56466666666671</c:v>
                </c:pt>
                <c:pt idx="3">
                  <c:v>285.68646225806452</c:v>
                </c:pt>
                <c:pt idx="4">
                  <c:v>283.6423033333333</c:v>
                </c:pt>
                <c:pt idx="5">
                  <c:v>279.20898451612908</c:v>
                </c:pt>
                <c:pt idx="6">
                  <c:v>281.62796032258069</c:v>
                </c:pt>
                <c:pt idx="7">
                  <c:v>280.25436392857142</c:v>
                </c:pt>
                <c:pt idx="8">
                  <c:v>278.1800841935484</c:v>
                </c:pt>
                <c:pt idx="9">
                  <c:v>290.70153800000003</c:v>
                </c:pt>
                <c:pt idx="10">
                  <c:v>297.94253548387098</c:v>
                </c:pt>
                <c:pt idx="11">
                  <c:v>292.09259033333336</c:v>
                </c:pt>
                <c:pt idx="12">
                  <c:v>252.25300612903226</c:v>
                </c:pt>
                <c:pt idx="13">
                  <c:v>260.65377806451613</c:v>
                </c:pt>
                <c:pt idx="14">
                  <c:v>250.892212</c:v>
                </c:pt>
                <c:pt idx="15">
                  <c:v>256.8810729032258</c:v>
                </c:pt>
                <c:pt idx="16">
                  <c:v>263.0228883333333</c:v>
                </c:pt>
                <c:pt idx="17">
                  <c:v>262.30398548387097</c:v>
                </c:pt>
                <c:pt idx="18">
                  <c:v>269.29071032258065</c:v>
                </c:pt>
                <c:pt idx="19">
                  <c:v>264.88052357142857</c:v>
                </c:pt>
                <c:pt idx="20">
                  <c:v>273.4185487096774</c:v>
                </c:pt>
                <c:pt idx="21">
                  <c:v>276.05493166666668</c:v>
                </c:pt>
                <c:pt idx="22">
                  <c:v>257.33746322580646</c:v>
                </c:pt>
                <c:pt idx="23">
                  <c:v>244.10232533333334</c:v>
                </c:pt>
                <c:pt idx="24">
                  <c:v>251.85189806451612</c:v>
                </c:pt>
                <c:pt idx="25">
                  <c:v>254.98043838709677</c:v>
                </c:pt>
                <c:pt idx="26">
                  <c:v>253.48503100000002</c:v>
                </c:pt>
                <c:pt idx="27">
                  <c:v>264.65838612903229</c:v>
                </c:pt>
                <c:pt idx="28">
                  <c:v>251.51596066666667</c:v>
                </c:pt>
                <c:pt idx="29">
                  <c:v>248.10495</c:v>
                </c:pt>
                <c:pt idx="30">
                  <c:v>245.48341354838709</c:v>
                </c:pt>
                <c:pt idx="31">
                  <c:v>252.00918571428571</c:v>
                </c:pt>
                <c:pt idx="32">
                  <c:v>251.06214903225808</c:v>
                </c:pt>
                <c:pt idx="33">
                  <c:v>240.13661199999999</c:v>
                </c:pt>
                <c:pt idx="34">
                  <c:v>248.13307193548385</c:v>
                </c:pt>
                <c:pt idx="35">
                  <c:v>242.11924733333333</c:v>
                </c:pt>
                <c:pt idx="36">
                  <c:v>239.65977483870967</c:v>
                </c:pt>
              </c:numCache>
            </c:numRef>
          </c:val>
          <c:smooth val="0"/>
        </c:ser>
        <c:ser>
          <c:idx val="1"/>
          <c:order val="1"/>
          <c:tx>
            <c:v>CRM_P2</c:v>
          </c:tx>
          <c:val>
            <c:numRef>
              <c:f>CRMP_only_2_years!$P$10:$P$46</c:f>
              <c:numCache>
                <c:formatCode>General</c:formatCode>
                <c:ptCount val="37"/>
                <c:pt idx="0">
                  <c:v>275.88992322580646</c:v>
                </c:pt>
                <c:pt idx="1">
                  <c:v>277.26392357427721</c:v>
                </c:pt>
                <c:pt idx="2">
                  <c:v>269.58587229570151</c:v>
                </c:pt>
                <c:pt idx="3">
                  <c:v>270.56595256894343</c:v>
                </c:pt>
                <c:pt idx="4">
                  <c:v>271.99582906484625</c:v>
                </c:pt>
                <c:pt idx="5">
                  <c:v>262.12677947283424</c:v>
                </c:pt>
                <c:pt idx="6">
                  <c:v>271.0159820114431</c:v>
                </c:pt>
                <c:pt idx="7">
                  <c:v>267.32141396423287</c:v>
                </c:pt>
                <c:pt idx="8">
                  <c:v>257.07538721408235</c:v>
                </c:pt>
                <c:pt idx="9">
                  <c:v>258.90603320032375</c:v>
                </c:pt>
                <c:pt idx="10">
                  <c:v>262.32549416325378</c:v>
                </c:pt>
                <c:pt idx="11">
                  <c:v>254.34784113410419</c:v>
                </c:pt>
                <c:pt idx="12">
                  <c:v>253.20446140990779</c:v>
                </c:pt>
                <c:pt idx="13">
                  <c:v>267.49018718363362</c:v>
                </c:pt>
                <c:pt idx="14">
                  <c:v>257.14456188790354</c:v>
                </c:pt>
                <c:pt idx="15">
                  <c:v>262.19768317134231</c:v>
                </c:pt>
                <c:pt idx="16">
                  <c:v>270.21476317309367</c:v>
                </c:pt>
                <c:pt idx="17">
                  <c:v>274.4096863977158</c:v>
                </c:pt>
                <c:pt idx="18">
                  <c:v>276.772380795331</c:v>
                </c:pt>
                <c:pt idx="19">
                  <c:v>276.18096994056725</c:v>
                </c:pt>
                <c:pt idx="20">
                  <c:v>277.05126965683462</c:v>
                </c:pt>
                <c:pt idx="21">
                  <c:v>282.67598434131526</c:v>
                </c:pt>
                <c:pt idx="22">
                  <c:v>280.4244877224553</c:v>
                </c:pt>
                <c:pt idx="23">
                  <c:v>269.1693740267757</c:v>
                </c:pt>
                <c:pt idx="24">
                  <c:v>272.05868406266404</c:v>
                </c:pt>
                <c:pt idx="25">
                  <c:v>270.90903420252471</c:v>
                </c:pt>
                <c:pt idx="26">
                  <c:v>269.45689958755241</c:v>
                </c:pt>
                <c:pt idx="27">
                  <c:v>278.65926096758011</c:v>
                </c:pt>
                <c:pt idx="28">
                  <c:v>270.61194644132843</c:v>
                </c:pt>
                <c:pt idx="29">
                  <c:v>270.36448320408698</c:v>
                </c:pt>
                <c:pt idx="30">
                  <c:v>270.15501009617981</c:v>
                </c:pt>
                <c:pt idx="31">
                  <c:v>275.58725271097734</c:v>
                </c:pt>
                <c:pt idx="32">
                  <c:v>274.57598903707844</c:v>
                </c:pt>
                <c:pt idx="33">
                  <c:v>270.25353016610734</c:v>
                </c:pt>
                <c:pt idx="34">
                  <c:v>272.92574139075009</c:v>
                </c:pt>
                <c:pt idx="35">
                  <c:v>269.57816158496081</c:v>
                </c:pt>
                <c:pt idx="36">
                  <c:v>266.7444964567473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95040"/>
        <c:axId val="113532224"/>
      </c:lineChart>
      <c:catAx>
        <c:axId val="19349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13532224"/>
        <c:crosses val="autoZero"/>
        <c:auto val="1"/>
        <c:lblAlgn val="ctr"/>
        <c:lblOffset val="100"/>
        <c:noMultiLvlLbl val="0"/>
      </c:catAx>
      <c:valAx>
        <c:axId val="11353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95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ST_exp_1!$I$11:$I$47</c:f>
              <c:numCache>
                <c:formatCode>General</c:formatCode>
                <c:ptCount val="37"/>
                <c:pt idx="0">
                  <c:v>250.0798187096774</c:v>
                </c:pt>
                <c:pt idx="1">
                  <c:v>241.53337096774192</c:v>
                </c:pt>
                <c:pt idx="2">
                  <c:v>244.52088933333334</c:v>
                </c:pt>
                <c:pt idx="3">
                  <c:v>247.02217096774191</c:v>
                </c:pt>
                <c:pt idx="4">
                  <c:v>237.97081</c:v>
                </c:pt>
                <c:pt idx="5">
                  <c:v>236.72378548387098</c:v>
                </c:pt>
                <c:pt idx="6">
                  <c:v>227.82247935483872</c:v>
                </c:pt>
                <c:pt idx="7">
                  <c:v>221.53024285714287</c:v>
                </c:pt>
                <c:pt idx="8">
                  <c:v>222.02450548387097</c:v>
                </c:pt>
                <c:pt idx="9">
                  <c:v>223.63801566666669</c:v>
                </c:pt>
                <c:pt idx="10">
                  <c:v>222.51957709677419</c:v>
                </c:pt>
                <c:pt idx="11">
                  <c:v>231.13139333333331</c:v>
                </c:pt>
                <c:pt idx="12">
                  <c:v>298.54290774193549</c:v>
                </c:pt>
                <c:pt idx="13">
                  <c:v>296.61077870967739</c:v>
                </c:pt>
                <c:pt idx="14">
                  <c:v>301.00292966666672</c:v>
                </c:pt>
                <c:pt idx="15">
                  <c:v>305.69305419354839</c:v>
                </c:pt>
                <c:pt idx="16">
                  <c:v>302.35354599999999</c:v>
                </c:pt>
                <c:pt idx="17">
                  <c:v>295.93267806451615</c:v>
                </c:pt>
                <c:pt idx="18">
                  <c:v>312.98458870967744</c:v>
                </c:pt>
                <c:pt idx="19">
                  <c:v>312.61618035714281</c:v>
                </c:pt>
                <c:pt idx="20">
                  <c:v>312.94146741935481</c:v>
                </c:pt>
                <c:pt idx="21">
                  <c:v>310.30804433333338</c:v>
                </c:pt>
                <c:pt idx="22">
                  <c:v>297.45834354838712</c:v>
                </c:pt>
                <c:pt idx="23">
                  <c:v>300.470642</c:v>
                </c:pt>
                <c:pt idx="24">
                  <c:v>303.84677129032258</c:v>
                </c:pt>
                <c:pt idx="25">
                  <c:v>302.36041258064517</c:v>
                </c:pt>
                <c:pt idx="26">
                  <c:v>300.76257333333336</c:v>
                </c:pt>
                <c:pt idx="27">
                  <c:v>303.89547741935485</c:v>
                </c:pt>
                <c:pt idx="28">
                  <c:v>309.76718133333333</c:v>
                </c:pt>
                <c:pt idx="29">
                  <c:v>299.88262935483874</c:v>
                </c:pt>
                <c:pt idx="30">
                  <c:v>302.05941774193548</c:v>
                </c:pt>
                <c:pt idx="31">
                  <c:v>294.01348892857141</c:v>
                </c:pt>
                <c:pt idx="32">
                  <c:v>295.54647838709678</c:v>
                </c:pt>
                <c:pt idx="33">
                  <c:v>291.1879576666667</c:v>
                </c:pt>
                <c:pt idx="34">
                  <c:v>285.32019032258063</c:v>
                </c:pt>
                <c:pt idx="35">
                  <c:v>296.54187000000002</c:v>
                </c:pt>
                <c:pt idx="36">
                  <c:v>296.28924548387096</c:v>
                </c:pt>
              </c:numCache>
            </c:numRef>
          </c:val>
          <c:smooth val="0"/>
        </c:ser>
        <c:ser>
          <c:idx val="1"/>
          <c:order val="1"/>
          <c:tx>
            <c:v>CRM_P1</c:v>
          </c:tx>
          <c:val>
            <c:numRef>
              <c:f>ST_exp_1!$O$11:$O$47</c:f>
              <c:numCache>
                <c:formatCode>General</c:formatCode>
                <c:ptCount val="37"/>
                <c:pt idx="0">
                  <c:v>250.0798187096774</c:v>
                </c:pt>
                <c:pt idx="1">
                  <c:v>238.72793757418401</c:v>
                </c:pt>
                <c:pt idx="2">
                  <c:v>239.56411017140991</c:v>
                </c:pt>
                <c:pt idx="3">
                  <c:v>239.83940185377043</c:v>
                </c:pt>
                <c:pt idx="4">
                  <c:v>233.48381164823456</c:v>
                </c:pt>
                <c:pt idx="5">
                  <c:v>233.1242711011337</c:v>
                </c:pt>
                <c:pt idx="6">
                  <c:v>226.0062804186812</c:v>
                </c:pt>
                <c:pt idx="7">
                  <c:v>224.70389384635624</c:v>
                </c:pt>
                <c:pt idx="8">
                  <c:v>226.28381292451854</c:v>
                </c:pt>
                <c:pt idx="9">
                  <c:v>232.23310382672315</c:v>
                </c:pt>
                <c:pt idx="10">
                  <c:v>233.2982129992495</c:v>
                </c:pt>
                <c:pt idx="11">
                  <c:v>235.42007593572487</c:v>
                </c:pt>
                <c:pt idx="12">
                  <c:v>277.34695118324419</c:v>
                </c:pt>
                <c:pt idx="13">
                  <c:v>299.23271802635929</c:v>
                </c:pt>
                <c:pt idx="14">
                  <c:v>302.76491063324556</c:v>
                </c:pt>
                <c:pt idx="15">
                  <c:v>308.24485507774136</c:v>
                </c:pt>
                <c:pt idx="16">
                  <c:v>309.09464967139724</c:v>
                </c:pt>
                <c:pt idx="17">
                  <c:v>304.37736413959885</c:v>
                </c:pt>
                <c:pt idx="18">
                  <c:v>315.0245266339266</c:v>
                </c:pt>
                <c:pt idx="19">
                  <c:v>311.72437143427152</c:v>
                </c:pt>
                <c:pt idx="20">
                  <c:v>320.22223653745147</c:v>
                </c:pt>
                <c:pt idx="21">
                  <c:v>316.94019882282953</c:v>
                </c:pt>
                <c:pt idx="22">
                  <c:v>300.40604542158837</c:v>
                </c:pt>
                <c:pt idx="23">
                  <c:v>297.65647322401082</c:v>
                </c:pt>
                <c:pt idx="24">
                  <c:v>302.97178880114649</c:v>
                </c:pt>
                <c:pt idx="25">
                  <c:v>304.7289586153675</c:v>
                </c:pt>
                <c:pt idx="26">
                  <c:v>302.74726283672447</c:v>
                </c:pt>
                <c:pt idx="27">
                  <c:v>309.82307327713693</c:v>
                </c:pt>
                <c:pt idx="28">
                  <c:v>306.83555575897481</c:v>
                </c:pt>
                <c:pt idx="29">
                  <c:v>299.40675505917829</c:v>
                </c:pt>
                <c:pt idx="30">
                  <c:v>298.37689211293355</c:v>
                </c:pt>
                <c:pt idx="31">
                  <c:v>297.97754810443269</c:v>
                </c:pt>
                <c:pt idx="32">
                  <c:v>298.09702105886237</c:v>
                </c:pt>
                <c:pt idx="33">
                  <c:v>290.291475640724</c:v>
                </c:pt>
                <c:pt idx="34">
                  <c:v>293.64051786199394</c:v>
                </c:pt>
                <c:pt idx="35">
                  <c:v>294.65001271785536</c:v>
                </c:pt>
                <c:pt idx="36">
                  <c:v>294.53791772927127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11744"/>
        <c:axId val="190728448"/>
      </c:lineChart>
      <c:catAx>
        <c:axId val="19331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28448"/>
        <c:crosses val="autoZero"/>
        <c:auto val="1"/>
        <c:lblAlgn val="ctr"/>
        <c:lblOffset val="100"/>
        <c:noMultiLvlLbl val="0"/>
      </c:catAx>
      <c:valAx>
        <c:axId val="19072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311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7174103237096E-2"/>
          <c:y val="5.1400554097404488E-2"/>
          <c:w val="0.86647397200349952"/>
          <c:h val="0.8326195683872849"/>
        </c:manualLayout>
      </c:layout>
      <c:lineChart>
        <c:grouping val="standard"/>
        <c:varyColors val="0"/>
        <c:ser>
          <c:idx val="0"/>
          <c:order val="0"/>
          <c:val>
            <c:numRef>
              <c:f>ST_exp_1!$J$11:$J$47</c:f>
              <c:numCache>
                <c:formatCode>General</c:formatCode>
                <c:ptCount val="37"/>
                <c:pt idx="0">
                  <c:v>275.88992322580646</c:v>
                </c:pt>
                <c:pt idx="1">
                  <c:v>282.04739387096771</c:v>
                </c:pt>
                <c:pt idx="2">
                  <c:v>282.56466666666671</c:v>
                </c:pt>
                <c:pt idx="3">
                  <c:v>285.68646225806452</c:v>
                </c:pt>
                <c:pt idx="4">
                  <c:v>283.6423033333333</c:v>
                </c:pt>
                <c:pt idx="5">
                  <c:v>279.20898451612908</c:v>
                </c:pt>
                <c:pt idx="6">
                  <c:v>281.62796032258069</c:v>
                </c:pt>
                <c:pt idx="7">
                  <c:v>280.25436392857142</c:v>
                </c:pt>
                <c:pt idx="8">
                  <c:v>278.1800841935484</c:v>
                </c:pt>
                <c:pt idx="9">
                  <c:v>290.70153800000003</c:v>
                </c:pt>
                <c:pt idx="10">
                  <c:v>297.94253548387098</c:v>
                </c:pt>
                <c:pt idx="11">
                  <c:v>292.09259033333336</c:v>
                </c:pt>
                <c:pt idx="12">
                  <c:v>252.25300612903226</c:v>
                </c:pt>
                <c:pt idx="13">
                  <c:v>260.65377806451613</c:v>
                </c:pt>
                <c:pt idx="14">
                  <c:v>250.892212</c:v>
                </c:pt>
                <c:pt idx="15">
                  <c:v>256.8810729032258</c:v>
                </c:pt>
                <c:pt idx="16">
                  <c:v>263.0228883333333</c:v>
                </c:pt>
                <c:pt idx="17">
                  <c:v>262.30398548387097</c:v>
                </c:pt>
                <c:pt idx="18">
                  <c:v>269.29071032258065</c:v>
                </c:pt>
                <c:pt idx="19">
                  <c:v>264.88052357142857</c:v>
                </c:pt>
                <c:pt idx="20">
                  <c:v>273.4185487096774</c:v>
                </c:pt>
                <c:pt idx="21">
                  <c:v>276.05493166666668</c:v>
                </c:pt>
                <c:pt idx="22">
                  <c:v>257.33746322580646</c:v>
                </c:pt>
                <c:pt idx="23">
                  <c:v>244.10232533333334</c:v>
                </c:pt>
                <c:pt idx="24">
                  <c:v>251.85189806451612</c:v>
                </c:pt>
                <c:pt idx="25">
                  <c:v>254.98043838709677</c:v>
                </c:pt>
                <c:pt idx="26">
                  <c:v>253.48503100000002</c:v>
                </c:pt>
                <c:pt idx="27">
                  <c:v>264.65838612903229</c:v>
                </c:pt>
                <c:pt idx="28">
                  <c:v>251.51596066666667</c:v>
                </c:pt>
                <c:pt idx="29">
                  <c:v>248.10495</c:v>
                </c:pt>
                <c:pt idx="30">
                  <c:v>245.48341354838709</c:v>
                </c:pt>
                <c:pt idx="31">
                  <c:v>252.00918571428571</c:v>
                </c:pt>
                <c:pt idx="32">
                  <c:v>251.06214903225808</c:v>
                </c:pt>
                <c:pt idx="33">
                  <c:v>240.13661199999999</c:v>
                </c:pt>
                <c:pt idx="34">
                  <c:v>248.13307193548385</c:v>
                </c:pt>
                <c:pt idx="35">
                  <c:v>242.11924733333333</c:v>
                </c:pt>
                <c:pt idx="36">
                  <c:v>239.65977483870967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ST_exp_1!$P$11:$P$47</c:f>
              <c:strCache>
                <c:ptCount val="1"/>
                <c:pt idx="0">
                  <c:v>275.8899232 280.5772022 278.0238358 281.6566213 284.8517801 279.1638305 287.2386412 285.3745999 278.4417456 281.2017796 284.9802532 279.6798685 271.7178354 276.9759723 264.048912 263.8792387 266.630615 266.8899262 266.9707516 264.9745082 264.4610933 267.7</c:v>
                </c:pt>
              </c:strCache>
            </c:strRef>
          </c:tx>
          <c:val>
            <c:numRef>
              <c:f>ST_exp_1!$P$11:$P$47</c:f>
              <c:numCache>
                <c:formatCode>General</c:formatCode>
                <c:ptCount val="37"/>
                <c:pt idx="0">
                  <c:v>275.88992322580646</c:v>
                </c:pt>
                <c:pt idx="1">
                  <c:v>280.57720219678288</c:v>
                </c:pt>
                <c:pt idx="2">
                  <c:v>278.02383581854946</c:v>
                </c:pt>
                <c:pt idx="3">
                  <c:v>281.65662127827085</c:v>
                </c:pt>
                <c:pt idx="4">
                  <c:v>284.85178008624194</c:v>
                </c:pt>
                <c:pt idx="5">
                  <c:v>279.16383046359522</c:v>
                </c:pt>
                <c:pt idx="6">
                  <c:v>287.23864119179262</c:v>
                </c:pt>
                <c:pt idx="7">
                  <c:v>285.37459992171028</c:v>
                </c:pt>
                <c:pt idx="8">
                  <c:v>278.44174563781644</c:v>
                </c:pt>
                <c:pt idx="9">
                  <c:v>281.20177956147586</c:v>
                </c:pt>
                <c:pt idx="10">
                  <c:v>284.98025321057139</c:v>
                </c:pt>
                <c:pt idx="11">
                  <c:v>279.6798684679286</c:v>
                </c:pt>
                <c:pt idx="12">
                  <c:v>271.71783542082255</c:v>
                </c:pt>
                <c:pt idx="13">
                  <c:v>276.97597228749373</c:v>
                </c:pt>
                <c:pt idx="14">
                  <c:v>264.04891198835747</c:v>
                </c:pt>
                <c:pt idx="15">
                  <c:v>263.87923866516007</c:v>
                </c:pt>
                <c:pt idx="16">
                  <c:v>266.63061496421773</c:v>
                </c:pt>
                <c:pt idx="17">
                  <c:v>266.88992622953549</c:v>
                </c:pt>
                <c:pt idx="18">
                  <c:v>266.97075157061505</c:v>
                </c:pt>
                <c:pt idx="19">
                  <c:v>264.97450817171193</c:v>
                </c:pt>
                <c:pt idx="20">
                  <c:v>264.46109334787479</c:v>
                </c:pt>
                <c:pt idx="21">
                  <c:v>267.7523187821904</c:v>
                </c:pt>
                <c:pt idx="22">
                  <c:v>264.26375349294301</c:v>
                </c:pt>
                <c:pt idx="23">
                  <c:v>254.08059454770557</c:v>
                </c:pt>
                <c:pt idx="24">
                  <c:v>255.39818515457333</c:v>
                </c:pt>
                <c:pt idx="25">
                  <c:v>253.73977639736324</c:v>
                </c:pt>
                <c:pt idx="26">
                  <c:v>251.84537340256529</c:v>
                </c:pt>
                <c:pt idx="27">
                  <c:v>258.40781348562837</c:v>
                </c:pt>
                <c:pt idx="28">
                  <c:v>251.46660854957025</c:v>
                </c:pt>
                <c:pt idx="29">
                  <c:v>250.65279908934326</c:v>
                </c:pt>
                <c:pt idx="30">
                  <c:v>249.96545338701981</c:v>
                </c:pt>
                <c:pt idx="31">
                  <c:v>253.72694360134818</c:v>
                </c:pt>
                <c:pt idx="32">
                  <c:v>252.56188427399729</c:v>
                </c:pt>
                <c:pt idx="33">
                  <c:v>248.48484251192554</c:v>
                </c:pt>
                <c:pt idx="34">
                  <c:v>250.00055341358023</c:v>
                </c:pt>
                <c:pt idx="35">
                  <c:v>246.938702718748</c:v>
                </c:pt>
                <c:pt idx="36">
                  <c:v>244.35265522347555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98624"/>
        <c:axId val="190731904"/>
      </c:lineChart>
      <c:catAx>
        <c:axId val="193498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31904"/>
        <c:crosses val="autoZero"/>
        <c:auto val="1"/>
        <c:lblAlgn val="ctr"/>
        <c:lblOffset val="100"/>
        <c:noMultiLvlLbl val="0"/>
      </c:catAx>
      <c:valAx>
        <c:axId val="19073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98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055555555555551"/>
          <c:y val="1.7505103528725557E-3"/>
          <c:w val="0.26944444444444443"/>
          <c:h val="0.866868985126859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ST_exp_2!$I$11:$I$37</c:f>
              <c:numCache>
                <c:formatCode>General</c:formatCode>
                <c:ptCount val="27"/>
                <c:pt idx="0">
                  <c:v>250.0798187096774</c:v>
                </c:pt>
                <c:pt idx="1">
                  <c:v>241.53337096774192</c:v>
                </c:pt>
                <c:pt idx="2">
                  <c:v>244.52088933333334</c:v>
                </c:pt>
                <c:pt idx="3">
                  <c:v>247.02217096774191</c:v>
                </c:pt>
                <c:pt idx="4">
                  <c:v>237.97081</c:v>
                </c:pt>
                <c:pt idx="5">
                  <c:v>236.72378548387098</c:v>
                </c:pt>
                <c:pt idx="6">
                  <c:v>227.82247935483872</c:v>
                </c:pt>
                <c:pt idx="7">
                  <c:v>221.53024285714287</c:v>
                </c:pt>
                <c:pt idx="8">
                  <c:v>222.02450548387097</c:v>
                </c:pt>
                <c:pt idx="9">
                  <c:v>223.63801566666669</c:v>
                </c:pt>
                <c:pt idx="10">
                  <c:v>222.51957709677419</c:v>
                </c:pt>
                <c:pt idx="11">
                  <c:v>231.13139333333331</c:v>
                </c:pt>
                <c:pt idx="12">
                  <c:v>298.54290774193549</c:v>
                </c:pt>
                <c:pt idx="13">
                  <c:v>296.61077870967739</c:v>
                </c:pt>
                <c:pt idx="14">
                  <c:v>301.00292966666672</c:v>
                </c:pt>
                <c:pt idx="15">
                  <c:v>305.69305419354839</c:v>
                </c:pt>
                <c:pt idx="16">
                  <c:v>302.35354599999999</c:v>
                </c:pt>
                <c:pt idx="17">
                  <c:v>295.93267806451615</c:v>
                </c:pt>
                <c:pt idx="18">
                  <c:v>312.98458870967744</c:v>
                </c:pt>
                <c:pt idx="19">
                  <c:v>312.61618035714281</c:v>
                </c:pt>
                <c:pt idx="20">
                  <c:v>312.94146741935481</c:v>
                </c:pt>
                <c:pt idx="21">
                  <c:v>310.30804433333338</c:v>
                </c:pt>
                <c:pt idx="22">
                  <c:v>297.45834354838712</c:v>
                </c:pt>
                <c:pt idx="23">
                  <c:v>300.470642</c:v>
                </c:pt>
                <c:pt idx="24">
                  <c:v>303.84677129032258</c:v>
                </c:pt>
                <c:pt idx="25">
                  <c:v>302.36041258064517</c:v>
                </c:pt>
                <c:pt idx="26">
                  <c:v>300.76257333333336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ST_exp_2!$O$11:$O$37</c:f>
              <c:numCache>
                <c:formatCode>General</c:formatCode>
                <c:ptCount val="27"/>
                <c:pt idx="0">
                  <c:v>250.0798187096774</c:v>
                </c:pt>
                <c:pt idx="1">
                  <c:v>229.91378249318865</c:v>
                </c:pt>
                <c:pt idx="2">
                  <c:v>235.10554833047965</c:v>
                </c:pt>
                <c:pt idx="3">
                  <c:v>235.11541675153262</c:v>
                </c:pt>
                <c:pt idx="4">
                  <c:v>229.21231671776036</c:v>
                </c:pt>
                <c:pt idx="5">
                  <c:v>232.04973820943562</c:v>
                </c:pt>
                <c:pt idx="6">
                  <c:v>224.13849372872889</c:v>
                </c:pt>
                <c:pt idx="7">
                  <c:v>224.12862530767578</c:v>
                </c:pt>
                <c:pt idx="8">
                  <c:v>226.60528337127562</c:v>
                </c:pt>
                <c:pt idx="9">
                  <c:v>234.52729970111108</c:v>
                </c:pt>
                <c:pt idx="10">
                  <c:v>234.53387864848</c:v>
                </c:pt>
                <c:pt idx="11">
                  <c:v>233.73659291250533</c:v>
                </c:pt>
                <c:pt idx="12">
                  <c:v>285.85007566989151</c:v>
                </c:pt>
                <c:pt idx="13">
                  <c:v>305.62239003368296</c:v>
                </c:pt>
                <c:pt idx="14">
                  <c:v>305.61910055999999</c:v>
                </c:pt>
                <c:pt idx="15">
                  <c:v>312.20219657599955</c:v>
                </c:pt>
                <c:pt idx="16">
                  <c:v>312.19890710231579</c:v>
                </c:pt>
                <c:pt idx="17">
                  <c:v>305.61910056000045</c:v>
                </c:pt>
                <c:pt idx="18">
                  <c:v>313.80342243873633</c:v>
                </c:pt>
                <c:pt idx="19">
                  <c:v>307.21045800168463</c:v>
                </c:pt>
                <c:pt idx="20">
                  <c:v>319.69860358997812</c:v>
                </c:pt>
                <c:pt idx="21">
                  <c:v>313.1319549424004</c:v>
                </c:pt>
                <c:pt idx="22">
                  <c:v>298.38756336345364</c:v>
                </c:pt>
                <c:pt idx="23">
                  <c:v>298.38427388976845</c:v>
                </c:pt>
                <c:pt idx="24">
                  <c:v>303.77230546871544</c:v>
                </c:pt>
                <c:pt idx="25">
                  <c:v>305.08234572454722</c:v>
                </c:pt>
                <c:pt idx="26">
                  <c:v>302.92976467191596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91136"/>
        <c:axId val="197378048"/>
      </c:lineChart>
      <c:catAx>
        <c:axId val="193691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7378048"/>
        <c:crosses val="autoZero"/>
        <c:auto val="1"/>
        <c:lblAlgn val="ctr"/>
        <c:lblOffset val="100"/>
        <c:noMultiLvlLbl val="0"/>
      </c:catAx>
      <c:valAx>
        <c:axId val="19737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691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ST_exp_2!$J$11:$J$37</c:f>
              <c:numCache>
                <c:formatCode>General</c:formatCode>
                <c:ptCount val="27"/>
                <c:pt idx="0">
                  <c:v>275.88992322580646</c:v>
                </c:pt>
                <c:pt idx="1">
                  <c:v>282.04739387096771</c:v>
                </c:pt>
                <c:pt idx="2">
                  <c:v>282.56466666666671</c:v>
                </c:pt>
                <c:pt idx="3">
                  <c:v>285.68646225806452</c:v>
                </c:pt>
                <c:pt idx="4">
                  <c:v>283.6423033333333</c:v>
                </c:pt>
                <c:pt idx="5">
                  <c:v>279.20898451612908</c:v>
                </c:pt>
                <c:pt idx="6">
                  <c:v>281.62796032258069</c:v>
                </c:pt>
                <c:pt idx="7">
                  <c:v>280.25436392857142</c:v>
                </c:pt>
                <c:pt idx="8">
                  <c:v>278.1800841935484</c:v>
                </c:pt>
                <c:pt idx="9">
                  <c:v>290.70153800000003</c:v>
                </c:pt>
                <c:pt idx="10">
                  <c:v>297.94253548387098</c:v>
                </c:pt>
                <c:pt idx="11">
                  <c:v>292.09259033333336</c:v>
                </c:pt>
                <c:pt idx="12">
                  <c:v>252.25300612903226</c:v>
                </c:pt>
                <c:pt idx="13">
                  <c:v>260.65377806451613</c:v>
                </c:pt>
                <c:pt idx="14">
                  <c:v>250.892212</c:v>
                </c:pt>
                <c:pt idx="15">
                  <c:v>256.8810729032258</c:v>
                </c:pt>
                <c:pt idx="16">
                  <c:v>263.0228883333333</c:v>
                </c:pt>
                <c:pt idx="17">
                  <c:v>262.30398548387097</c:v>
                </c:pt>
                <c:pt idx="18">
                  <c:v>269.29071032258065</c:v>
                </c:pt>
                <c:pt idx="19">
                  <c:v>264.88052357142857</c:v>
                </c:pt>
                <c:pt idx="20">
                  <c:v>273.4185487096774</c:v>
                </c:pt>
                <c:pt idx="21">
                  <c:v>276.05493166666668</c:v>
                </c:pt>
                <c:pt idx="22">
                  <c:v>257.33746322580646</c:v>
                </c:pt>
                <c:pt idx="23">
                  <c:v>244.10232533333334</c:v>
                </c:pt>
                <c:pt idx="24">
                  <c:v>251.85189806451612</c:v>
                </c:pt>
                <c:pt idx="25">
                  <c:v>254.98043838709677</c:v>
                </c:pt>
                <c:pt idx="26">
                  <c:v>253.48503100000002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ST_exp_2!$P$11:$P$37</c:f>
              <c:numCache>
                <c:formatCode>General</c:formatCode>
                <c:ptCount val="27"/>
                <c:pt idx="0">
                  <c:v>275.88992322580646</c:v>
                </c:pt>
                <c:pt idx="1">
                  <c:v>282.00110463978899</c:v>
                </c:pt>
                <c:pt idx="2">
                  <c:v>276.65882464096052</c:v>
                </c:pt>
                <c:pt idx="3">
                  <c:v>280.95774477682494</c:v>
                </c:pt>
                <c:pt idx="4">
                  <c:v>285.34090754922329</c:v>
                </c:pt>
                <c:pt idx="5">
                  <c:v>275.93121588087899</c:v>
                </c:pt>
                <c:pt idx="6">
                  <c:v>288.37776374556148</c:v>
                </c:pt>
                <c:pt idx="7">
                  <c:v>285.67361549748318</c:v>
                </c:pt>
                <c:pt idx="8">
                  <c:v>274.97078040914431</c:v>
                </c:pt>
                <c:pt idx="9">
                  <c:v>278.19970246178536</c:v>
                </c:pt>
                <c:pt idx="10">
                  <c:v>283.12961500320966</c:v>
                </c:pt>
                <c:pt idx="11">
                  <c:v>274.53394764876396</c:v>
                </c:pt>
                <c:pt idx="12">
                  <c:v>265.77786540166278</c:v>
                </c:pt>
                <c:pt idx="13">
                  <c:v>275.39467967253097</c:v>
                </c:pt>
                <c:pt idx="14">
                  <c:v>257.08399395488181</c:v>
                </c:pt>
                <c:pt idx="15">
                  <c:v>257.56900891336858</c:v>
                </c:pt>
                <c:pt idx="16">
                  <c:v>262.38416611583034</c:v>
                </c:pt>
                <c:pt idx="17">
                  <c:v>263.71732747073355</c:v>
                </c:pt>
                <c:pt idx="18">
                  <c:v>263.65709673477852</c:v>
                </c:pt>
                <c:pt idx="19">
                  <c:v>260.87249206408683</c:v>
                </c:pt>
                <c:pt idx="20">
                  <c:v>259.52946458421241</c:v>
                </c:pt>
                <c:pt idx="21">
                  <c:v>264.47243074132666</c:v>
                </c:pt>
                <c:pt idx="22">
                  <c:v>260.49149400571434</c:v>
                </c:pt>
                <c:pt idx="23">
                  <c:v>246.11540332400352</c:v>
                </c:pt>
                <c:pt idx="24">
                  <c:v>248.56190341815474</c:v>
                </c:pt>
                <c:pt idx="25">
                  <c:v>246.32890737143029</c:v>
                </c:pt>
                <c:pt idx="26">
                  <c:v>243.89409318466511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25984"/>
        <c:axId val="197379776"/>
      </c:lineChart>
      <c:catAx>
        <c:axId val="19562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7379776"/>
        <c:crosses val="autoZero"/>
        <c:auto val="1"/>
        <c:lblAlgn val="ctr"/>
        <c:lblOffset val="100"/>
        <c:noMultiLvlLbl val="0"/>
      </c:catAx>
      <c:valAx>
        <c:axId val="19737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625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факт</c:v>
          </c:tx>
          <c:val>
            <c:numRef>
              <c:f>ST_exp_3!$I$11:$I$47</c:f>
              <c:numCache>
                <c:formatCode>General</c:formatCode>
                <c:ptCount val="37"/>
                <c:pt idx="0">
                  <c:v>250.0798187096774</c:v>
                </c:pt>
                <c:pt idx="1">
                  <c:v>241.53337096774192</c:v>
                </c:pt>
                <c:pt idx="2">
                  <c:v>244.52088933333334</c:v>
                </c:pt>
                <c:pt idx="3">
                  <c:v>247.02217096774191</c:v>
                </c:pt>
                <c:pt idx="4">
                  <c:v>237.97081</c:v>
                </c:pt>
                <c:pt idx="5">
                  <c:v>236.72378548387098</c:v>
                </c:pt>
                <c:pt idx="6">
                  <c:v>227.82247935483872</c:v>
                </c:pt>
                <c:pt idx="7">
                  <c:v>221.53024285714287</c:v>
                </c:pt>
                <c:pt idx="8">
                  <c:v>222.02450548387097</c:v>
                </c:pt>
                <c:pt idx="9">
                  <c:v>223.63801566666669</c:v>
                </c:pt>
                <c:pt idx="10">
                  <c:v>222.51957709677419</c:v>
                </c:pt>
                <c:pt idx="11">
                  <c:v>231.13139333333331</c:v>
                </c:pt>
                <c:pt idx="12">
                  <c:v>298.54290774193549</c:v>
                </c:pt>
                <c:pt idx="13">
                  <c:v>296.61077870967739</c:v>
                </c:pt>
                <c:pt idx="14">
                  <c:v>301.00292966666672</c:v>
                </c:pt>
                <c:pt idx="15">
                  <c:v>304.79479967741941</c:v>
                </c:pt>
                <c:pt idx="16">
                  <c:v>296.78598033333333</c:v>
                </c:pt>
                <c:pt idx="17">
                  <c:v>286.8043212903226</c:v>
                </c:pt>
                <c:pt idx="18">
                  <c:v>299.42047129032261</c:v>
                </c:pt>
                <c:pt idx="19">
                  <c:v>295.4453125</c:v>
                </c:pt>
                <c:pt idx="20">
                  <c:v>292.08978258064519</c:v>
                </c:pt>
                <c:pt idx="21">
                  <c:v>286.50387566666666</c:v>
                </c:pt>
                <c:pt idx="22">
                  <c:v>272.00912483870962</c:v>
                </c:pt>
                <c:pt idx="23">
                  <c:v>271.11270133333335</c:v>
                </c:pt>
                <c:pt idx="24">
                  <c:v>270.84707645161291</c:v>
                </c:pt>
                <c:pt idx="25">
                  <c:v>266.54086290322584</c:v>
                </c:pt>
                <c:pt idx="26">
                  <c:v>262.27600100000001</c:v>
                </c:pt>
                <c:pt idx="27">
                  <c:v>265.66790774193549</c:v>
                </c:pt>
                <c:pt idx="28">
                  <c:v>271.02368166666668</c:v>
                </c:pt>
                <c:pt idx="29">
                  <c:v>262.88400258064519</c:v>
                </c:pt>
                <c:pt idx="30">
                  <c:v>264.53875741935485</c:v>
                </c:pt>
                <c:pt idx="31">
                  <c:v>257.70291142857144</c:v>
                </c:pt>
                <c:pt idx="32">
                  <c:v>258.83721935483874</c:v>
                </c:pt>
                <c:pt idx="33">
                  <c:v>255.29370133333333</c:v>
                </c:pt>
                <c:pt idx="34">
                  <c:v>249.94631967741935</c:v>
                </c:pt>
                <c:pt idx="35">
                  <c:v>259.46710200000001</c:v>
                </c:pt>
                <c:pt idx="36">
                  <c:v>259.3660887096774</c:v>
                </c:pt>
              </c:numCache>
            </c:numRef>
          </c:val>
          <c:smooth val="0"/>
        </c:ser>
        <c:ser>
          <c:idx val="1"/>
          <c:order val="1"/>
          <c:tx>
            <c:v>CRMP</c:v>
          </c:tx>
          <c:val>
            <c:numRef>
              <c:f>ST_exp_3!$O$11:$O$47</c:f>
              <c:numCache>
                <c:formatCode>General</c:formatCode>
                <c:ptCount val="37"/>
                <c:pt idx="0">
                  <c:v>250.0798187096774</c:v>
                </c:pt>
                <c:pt idx="1">
                  <c:v>231.84750353114853</c:v>
                </c:pt>
                <c:pt idx="2">
                  <c:v>237.6000566206497</c:v>
                </c:pt>
                <c:pt idx="3">
                  <c:v>237.60992504170267</c:v>
                </c:pt>
                <c:pt idx="4">
                  <c:v>231.97914575780038</c:v>
                </c:pt>
                <c:pt idx="5">
                  <c:v>235.30669750116562</c:v>
                </c:pt>
                <c:pt idx="6">
                  <c:v>227.43107901941892</c:v>
                </c:pt>
                <c:pt idx="7">
                  <c:v>227.4212105983658</c:v>
                </c:pt>
                <c:pt idx="8">
                  <c:v>230.01076491261563</c:v>
                </c:pt>
                <c:pt idx="9">
                  <c:v>238.2940492445311</c:v>
                </c:pt>
                <c:pt idx="10">
                  <c:v>238.30062819190002</c:v>
                </c:pt>
                <c:pt idx="11">
                  <c:v>236.85301295410537</c:v>
                </c:pt>
                <c:pt idx="12">
                  <c:v>301.9693358478907</c:v>
                </c:pt>
                <c:pt idx="13">
                  <c:v>315.5151212206834</c:v>
                </c:pt>
                <c:pt idx="14">
                  <c:v>311.8083969035003</c:v>
                </c:pt>
                <c:pt idx="15">
                  <c:v>313.74972059399988</c:v>
                </c:pt>
                <c:pt idx="16">
                  <c:v>310.01056091031597</c:v>
                </c:pt>
                <c:pt idx="17">
                  <c:v>300.69809237300058</c:v>
                </c:pt>
                <c:pt idx="18">
                  <c:v>311.63350516773613</c:v>
                </c:pt>
                <c:pt idx="19">
                  <c:v>301.93381121768488</c:v>
                </c:pt>
                <c:pt idx="20">
                  <c:v>308.18860651392862</c:v>
                </c:pt>
                <c:pt idx="21">
                  <c:v>298.55090725650064</c:v>
                </c:pt>
                <c:pt idx="22">
                  <c:v>276.23201552920403</c:v>
                </c:pt>
                <c:pt idx="23">
                  <c:v>272.56097011516869</c:v>
                </c:pt>
                <c:pt idx="24">
                  <c:v>276.25745141811558</c:v>
                </c:pt>
                <c:pt idx="25">
                  <c:v>277.32792759114727</c:v>
                </c:pt>
                <c:pt idx="26">
                  <c:v>274.82468784251591</c:v>
                </c:pt>
                <c:pt idx="27">
                  <c:v>282.90589071919948</c:v>
                </c:pt>
                <c:pt idx="28">
                  <c:v>278.3177143379371</c:v>
                </c:pt>
                <c:pt idx="29">
                  <c:v>270.93644588063199</c:v>
                </c:pt>
                <c:pt idx="30">
                  <c:v>270.94960377536842</c:v>
                </c:pt>
                <c:pt idx="31">
                  <c:v>270.93315640694732</c:v>
                </c:pt>
                <c:pt idx="32">
                  <c:v>270.9463143016842</c:v>
                </c:pt>
                <c:pt idx="33">
                  <c:v>262.58354145536896</c:v>
                </c:pt>
                <c:pt idx="34">
                  <c:v>267.94908021526288</c:v>
                </c:pt>
                <c:pt idx="35">
                  <c:v>267.9819749521053</c:v>
                </c:pt>
                <c:pt idx="36">
                  <c:v>267.96223811000004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27008"/>
        <c:axId val="197382080"/>
      </c:lineChart>
      <c:catAx>
        <c:axId val="19562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382080"/>
        <c:crosses val="autoZero"/>
        <c:auto val="1"/>
        <c:lblAlgn val="ctr"/>
        <c:lblOffset val="100"/>
        <c:noMultiLvlLbl val="0"/>
      </c:catAx>
      <c:valAx>
        <c:axId val="19738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627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52387</xdr:rowOff>
    </xdr:from>
    <xdr:to>
      <xdr:col>6</xdr:col>
      <xdr:colOff>476250</xdr:colOff>
      <xdr:row>25</xdr:row>
      <xdr:rowOff>128587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157162</xdr:rowOff>
    </xdr:from>
    <xdr:to>
      <xdr:col>6</xdr:col>
      <xdr:colOff>457200</xdr:colOff>
      <xdr:row>45</xdr:row>
      <xdr:rowOff>42862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29</xdr:row>
      <xdr:rowOff>138112</xdr:rowOff>
    </xdr:from>
    <xdr:to>
      <xdr:col>7</xdr:col>
      <xdr:colOff>38100</xdr:colOff>
      <xdr:row>44</xdr:row>
      <xdr:rowOff>23812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</xdr:colOff>
      <xdr:row>29</xdr:row>
      <xdr:rowOff>109537</xdr:rowOff>
    </xdr:from>
    <xdr:to>
      <xdr:col>14</xdr:col>
      <xdr:colOff>133350</xdr:colOff>
      <xdr:row>43</xdr:row>
      <xdr:rowOff>185737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30</xdr:row>
      <xdr:rowOff>42862</xdr:rowOff>
    </xdr:from>
    <xdr:to>
      <xdr:col>8</xdr:col>
      <xdr:colOff>581025</xdr:colOff>
      <xdr:row>44</xdr:row>
      <xdr:rowOff>119062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30</xdr:row>
      <xdr:rowOff>157162</xdr:rowOff>
    </xdr:from>
    <xdr:to>
      <xdr:col>15</xdr:col>
      <xdr:colOff>752475</xdr:colOff>
      <xdr:row>45</xdr:row>
      <xdr:rowOff>42862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21</xdr:row>
      <xdr:rowOff>42862</xdr:rowOff>
    </xdr:from>
    <xdr:to>
      <xdr:col>7</xdr:col>
      <xdr:colOff>152400</xdr:colOff>
      <xdr:row>35</xdr:row>
      <xdr:rowOff>119062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333375</xdr:colOff>
      <xdr:row>26</xdr:row>
      <xdr:rowOff>4762</xdr:rowOff>
    </xdr:from>
    <xdr:to>
      <xdr:col>10</xdr:col>
      <xdr:colOff>95250</xdr:colOff>
      <xdr:row>40</xdr:row>
      <xdr:rowOff>80962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23812</xdr:rowOff>
    </xdr:from>
    <xdr:to>
      <xdr:col>7</xdr:col>
      <xdr:colOff>104775</xdr:colOff>
      <xdr:row>21</xdr:row>
      <xdr:rowOff>100012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571500</xdr:colOff>
      <xdr:row>20</xdr:row>
      <xdr:rowOff>138112</xdr:rowOff>
    </xdr:from>
    <xdr:to>
      <xdr:col>9</xdr:col>
      <xdr:colOff>266700</xdr:colOff>
      <xdr:row>35</xdr:row>
      <xdr:rowOff>23812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185737</xdr:rowOff>
    </xdr:from>
    <xdr:to>
      <xdr:col>7</xdr:col>
      <xdr:colOff>371475</xdr:colOff>
      <xdr:row>22</xdr:row>
      <xdr:rowOff>71437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495300</xdr:colOff>
      <xdr:row>24</xdr:row>
      <xdr:rowOff>4762</xdr:rowOff>
    </xdr:from>
    <xdr:to>
      <xdr:col>7</xdr:col>
      <xdr:colOff>257175</xdr:colOff>
      <xdr:row>38</xdr:row>
      <xdr:rowOff>80962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"/>
  <sheetViews>
    <sheetView workbookViewId="0">
      <selection activeCell="I3" sqref="I3:R3"/>
    </sheetView>
  </sheetViews>
  <sheetFormatPr defaultRowHeight="15" x14ac:dyDescent="0.25"/>
  <cols>
    <col min="1" max="1" width="12.85546875" customWidth="1"/>
    <col min="3" max="4" width="9.28515625" bestFit="1" customWidth="1"/>
    <col min="5" max="6" width="10.5703125" bestFit="1" customWidth="1"/>
    <col min="7" max="8" width="9.28515625" bestFit="1" customWidth="1"/>
    <col min="9" max="10" width="11.5703125" bestFit="1" customWidth="1"/>
    <col min="15" max="16" width="11.5703125" bestFit="1" customWidth="1"/>
    <col min="18" max="19" width="11.5703125" bestFit="1" customWidth="1"/>
    <col min="21" max="21" width="11.5703125" bestFit="1" customWidth="1"/>
  </cols>
  <sheetData>
    <row r="1" spans="1:30" x14ac:dyDescent="0.25"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20</v>
      </c>
      <c r="P1" t="s">
        <v>21</v>
      </c>
      <c r="Q1" t="s">
        <v>19</v>
      </c>
      <c r="R1" t="s">
        <v>22</v>
      </c>
    </row>
    <row r="2" spans="1:30" x14ac:dyDescent="0.25">
      <c r="C2" s="6"/>
      <c r="D2" s="6" t="s">
        <v>8</v>
      </c>
      <c r="E2" s="6" t="s">
        <v>9</v>
      </c>
      <c r="F2" s="6" t="s">
        <v>0</v>
      </c>
      <c r="G2" s="6" t="s">
        <v>1</v>
      </c>
      <c r="H2" s="19"/>
      <c r="I2" s="19">
        <v>0</v>
      </c>
      <c r="J2" s="19">
        <v>0</v>
      </c>
      <c r="K2">
        <v>0.1</v>
      </c>
      <c r="L2">
        <v>0.1</v>
      </c>
      <c r="M2">
        <v>0.1</v>
      </c>
      <c r="N2">
        <v>0.1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30" x14ac:dyDescent="0.25">
      <c r="C3" s="6" t="s">
        <v>4</v>
      </c>
      <c r="D3" s="6">
        <f>K3</f>
        <v>1.5738078234452897</v>
      </c>
      <c r="E3" s="6">
        <f>M3</f>
        <v>0.89024835195743157</v>
      </c>
      <c r="F3" s="20">
        <f>O3</f>
        <v>0.70422045866945315</v>
      </c>
      <c r="G3" s="20">
        <f>Q3</f>
        <v>0.26634478295251979</v>
      </c>
      <c r="H3" s="18"/>
      <c r="I3" s="18">
        <v>0.95371107168367342</v>
      </c>
      <c r="J3">
        <v>1.3825989304821995</v>
      </c>
      <c r="K3" s="16">
        <v>1.5738078234452897</v>
      </c>
      <c r="L3" s="16">
        <v>0.66381246934779403</v>
      </c>
      <c r="M3" s="16">
        <v>0.89024835195743157</v>
      </c>
      <c r="N3" s="16">
        <v>1.4406638264595677</v>
      </c>
      <c r="O3" s="16">
        <v>0.70422045866945315</v>
      </c>
      <c r="P3" s="16">
        <v>0.29577954128146899</v>
      </c>
      <c r="Q3" s="16">
        <v>0.26634478295251979</v>
      </c>
      <c r="R3" s="16">
        <v>0.70793821705888016</v>
      </c>
      <c r="S3">
        <f>O3+P3</f>
        <v>0.99999999995092215</v>
      </c>
      <c r="T3">
        <f>Q3+R3</f>
        <v>0.9742830000114</v>
      </c>
      <c r="U3">
        <f>J3*O3</f>
        <v>0.97365445298006992</v>
      </c>
    </row>
    <row r="4" spans="1:30" x14ac:dyDescent="0.25">
      <c r="C4" s="6" t="s">
        <v>5</v>
      </c>
      <c r="D4" s="6">
        <f>L3</f>
        <v>0.66381246934779403</v>
      </c>
      <c r="E4" s="6">
        <f>N3</f>
        <v>1.4406638264595677</v>
      </c>
      <c r="F4" s="20">
        <f>P3</f>
        <v>0.29577954128146899</v>
      </c>
      <c r="G4" s="20">
        <f>R3</f>
        <v>0.70793821705888016</v>
      </c>
      <c r="H4" s="18"/>
      <c r="I4" s="18">
        <v>3</v>
      </c>
      <c r="J4">
        <v>3</v>
      </c>
      <c r="K4">
        <v>6</v>
      </c>
      <c r="L4">
        <v>6</v>
      </c>
      <c r="M4">
        <v>8</v>
      </c>
      <c r="N4">
        <v>8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30" x14ac:dyDescent="0.25">
      <c r="F5" s="21">
        <f>O3*I3</f>
        <v>0.67162284833921226</v>
      </c>
      <c r="G5" s="21">
        <f>Q3*J3</f>
        <v>0.36824801204966739</v>
      </c>
    </row>
    <row r="6" spans="1:30" x14ac:dyDescent="0.25">
      <c r="F6" s="21">
        <f>I6*P3</f>
        <v>0.32837715161170994</v>
      </c>
      <c r="G6" s="21">
        <f>J6*R3</f>
        <v>0.6060349879617325</v>
      </c>
      <c r="H6" t="s">
        <v>23</v>
      </c>
      <c r="I6">
        <f>1+(1-I3)*O3/P3</f>
        <v>1.1102091449226386</v>
      </c>
      <c r="J6">
        <f>1+(1-J3)*Q3/R3</f>
        <v>0.85605632434917378</v>
      </c>
    </row>
    <row r="8" spans="1:30" x14ac:dyDescent="0.25">
      <c r="A8" t="s">
        <v>24</v>
      </c>
    </row>
    <row r="9" spans="1:30" x14ac:dyDescent="0.25">
      <c r="C9" s="7" t="s">
        <v>7</v>
      </c>
      <c r="D9" s="7" t="s">
        <v>7</v>
      </c>
      <c r="E9" s="7" t="s">
        <v>7</v>
      </c>
      <c r="F9" s="7" t="s">
        <v>7</v>
      </c>
      <c r="G9" s="7" t="s">
        <v>6</v>
      </c>
      <c r="H9" s="7" t="s">
        <v>6</v>
      </c>
      <c r="I9" s="7" t="s">
        <v>6</v>
      </c>
      <c r="J9" s="13" t="s">
        <v>6</v>
      </c>
      <c r="K9" s="14" t="s">
        <v>11</v>
      </c>
      <c r="L9" s="14" t="s">
        <v>11</v>
      </c>
      <c r="O9" t="s">
        <v>10</v>
      </c>
    </row>
    <row r="10" spans="1:30" x14ac:dyDescent="0.25">
      <c r="A10" t="s">
        <v>2</v>
      </c>
      <c r="B10" t="s">
        <v>3</v>
      </c>
      <c r="C10" s="9" t="s">
        <v>0</v>
      </c>
      <c r="D10" s="9" t="s">
        <v>1</v>
      </c>
      <c r="E10" s="9" t="s">
        <v>4</v>
      </c>
      <c r="F10" s="9" t="s">
        <v>5</v>
      </c>
      <c r="G10" s="7" t="s">
        <v>0</v>
      </c>
      <c r="H10" s="7" t="s">
        <v>1</v>
      </c>
      <c r="I10" s="7" t="s">
        <v>4</v>
      </c>
      <c r="J10" s="13" t="s">
        <v>5</v>
      </c>
      <c r="K10" s="23" t="s">
        <v>4</v>
      </c>
      <c r="L10" s="23" t="s">
        <v>5</v>
      </c>
      <c r="O10" s="9" t="s">
        <v>4</v>
      </c>
      <c r="P10" s="9" t="s">
        <v>5</v>
      </c>
      <c r="R10" t="s">
        <v>12</v>
      </c>
    </row>
    <row r="11" spans="1:30" x14ac:dyDescent="0.25">
      <c r="A11" s="3">
        <v>36708</v>
      </c>
      <c r="B11" s="2">
        <v>31</v>
      </c>
      <c r="C11" s="10">
        <v>7347</v>
      </c>
      <c r="D11" s="10">
        <v>9052</v>
      </c>
      <c r="E11" s="10">
        <v>7752.4743799999997</v>
      </c>
      <c r="F11" s="10">
        <v>8552.5876200000002</v>
      </c>
      <c r="G11" s="15">
        <f>C11/$B11</f>
        <v>237</v>
      </c>
      <c r="H11" s="15">
        <f t="shared" ref="H11:J26" si="0">D11/$B11</f>
        <v>292</v>
      </c>
      <c r="I11" s="15">
        <f t="shared" si="0"/>
        <v>250.0798187096774</v>
      </c>
      <c r="J11" s="15">
        <f t="shared" si="0"/>
        <v>275.88992322580646</v>
      </c>
      <c r="K11" s="15">
        <v>95</v>
      </c>
      <c r="L11" s="15">
        <v>96</v>
      </c>
      <c r="M11" s="5"/>
      <c r="N11" s="5"/>
      <c r="O11" s="15">
        <f>I11</f>
        <v>250.0798187096774</v>
      </c>
      <c r="P11" s="15">
        <f>J11</f>
        <v>275.88992322580646</v>
      </c>
      <c r="Q11" s="15"/>
      <c r="R11" s="25">
        <f>ABS((O11-I11)/I11)</f>
        <v>0</v>
      </c>
      <c r="S11" s="25">
        <f>ABS((P11-J11)/J11)</f>
        <v>0</v>
      </c>
      <c r="T11" s="2"/>
      <c r="U11" s="3"/>
      <c r="V11" s="2"/>
      <c r="W11" s="2"/>
      <c r="X11" s="2"/>
      <c r="Y11" s="2"/>
      <c r="Z11" s="2"/>
      <c r="AA11" s="2"/>
      <c r="AB11" s="2"/>
      <c r="AC11" s="2"/>
      <c r="AD11" s="2"/>
    </row>
    <row r="12" spans="1:30" x14ac:dyDescent="0.25">
      <c r="A12" s="3">
        <v>36739</v>
      </c>
      <c r="B12" s="2">
        <v>31</v>
      </c>
      <c r="C12" s="10">
        <v>7347</v>
      </c>
      <c r="D12" s="10">
        <v>9052</v>
      </c>
      <c r="E12" s="10">
        <v>7487.5344999999998</v>
      </c>
      <c r="F12" s="10">
        <v>8743.4692099999993</v>
      </c>
      <c r="G12" s="15">
        <f t="shared" ref="G12:J47" si="1">C12/$B12</f>
        <v>237</v>
      </c>
      <c r="H12" s="15">
        <f t="shared" si="0"/>
        <v>292</v>
      </c>
      <c r="I12" s="15">
        <f t="shared" si="0"/>
        <v>241.53337096774192</v>
      </c>
      <c r="J12" s="15">
        <f t="shared" si="0"/>
        <v>282.04739387096771</v>
      </c>
      <c r="K12" s="15">
        <v>98</v>
      </c>
      <c r="L12" s="15">
        <v>94</v>
      </c>
      <c r="M12" s="5"/>
      <c r="N12" s="5"/>
      <c r="O12" s="15">
        <f>O11*EXP(-1/$D$3) +($F$3*G12+$G$3*H12-$E$3*$D$3*(K12-K11) )*(1-EXP(-1/$D$3))</f>
        <v>245.56039149762552</v>
      </c>
      <c r="P12" s="15">
        <f>P11*EXP(-1/$D$4) +($F$4*G12+$G$4*H12-$E$4*$D$4*(L12-L11) )*(1-EXP(-1/$D$4))</f>
        <v>278.10065663337298</v>
      </c>
      <c r="Q12" s="15"/>
      <c r="R12" s="25">
        <f t="shared" ref="R12:S22" si="2">ABS((O12-I12)/I12)</f>
        <v>1.6672729377926954E-2</v>
      </c>
      <c r="S12" s="25">
        <f t="shared" si="2"/>
        <v>1.3993170379728106E-2</v>
      </c>
      <c r="T12" s="2"/>
      <c r="U12" s="3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25">
      <c r="A13" s="3">
        <v>36770</v>
      </c>
      <c r="B13" s="2">
        <v>30</v>
      </c>
      <c r="C13" s="10">
        <v>6840</v>
      </c>
      <c r="D13" s="10">
        <v>9270</v>
      </c>
      <c r="E13" s="10">
        <v>7335.6266800000003</v>
      </c>
      <c r="F13" s="10">
        <v>8476.94</v>
      </c>
      <c r="G13" s="15">
        <f t="shared" si="1"/>
        <v>228</v>
      </c>
      <c r="H13" s="15">
        <f t="shared" si="0"/>
        <v>309</v>
      </c>
      <c r="I13" s="15">
        <f t="shared" si="0"/>
        <v>244.52088933333334</v>
      </c>
      <c r="J13" s="15">
        <f t="shared" si="0"/>
        <v>282.56466666666671</v>
      </c>
      <c r="K13" s="15">
        <v>98</v>
      </c>
      <c r="L13" s="15">
        <v>97</v>
      </c>
      <c r="M13" s="5"/>
      <c r="N13" s="5"/>
      <c r="O13" s="15">
        <f t="shared" ref="O13:O22" si="3">O12*EXP(-1/$D$3) +($F$3*G13+$G$3*H13-$E$3*$D$3*(K13-K12) )*(1-EXP(-1/$D$3))</f>
        <v>244.29177666395466</v>
      </c>
      <c r="P13" s="15">
        <f t="shared" ref="P13:P22" si="4">P12*EXP(-1/$D$4) +($F$4*G13+$G$4*H13-$E$4*$D$4*(L13-L12) )*(1-EXP(-1/$D$4))</f>
        <v>282.16418027904911</v>
      </c>
      <c r="Q13" s="15"/>
      <c r="R13" s="25">
        <f t="shared" si="2"/>
        <v>9.3698607919894591E-4</v>
      </c>
      <c r="S13" s="25">
        <f t="shared" si="2"/>
        <v>1.4173264914613215E-3</v>
      </c>
      <c r="T13" s="2"/>
      <c r="U13" s="3"/>
      <c r="V13" s="2"/>
      <c r="W13" s="2"/>
      <c r="X13" s="2"/>
      <c r="Y13" s="2"/>
      <c r="Z13" s="2"/>
      <c r="AA13" s="2"/>
      <c r="AB13" s="2"/>
      <c r="AC13" s="2"/>
      <c r="AD13" s="2"/>
    </row>
    <row r="14" spans="1:30" x14ac:dyDescent="0.25">
      <c r="A14" s="3">
        <v>36800</v>
      </c>
      <c r="B14" s="2">
        <v>31</v>
      </c>
      <c r="C14" s="10">
        <v>7068</v>
      </c>
      <c r="D14" s="10">
        <v>9579</v>
      </c>
      <c r="E14" s="10">
        <v>7657.6872999999996</v>
      </c>
      <c r="F14" s="10">
        <v>8856.2803299999996</v>
      </c>
      <c r="G14" s="15">
        <f t="shared" si="1"/>
        <v>228</v>
      </c>
      <c r="H14" s="15">
        <f t="shared" si="0"/>
        <v>309</v>
      </c>
      <c r="I14" s="15">
        <f t="shared" si="0"/>
        <v>247.02217096774191</v>
      </c>
      <c r="J14" s="15">
        <f t="shared" si="0"/>
        <v>285.68646225806452</v>
      </c>
      <c r="K14" s="15">
        <v>95</v>
      </c>
      <c r="L14" s="15">
        <v>96</v>
      </c>
      <c r="M14" s="5"/>
      <c r="N14" s="5"/>
      <c r="O14" s="15">
        <f t="shared" si="3"/>
        <v>245.59645062930971</v>
      </c>
      <c r="P14" s="15">
        <f t="shared" si="4"/>
        <v>286.0423109088411</v>
      </c>
      <c r="Q14" s="15"/>
      <c r="R14" s="25">
        <f t="shared" si="2"/>
        <v>5.7716290519460355E-3</v>
      </c>
      <c r="S14" s="25">
        <f t="shared" si="2"/>
        <v>1.245591576037426E-3</v>
      </c>
      <c r="T14" s="2"/>
      <c r="U14" s="3"/>
      <c r="V14" s="2"/>
      <c r="W14" s="2"/>
      <c r="X14" s="2"/>
      <c r="Y14" s="2"/>
      <c r="Z14" s="2"/>
      <c r="AA14" s="2"/>
      <c r="AB14" s="2"/>
      <c r="AC14" s="2"/>
      <c r="AD14" s="2"/>
    </row>
    <row r="15" spans="1:30" x14ac:dyDescent="0.25">
      <c r="A15" s="3">
        <v>36831</v>
      </c>
      <c r="B15" s="2">
        <v>30</v>
      </c>
      <c r="C15" s="10">
        <v>6390</v>
      </c>
      <c r="D15" s="10">
        <v>9240</v>
      </c>
      <c r="E15" s="10">
        <v>7139.1243000000004</v>
      </c>
      <c r="F15" s="10">
        <v>8509.2690999999995</v>
      </c>
      <c r="G15" s="15">
        <f t="shared" si="1"/>
        <v>213</v>
      </c>
      <c r="H15" s="15">
        <f t="shared" si="0"/>
        <v>308</v>
      </c>
      <c r="I15" s="15">
        <f t="shared" si="0"/>
        <v>237.97081</v>
      </c>
      <c r="J15" s="15">
        <f t="shared" si="0"/>
        <v>283.6423033333333</v>
      </c>
      <c r="K15" s="15">
        <v>95</v>
      </c>
      <c r="L15" s="15">
        <v>94</v>
      </c>
      <c r="M15" s="5"/>
      <c r="N15" s="5"/>
      <c r="O15" s="15">
        <f t="shared" si="3"/>
        <v>239.21793879114898</v>
      </c>
      <c r="P15" s="15">
        <f t="shared" si="4"/>
        <v>283.64230333325429</v>
      </c>
      <c r="Q15" s="15"/>
      <c r="R15" s="25">
        <f t="shared" si="2"/>
        <v>5.2406796915511651E-3</v>
      </c>
      <c r="S15" s="25">
        <f t="shared" si="2"/>
        <v>2.7856335704504804E-13</v>
      </c>
      <c r="T15" s="2"/>
      <c r="U15" s="3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25">
      <c r="A16" s="3">
        <v>36861</v>
      </c>
      <c r="B16" s="2">
        <v>31</v>
      </c>
      <c r="C16" s="10">
        <v>6293</v>
      </c>
      <c r="D16" s="10">
        <v>9951</v>
      </c>
      <c r="E16" s="10">
        <v>7338.4373500000002</v>
      </c>
      <c r="F16" s="10">
        <v>8655.4785200000006</v>
      </c>
      <c r="G16" s="15">
        <f t="shared" si="1"/>
        <v>203</v>
      </c>
      <c r="H16" s="15">
        <f t="shared" si="0"/>
        <v>321</v>
      </c>
      <c r="I16" s="15">
        <f t="shared" si="0"/>
        <v>236.72378548387098</v>
      </c>
      <c r="J16" s="15">
        <f t="shared" si="0"/>
        <v>279.20898451612908</v>
      </c>
      <c r="K16" s="15">
        <v>96</v>
      </c>
      <c r="L16" s="15">
        <v>98</v>
      </c>
      <c r="M16" s="5"/>
      <c r="N16" s="5"/>
      <c r="O16" s="15">
        <f t="shared" si="3"/>
        <v>233.49673803716414</v>
      </c>
      <c r="P16" s="15">
        <f t="shared" si="4"/>
        <v>283.50515737858456</v>
      </c>
      <c r="Q16" s="15"/>
      <c r="R16" s="25">
        <f t="shared" si="2"/>
        <v>1.3632121673412158E-2</v>
      </c>
      <c r="S16" s="25">
        <f t="shared" si="2"/>
        <v>1.5386943474977256E-2</v>
      </c>
      <c r="T16" s="2"/>
      <c r="U16" s="3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5">
      <c r="A17" s="3">
        <v>36892</v>
      </c>
      <c r="B17" s="2">
        <v>31</v>
      </c>
      <c r="C17" s="10">
        <v>5952</v>
      </c>
      <c r="D17" s="10">
        <v>9703</v>
      </c>
      <c r="E17" s="10">
        <v>7062.4968600000002</v>
      </c>
      <c r="F17" s="10">
        <v>8730.4667700000009</v>
      </c>
      <c r="G17" s="15">
        <f t="shared" si="1"/>
        <v>192</v>
      </c>
      <c r="H17" s="15">
        <f t="shared" si="0"/>
        <v>313</v>
      </c>
      <c r="I17" s="15">
        <f t="shared" si="0"/>
        <v>227.82247935483872</v>
      </c>
      <c r="J17" s="15">
        <f t="shared" si="0"/>
        <v>281.62796032258069</v>
      </c>
      <c r="K17" s="15">
        <v>94</v>
      </c>
      <c r="L17" s="15">
        <v>92</v>
      </c>
      <c r="M17" s="5"/>
      <c r="N17" s="5"/>
      <c r="O17" s="15">
        <f t="shared" si="3"/>
        <v>227.79776113388129</v>
      </c>
      <c r="P17" s="15">
        <f t="shared" si="4"/>
        <v>283.97771274146999</v>
      </c>
      <c r="Q17" s="15"/>
      <c r="R17" s="25">
        <f t="shared" si="2"/>
        <v>1.0849772606910148E-4</v>
      </c>
      <c r="S17" s="25">
        <f t="shared" si="2"/>
        <v>8.3434628301744442E-3</v>
      </c>
      <c r="T17" s="2"/>
      <c r="U17" s="3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5">
      <c r="A18" s="3">
        <v>36923</v>
      </c>
      <c r="B18" s="2">
        <v>28</v>
      </c>
      <c r="C18" s="10">
        <v>5376</v>
      </c>
      <c r="D18" s="10">
        <v>8764</v>
      </c>
      <c r="E18" s="10">
        <v>6202.8468000000003</v>
      </c>
      <c r="F18" s="10">
        <v>7847.12219</v>
      </c>
      <c r="G18" s="15">
        <f t="shared" si="1"/>
        <v>192</v>
      </c>
      <c r="H18" s="15">
        <f t="shared" si="0"/>
        <v>313</v>
      </c>
      <c r="I18" s="15">
        <f t="shared" si="0"/>
        <v>221.53024285714287</v>
      </c>
      <c r="J18" s="15">
        <f t="shared" si="0"/>
        <v>280.25436392857142</v>
      </c>
      <c r="K18" s="15">
        <v>95</v>
      </c>
      <c r="L18" s="15">
        <v>92</v>
      </c>
      <c r="M18" s="5"/>
      <c r="N18" s="5"/>
      <c r="O18" s="15">
        <f t="shared" si="3"/>
        <v>222.80219557737476</v>
      </c>
      <c r="P18" s="15">
        <f t="shared" si="4"/>
        <v>279.61657886986319</v>
      </c>
      <c r="Q18" s="15"/>
      <c r="R18" s="25">
        <f t="shared" si="2"/>
        <v>5.74166625661189E-3</v>
      </c>
      <c r="S18" s="25">
        <f t="shared" si="2"/>
        <v>2.2757364051993307E-3</v>
      </c>
      <c r="T18" s="2"/>
      <c r="U18" s="3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5">
      <c r="A19" s="3">
        <v>36951</v>
      </c>
      <c r="B19" s="2">
        <v>31</v>
      </c>
      <c r="C19" s="10">
        <v>5952</v>
      </c>
      <c r="D19" s="10">
        <v>9858</v>
      </c>
      <c r="E19" s="10">
        <v>6882.7596700000004</v>
      </c>
      <c r="F19" s="10">
        <v>8623.5826099999995</v>
      </c>
      <c r="G19" s="15">
        <f t="shared" si="1"/>
        <v>192</v>
      </c>
      <c r="H19" s="15">
        <f t="shared" si="0"/>
        <v>318</v>
      </c>
      <c r="I19" s="15">
        <f t="shared" si="0"/>
        <v>222.02450548387097</v>
      </c>
      <c r="J19" s="15">
        <f t="shared" si="0"/>
        <v>278.1800841935484</v>
      </c>
      <c r="K19" s="15">
        <v>96</v>
      </c>
      <c r="L19" s="15">
        <v>96</v>
      </c>
      <c r="M19" s="5"/>
      <c r="N19" s="5"/>
      <c r="O19" s="15">
        <f t="shared" si="3"/>
        <v>220.78221055367726</v>
      </c>
      <c r="P19" s="15">
        <f t="shared" si="4"/>
        <v>278.42742612361627</v>
      </c>
      <c r="Q19" s="15"/>
      <c r="R19" s="25">
        <f t="shared" si="2"/>
        <v>5.595305470836664E-3</v>
      </c>
      <c r="S19" s="25">
        <f t="shared" si="2"/>
        <v>8.8914319939519253E-4</v>
      </c>
      <c r="T19" s="2"/>
      <c r="U19" s="3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25">
      <c r="A20" s="3">
        <v>36982</v>
      </c>
      <c r="B20" s="2">
        <v>30</v>
      </c>
      <c r="C20" s="10">
        <v>5760</v>
      </c>
      <c r="D20" s="10">
        <v>10020</v>
      </c>
      <c r="E20" s="10">
        <v>6709.1404700000003</v>
      </c>
      <c r="F20" s="10">
        <v>8721.0461400000004</v>
      </c>
      <c r="G20" s="15">
        <f t="shared" si="1"/>
        <v>192</v>
      </c>
      <c r="H20" s="15">
        <f t="shared" si="0"/>
        <v>334</v>
      </c>
      <c r="I20" s="15">
        <f t="shared" si="0"/>
        <v>223.63801566666669</v>
      </c>
      <c r="J20" s="15">
        <f t="shared" si="0"/>
        <v>290.70153800000003</v>
      </c>
      <c r="K20" s="15">
        <v>98</v>
      </c>
      <c r="L20" s="15">
        <v>95</v>
      </c>
      <c r="M20" s="5"/>
      <c r="N20" s="5"/>
      <c r="O20" s="15">
        <f t="shared" si="3"/>
        <v>221.05737702527426</v>
      </c>
      <c r="P20" s="15">
        <f t="shared" si="4"/>
        <v>290.70123894041001</v>
      </c>
      <c r="Q20" s="15"/>
      <c r="R20" s="25">
        <f t="shared" si="2"/>
        <v>1.1539355836705676E-2</v>
      </c>
      <c r="S20" s="25">
        <f t="shared" si="2"/>
        <v>1.0287513168233694E-6</v>
      </c>
      <c r="T20" s="2"/>
      <c r="U20" s="3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25">
      <c r="A21" s="3">
        <v>37012</v>
      </c>
      <c r="B21" s="2">
        <v>31</v>
      </c>
      <c r="C21" s="10">
        <v>5952</v>
      </c>
      <c r="D21" s="10">
        <v>10354</v>
      </c>
      <c r="E21" s="10">
        <v>6898.10689</v>
      </c>
      <c r="F21" s="10">
        <v>9236.2186000000002</v>
      </c>
      <c r="G21" s="15">
        <f t="shared" si="1"/>
        <v>192</v>
      </c>
      <c r="H21" s="15">
        <f t="shared" si="0"/>
        <v>334</v>
      </c>
      <c r="I21" s="15">
        <f t="shared" si="0"/>
        <v>222.51957709677419</v>
      </c>
      <c r="J21" s="15">
        <f t="shared" si="0"/>
        <v>297.94253548387098</v>
      </c>
      <c r="K21" s="15">
        <v>98</v>
      </c>
      <c r="L21" s="15">
        <v>93</v>
      </c>
      <c r="M21" s="5"/>
      <c r="N21" s="5"/>
      <c r="O21" s="15">
        <f t="shared" si="3"/>
        <v>222.52093099190358</v>
      </c>
      <c r="P21" s="15">
        <f t="shared" si="4"/>
        <v>294.16660669641556</v>
      </c>
      <c r="Q21" s="15"/>
      <c r="R21" s="25">
        <f t="shared" si="2"/>
        <v>6.0843865832500914E-6</v>
      </c>
      <c r="S21" s="25">
        <f t="shared" si="2"/>
        <v>1.2673345822620335E-2</v>
      </c>
      <c r="T21" s="2"/>
      <c r="U21" s="3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5">
      <c r="A22" s="3">
        <v>37043</v>
      </c>
      <c r="B22" s="2">
        <v>30</v>
      </c>
      <c r="C22" s="10">
        <v>6270</v>
      </c>
      <c r="D22" s="10">
        <v>9600</v>
      </c>
      <c r="E22" s="10">
        <v>6933.9417999999996</v>
      </c>
      <c r="F22" s="10">
        <v>8762.7777100000003</v>
      </c>
      <c r="G22" s="15">
        <f t="shared" si="1"/>
        <v>209</v>
      </c>
      <c r="H22" s="15">
        <f t="shared" si="0"/>
        <v>320</v>
      </c>
      <c r="I22" s="15">
        <f t="shared" si="0"/>
        <v>231.13139333333331</v>
      </c>
      <c r="J22" s="15">
        <f t="shared" si="0"/>
        <v>292.09259033333336</v>
      </c>
      <c r="K22" s="15">
        <v>92</v>
      </c>
      <c r="L22" s="15">
        <v>97</v>
      </c>
      <c r="M22" s="5"/>
      <c r="N22" s="5"/>
      <c r="O22" s="15">
        <f t="shared" si="3"/>
        <v>231.12604333521276</v>
      </c>
      <c r="P22" s="15">
        <f t="shared" si="4"/>
        <v>286.66859775777471</v>
      </c>
      <c r="Q22" s="15"/>
      <c r="R22" s="25">
        <f t="shared" si="2"/>
        <v>2.3146998957579144E-5</v>
      </c>
      <c r="S22" s="25">
        <f t="shared" si="2"/>
        <v>1.8569428855996814E-2</v>
      </c>
      <c r="T22" s="2"/>
      <c r="U22" s="3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5">
      <c r="A23" s="3">
        <v>37073</v>
      </c>
      <c r="B23" s="2">
        <v>31</v>
      </c>
      <c r="C23" s="10">
        <v>6479</v>
      </c>
      <c r="D23" s="10">
        <v>9920</v>
      </c>
      <c r="E23" s="10">
        <v>9254.83014</v>
      </c>
      <c r="F23" s="10">
        <v>7819.8431899999996</v>
      </c>
      <c r="G23" s="11">
        <f t="shared" si="1"/>
        <v>209</v>
      </c>
      <c r="H23" s="11">
        <f t="shared" si="0"/>
        <v>320</v>
      </c>
      <c r="I23" s="11">
        <f t="shared" si="0"/>
        <v>298.54290774193549</v>
      </c>
      <c r="J23" s="11">
        <f t="shared" si="0"/>
        <v>252.25300612903226</v>
      </c>
      <c r="K23" s="24">
        <v>98</v>
      </c>
      <c r="L23" s="24">
        <v>98</v>
      </c>
      <c r="M23" s="2"/>
      <c r="N23" s="2"/>
      <c r="O23" s="2">
        <f>O22*EXP(-1/$D$3) +($F$5*G23+$G$5*H23-$E$3*$D$3*(K23-K22) )*(1-EXP(-1/$D$3))</f>
        <v>239.90894991172399</v>
      </c>
      <c r="P23" s="2">
        <f>P22*EXP(-1/$D$4) +($F$6*G23+$G$6*H23-$E$4*$D$4*(L23-L22) )*(1-EXP(-1/$D$4))</f>
        <v>267.16202906198305</v>
      </c>
      <c r="Q23" s="2"/>
      <c r="R23" s="1">
        <v>0</v>
      </c>
      <c r="S23" s="1">
        <v>0</v>
      </c>
      <c r="T23" s="2"/>
      <c r="U23" s="3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25">
      <c r="A24" s="3">
        <v>37104</v>
      </c>
      <c r="B24" s="2">
        <v>31</v>
      </c>
      <c r="C24" s="10">
        <v>6479</v>
      </c>
      <c r="D24" s="10">
        <v>10850</v>
      </c>
      <c r="E24" s="10">
        <v>9194.9341399999994</v>
      </c>
      <c r="F24" s="10">
        <v>8080.2671200000004</v>
      </c>
      <c r="G24" s="11">
        <f t="shared" si="1"/>
        <v>209</v>
      </c>
      <c r="H24" s="11">
        <f t="shared" si="0"/>
        <v>350</v>
      </c>
      <c r="I24" s="11">
        <f t="shared" si="0"/>
        <v>296.61077870967739</v>
      </c>
      <c r="J24" s="11">
        <f t="shared" si="0"/>
        <v>260.65377806451613</v>
      </c>
      <c r="K24" s="5">
        <v>97</v>
      </c>
      <c r="L24" s="5">
        <v>92</v>
      </c>
      <c r="M24" s="2"/>
      <c r="N24" s="2"/>
      <c r="O24" s="2">
        <f t="shared" ref="O24:O47" si="5">O23*EXP(-1/$D$3) +($F$5*G24+$G$5*H24-$E$3*$D$3*(K24-K23) )*(1-EXP(-1/$D$3))</f>
        <v>254.36908742480517</v>
      </c>
      <c r="P24" s="2">
        <f t="shared" ref="P24:P47" si="6">P23*EXP(-1/$D$4) +($F$6*G24+$G$6*H24-$E$4*$D$4*(L24-L23) )*(1-EXP(-1/$D$4))</f>
        <v>282.19810934963846</v>
      </c>
      <c r="Q24" s="2"/>
      <c r="R24" s="1">
        <v>0</v>
      </c>
      <c r="S24" s="1">
        <v>0</v>
      </c>
      <c r="T24" s="2"/>
      <c r="U24" s="3"/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25">
      <c r="A25" s="3">
        <v>37135</v>
      </c>
      <c r="B25" s="2">
        <v>30</v>
      </c>
      <c r="C25" s="10">
        <v>6270</v>
      </c>
      <c r="D25" s="10">
        <v>10500</v>
      </c>
      <c r="E25" s="10">
        <v>9030.0878900000007</v>
      </c>
      <c r="F25" s="10">
        <v>7526.7663599999996</v>
      </c>
      <c r="G25" s="12">
        <f t="shared" si="1"/>
        <v>209</v>
      </c>
      <c r="H25" s="12">
        <f t="shared" si="0"/>
        <v>350</v>
      </c>
      <c r="I25" s="12">
        <f t="shared" si="0"/>
        <v>301.00292966666672</v>
      </c>
      <c r="J25" s="12">
        <f t="shared" si="0"/>
        <v>250.892212</v>
      </c>
      <c r="K25" s="5">
        <v>97</v>
      </c>
      <c r="L25" s="5">
        <v>98</v>
      </c>
      <c r="M25" s="2"/>
      <c r="N25" s="2"/>
      <c r="O25" s="2">
        <f t="shared" si="5"/>
        <v>261.37005466590648</v>
      </c>
      <c r="P25" s="2">
        <f t="shared" si="6"/>
        <v>276.59974897243654</v>
      </c>
      <c r="Q25" s="2"/>
      <c r="R25" s="1">
        <v>0</v>
      </c>
      <c r="S25" s="1">
        <v>0</v>
      </c>
      <c r="T25" s="2"/>
      <c r="U25" s="1">
        <f t="shared" ref="U25:V36" si="7">ABS((O25-I25)/I25)</f>
        <v>0.13166939951265599</v>
      </c>
      <c r="V25" s="1">
        <f t="shared" si="7"/>
        <v>0.10246446777884259</v>
      </c>
      <c r="W25" s="2"/>
      <c r="X25" s="2"/>
      <c r="Y25" s="2"/>
      <c r="Z25" s="2"/>
      <c r="AA25" s="2"/>
      <c r="AB25" s="2"/>
      <c r="AC25" s="2"/>
      <c r="AD25" s="2"/>
    </row>
    <row r="26" spans="1:30" x14ac:dyDescent="0.25">
      <c r="A26" s="3">
        <v>37165</v>
      </c>
      <c r="B26" s="2">
        <v>31</v>
      </c>
      <c r="C26" s="10">
        <v>6479</v>
      </c>
      <c r="D26" s="10">
        <v>11160</v>
      </c>
      <c r="E26" s="10">
        <v>9476.4846799999996</v>
      </c>
      <c r="F26" s="10">
        <v>7963.3132599999999</v>
      </c>
      <c r="G26" s="12">
        <f t="shared" si="1"/>
        <v>209</v>
      </c>
      <c r="H26" s="12">
        <f t="shared" si="0"/>
        <v>360</v>
      </c>
      <c r="I26" s="12">
        <f t="shared" si="0"/>
        <v>305.69305419354839</v>
      </c>
      <c r="J26" s="12">
        <f t="shared" si="0"/>
        <v>256.8810729032258</v>
      </c>
      <c r="K26" s="5">
        <v>97</v>
      </c>
      <c r="L26" s="5">
        <v>97</v>
      </c>
      <c r="M26" s="2"/>
      <c r="N26" s="2"/>
      <c r="O26" s="2">
        <f t="shared" si="5"/>
        <v>266.81041278373527</v>
      </c>
      <c r="P26" s="2">
        <f t="shared" si="6"/>
        <v>285.28562650721688</v>
      </c>
      <c r="Q26" s="2"/>
      <c r="R26" s="1">
        <v>0</v>
      </c>
      <c r="S26" s="1">
        <v>0</v>
      </c>
      <c r="T26" s="2"/>
      <c r="U26" s="1">
        <f t="shared" si="7"/>
        <v>0.12719504377484064</v>
      </c>
      <c r="V26" s="1">
        <f t="shared" si="7"/>
        <v>0.11057472348183417</v>
      </c>
      <c r="W26" s="2"/>
      <c r="X26" s="2"/>
      <c r="Y26" s="2"/>
      <c r="Z26" s="2"/>
      <c r="AA26" s="2"/>
      <c r="AB26" s="2"/>
      <c r="AC26" s="2"/>
      <c r="AD26" s="2"/>
    </row>
    <row r="27" spans="1:30" x14ac:dyDescent="0.25">
      <c r="A27" s="3">
        <v>37196</v>
      </c>
      <c r="B27" s="2">
        <v>30</v>
      </c>
      <c r="C27" s="10">
        <v>6270</v>
      </c>
      <c r="D27" s="10">
        <v>10800</v>
      </c>
      <c r="E27" s="10">
        <v>9070.6063799999993</v>
      </c>
      <c r="F27" s="10">
        <v>7890.6866499999996</v>
      </c>
      <c r="G27" s="12">
        <f t="shared" si="1"/>
        <v>209</v>
      </c>
      <c r="H27" s="12">
        <f t="shared" si="1"/>
        <v>360</v>
      </c>
      <c r="I27" s="12">
        <f t="shared" si="1"/>
        <v>302.35354599999999</v>
      </c>
      <c r="J27" s="12">
        <f t="shared" si="1"/>
        <v>263.0228883333333</v>
      </c>
      <c r="K27" s="5">
        <v>98</v>
      </c>
      <c r="L27" s="5">
        <v>94</v>
      </c>
      <c r="M27" s="2"/>
      <c r="N27" s="2"/>
      <c r="O27" s="2">
        <f t="shared" si="5"/>
        <v>269.03339802175594</v>
      </c>
      <c r="P27" s="2">
        <f t="shared" si="6"/>
        <v>288.69988066526093</v>
      </c>
      <c r="Q27" s="2"/>
      <c r="R27" s="1">
        <v>0</v>
      </c>
      <c r="S27" s="1">
        <v>0</v>
      </c>
      <c r="T27" s="2"/>
      <c r="U27" s="1">
        <f t="shared" si="7"/>
        <v>0.11020260360447055</v>
      </c>
      <c r="V27" s="1">
        <f t="shared" si="7"/>
        <v>9.762265365813623E-2</v>
      </c>
      <c r="W27" s="2"/>
      <c r="X27" s="2"/>
      <c r="Y27" s="2"/>
      <c r="Z27" s="2"/>
      <c r="AA27" s="2"/>
      <c r="AB27" s="2"/>
      <c r="AC27" s="2"/>
      <c r="AD27" s="2"/>
    </row>
    <row r="28" spans="1:30" x14ac:dyDescent="0.25">
      <c r="A28" s="3">
        <v>37226</v>
      </c>
      <c r="B28" s="2">
        <v>31</v>
      </c>
      <c r="C28" s="10">
        <v>6479</v>
      </c>
      <c r="D28" s="10">
        <v>10850</v>
      </c>
      <c r="E28" s="10">
        <v>9173.91302</v>
      </c>
      <c r="F28" s="10">
        <v>8131.4235500000004</v>
      </c>
      <c r="G28" s="12">
        <f t="shared" si="1"/>
        <v>209</v>
      </c>
      <c r="H28" s="12">
        <f t="shared" si="1"/>
        <v>350</v>
      </c>
      <c r="I28" s="12">
        <f t="shared" si="1"/>
        <v>295.93267806451615</v>
      </c>
      <c r="J28" s="12">
        <f t="shared" si="1"/>
        <v>262.30398548387097</v>
      </c>
      <c r="K28" s="5">
        <v>98</v>
      </c>
      <c r="L28" s="5">
        <v>92</v>
      </c>
      <c r="M28" s="2"/>
      <c r="N28" s="2"/>
      <c r="O28" s="2">
        <f t="shared" si="5"/>
        <v>269.13807304523573</v>
      </c>
      <c r="P28" s="2">
        <f t="shared" si="6"/>
        <v>283.99569353627538</v>
      </c>
      <c r="Q28" s="2"/>
      <c r="R28" s="1">
        <v>0</v>
      </c>
      <c r="S28" s="1">
        <v>0</v>
      </c>
      <c r="T28" s="2"/>
      <c r="U28" s="1">
        <f t="shared" si="7"/>
        <v>9.0542907240000525E-2</v>
      </c>
      <c r="V28" s="1">
        <f t="shared" si="7"/>
        <v>8.2696829834246754E-2</v>
      </c>
      <c r="W28" s="2"/>
      <c r="X28" s="2"/>
      <c r="Y28" s="2"/>
      <c r="Z28" s="2"/>
      <c r="AA28" s="2"/>
      <c r="AB28" s="2"/>
      <c r="AC28" s="2"/>
      <c r="AD28" s="2"/>
    </row>
    <row r="29" spans="1:30" x14ac:dyDescent="0.25">
      <c r="A29" s="3">
        <v>37257</v>
      </c>
      <c r="B29" s="2">
        <v>31</v>
      </c>
      <c r="C29" s="10">
        <v>7750</v>
      </c>
      <c r="D29" s="10">
        <v>10540</v>
      </c>
      <c r="E29" s="10">
        <v>9702.52225</v>
      </c>
      <c r="F29" s="10">
        <v>8348.0120200000001</v>
      </c>
      <c r="G29" s="12">
        <f t="shared" si="1"/>
        <v>250</v>
      </c>
      <c r="H29" s="12">
        <f t="shared" si="1"/>
        <v>340</v>
      </c>
      <c r="I29" s="12">
        <f t="shared" si="1"/>
        <v>312.98458870967744</v>
      </c>
      <c r="J29" s="12">
        <f t="shared" si="1"/>
        <v>269.29071032258065</v>
      </c>
      <c r="K29" s="5">
        <v>94</v>
      </c>
      <c r="L29" s="5">
        <v>92</v>
      </c>
      <c r="M29" s="2"/>
      <c r="N29" s="2"/>
      <c r="O29" s="2">
        <f t="shared" si="5"/>
        <v>283.04712693066517</v>
      </c>
      <c r="P29" s="2">
        <f t="shared" si="6"/>
        <v>287.22603796179408</v>
      </c>
      <c r="Q29" s="2"/>
      <c r="R29" s="1">
        <v>0</v>
      </c>
      <c r="S29" s="1">
        <v>0</v>
      </c>
      <c r="T29" s="2"/>
      <c r="U29" s="1">
        <f t="shared" si="7"/>
        <v>9.5651552373340887E-2</v>
      </c>
      <c r="V29" s="1">
        <f t="shared" si="7"/>
        <v>6.6602103049633155E-2</v>
      </c>
      <c r="W29" s="2"/>
      <c r="X29" s="2"/>
      <c r="Y29" s="2"/>
      <c r="Z29" s="2"/>
      <c r="AA29" s="2"/>
      <c r="AB29" s="2"/>
      <c r="AC29" s="2"/>
      <c r="AD29" s="2"/>
    </row>
    <row r="30" spans="1:30" x14ac:dyDescent="0.25">
      <c r="A30" s="3">
        <v>37288</v>
      </c>
      <c r="B30" s="2">
        <v>28</v>
      </c>
      <c r="C30" s="10">
        <v>7000</v>
      </c>
      <c r="D30" s="10">
        <v>9240</v>
      </c>
      <c r="E30" s="10">
        <v>8753.2530499999993</v>
      </c>
      <c r="F30" s="10">
        <v>7416.6546600000001</v>
      </c>
      <c r="G30" s="12">
        <f t="shared" si="1"/>
        <v>250</v>
      </c>
      <c r="H30" s="12">
        <f t="shared" si="1"/>
        <v>330</v>
      </c>
      <c r="I30" s="12">
        <f t="shared" si="1"/>
        <v>312.61618035714281</v>
      </c>
      <c r="J30" s="12">
        <f t="shared" si="1"/>
        <v>264.88052357142857</v>
      </c>
      <c r="K30" s="5">
        <v>93</v>
      </c>
      <c r="L30" s="5">
        <v>93</v>
      </c>
      <c r="M30" s="2"/>
      <c r="N30" s="2"/>
      <c r="O30" s="2">
        <f t="shared" si="5"/>
        <v>286.70659385683359</v>
      </c>
      <c r="P30" s="2">
        <f t="shared" si="6"/>
        <v>282.48107883585027</v>
      </c>
      <c r="Q30" s="2"/>
      <c r="R30" s="1">
        <v>0</v>
      </c>
      <c r="S30" s="1">
        <v>0</v>
      </c>
      <c r="T30" s="2"/>
      <c r="U30" s="1">
        <f t="shared" si="7"/>
        <v>8.2879863961965339E-2</v>
      </c>
      <c r="V30" s="1">
        <f t="shared" si="7"/>
        <v>6.6447147669109294E-2</v>
      </c>
      <c r="W30" s="2"/>
      <c r="X30" s="2"/>
      <c r="Y30" s="2"/>
      <c r="Z30" s="2"/>
      <c r="AA30" s="2"/>
      <c r="AB30" s="2"/>
      <c r="AC30" s="2"/>
      <c r="AD30" s="2"/>
    </row>
    <row r="31" spans="1:30" x14ac:dyDescent="0.25">
      <c r="A31" s="3">
        <v>37316</v>
      </c>
      <c r="B31" s="2">
        <v>31</v>
      </c>
      <c r="C31" s="10">
        <v>7750</v>
      </c>
      <c r="D31" s="10">
        <v>10819</v>
      </c>
      <c r="E31" s="10">
        <v>9701.1854899999998</v>
      </c>
      <c r="F31" s="10">
        <v>8475.9750100000001</v>
      </c>
      <c r="G31" s="12">
        <f t="shared" si="1"/>
        <v>250</v>
      </c>
      <c r="H31" s="12">
        <f t="shared" si="1"/>
        <v>349</v>
      </c>
      <c r="I31" s="12">
        <f t="shared" si="1"/>
        <v>312.94146741935481</v>
      </c>
      <c r="J31" s="12">
        <f t="shared" si="1"/>
        <v>273.4185487096774</v>
      </c>
      <c r="K31" s="5">
        <v>98</v>
      </c>
      <c r="L31" s="5">
        <v>94</v>
      </c>
      <c r="M31" s="2"/>
      <c r="N31" s="2"/>
      <c r="O31" s="2">
        <f t="shared" si="5"/>
        <v>287.98211534219968</v>
      </c>
      <c r="P31" s="2">
        <f t="shared" si="6"/>
        <v>290.39105489936458</v>
      </c>
      <c r="Q31" s="2"/>
      <c r="R31" s="1">
        <v>0</v>
      </c>
      <c r="S31" s="1">
        <v>0</v>
      </c>
      <c r="T31" s="2"/>
      <c r="U31" s="1">
        <f t="shared" si="7"/>
        <v>7.9757253913903786E-2</v>
      </c>
      <c r="V31" s="1">
        <f t="shared" si="7"/>
        <v>6.2075182059828024E-2</v>
      </c>
      <c r="W31" s="2"/>
      <c r="X31" s="2"/>
      <c r="Y31" s="2"/>
      <c r="Z31" s="2"/>
      <c r="AA31" s="2"/>
      <c r="AB31" s="2"/>
      <c r="AC31" s="2"/>
      <c r="AD31" s="2"/>
    </row>
    <row r="32" spans="1:30" x14ac:dyDescent="0.25">
      <c r="A32" s="3">
        <v>37347</v>
      </c>
      <c r="B32" s="2">
        <v>30</v>
      </c>
      <c r="C32" s="10">
        <v>7500</v>
      </c>
      <c r="D32" s="10">
        <v>10170</v>
      </c>
      <c r="E32" s="10">
        <v>9309.2413300000007</v>
      </c>
      <c r="F32" s="10">
        <v>8281.6479500000005</v>
      </c>
      <c r="G32" s="12">
        <f t="shared" si="1"/>
        <v>250</v>
      </c>
      <c r="H32" s="12">
        <f t="shared" si="1"/>
        <v>339</v>
      </c>
      <c r="I32" s="12">
        <f t="shared" si="1"/>
        <v>310.30804433333338</v>
      </c>
      <c r="J32" s="12">
        <f t="shared" si="1"/>
        <v>276.05493166666668</v>
      </c>
      <c r="K32" s="5">
        <v>98</v>
      </c>
      <c r="L32" s="5">
        <v>92</v>
      </c>
      <c r="M32" s="2"/>
      <c r="N32" s="2"/>
      <c r="O32" s="2">
        <f t="shared" si="5"/>
        <v>290.22048137115769</v>
      </c>
      <c r="P32" s="2">
        <f t="shared" si="6"/>
        <v>289.6608148960778</v>
      </c>
      <c r="Q32" s="2"/>
      <c r="R32" s="1">
        <v>0</v>
      </c>
      <c r="S32" s="1">
        <v>0</v>
      </c>
      <c r="T32" s="2"/>
      <c r="U32" s="1">
        <f t="shared" si="7"/>
        <v>6.473426431896688E-2</v>
      </c>
      <c r="V32" s="1">
        <f t="shared" si="7"/>
        <v>4.9286868911438526E-2</v>
      </c>
      <c r="W32" s="2"/>
      <c r="X32" s="2"/>
      <c r="Y32" s="2"/>
      <c r="Z32" s="2"/>
      <c r="AA32" s="2"/>
      <c r="AB32" s="2"/>
      <c r="AC32" s="2"/>
      <c r="AD32" s="2"/>
    </row>
    <row r="33" spans="1:30" x14ac:dyDescent="0.25">
      <c r="A33" s="3">
        <v>37377</v>
      </c>
      <c r="B33" s="2">
        <v>31</v>
      </c>
      <c r="C33" s="10">
        <v>6479</v>
      </c>
      <c r="D33" s="10">
        <v>10509</v>
      </c>
      <c r="E33" s="10">
        <v>9221.2086500000005</v>
      </c>
      <c r="F33" s="10">
        <v>7977.4613600000002</v>
      </c>
      <c r="G33" s="12">
        <f t="shared" si="1"/>
        <v>209</v>
      </c>
      <c r="H33" s="12">
        <f t="shared" si="1"/>
        <v>339</v>
      </c>
      <c r="I33" s="12">
        <f t="shared" si="1"/>
        <v>297.45834354838712</v>
      </c>
      <c r="J33" s="12">
        <f t="shared" si="1"/>
        <v>257.33746322580646</v>
      </c>
      <c r="K33" s="5">
        <v>95</v>
      </c>
      <c r="L33" s="5">
        <v>92</v>
      </c>
      <c r="M33" s="2"/>
      <c r="N33" s="2"/>
      <c r="O33" s="2">
        <f t="shared" si="5"/>
        <v>280.43307491192843</v>
      </c>
      <c r="P33" s="2">
        <f t="shared" si="6"/>
        <v>277.53162006363061</v>
      </c>
      <c r="Q33" s="2"/>
      <c r="R33" s="1">
        <v>0</v>
      </c>
      <c r="S33" s="1">
        <v>0</v>
      </c>
      <c r="T33" s="2"/>
      <c r="U33" s="1">
        <f t="shared" si="7"/>
        <v>5.7235807990335341E-2</v>
      </c>
      <c r="V33" s="1">
        <f t="shared" si="7"/>
        <v>7.8473443332673032E-2</v>
      </c>
      <c r="W33" s="2"/>
      <c r="X33" s="2"/>
      <c r="Y33" s="2"/>
      <c r="Z33" s="2"/>
      <c r="AA33" s="2"/>
      <c r="AB33" s="2"/>
      <c r="AC33" s="2"/>
      <c r="AD33" s="2"/>
    </row>
    <row r="34" spans="1:30" x14ac:dyDescent="0.25">
      <c r="A34" s="3">
        <v>37408</v>
      </c>
      <c r="B34" s="2">
        <v>30</v>
      </c>
      <c r="C34" s="10">
        <v>6270</v>
      </c>
      <c r="D34" s="10">
        <v>10170</v>
      </c>
      <c r="E34" s="10">
        <v>9014.1192599999995</v>
      </c>
      <c r="F34" s="10">
        <v>7323.0697600000003</v>
      </c>
      <c r="G34" s="12">
        <f t="shared" si="1"/>
        <v>209</v>
      </c>
      <c r="H34" s="12">
        <f t="shared" si="1"/>
        <v>339</v>
      </c>
      <c r="I34" s="12">
        <f t="shared" si="1"/>
        <v>300.470642</v>
      </c>
      <c r="J34" s="12">
        <f t="shared" si="1"/>
        <v>244.10232533333334</v>
      </c>
      <c r="K34" s="5">
        <v>93</v>
      </c>
      <c r="L34" s="5">
        <v>97</v>
      </c>
      <c r="M34" s="2"/>
      <c r="N34" s="2"/>
      <c r="O34" s="2">
        <f t="shared" si="5"/>
        <v>274.58956740017857</v>
      </c>
      <c r="P34" s="2">
        <f t="shared" si="6"/>
        <v>271.12104858378603</v>
      </c>
      <c r="Q34" s="2"/>
      <c r="R34" s="1">
        <v>0</v>
      </c>
      <c r="S34" s="1">
        <v>0</v>
      </c>
      <c r="T34" s="2"/>
      <c r="U34" s="1">
        <f t="shared" si="7"/>
        <v>8.6135119316653339E-2</v>
      </c>
      <c r="V34" s="1">
        <f t="shared" si="7"/>
        <v>0.11068605435674299</v>
      </c>
      <c r="W34" s="2"/>
      <c r="X34" s="2"/>
      <c r="Y34" s="2"/>
      <c r="Z34" s="2"/>
      <c r="AA34" s="2"/>
      <c r="AB34" s="2"/>
      <c r="AC34" s="2"/>
      <c r="AD34" s="2"/>
    </row>
    <row r="35" spans="1:30" x14ac:dyDescent="0.25">
      <c r="A35" s="3">
        <v>37438</v>
      </c>
      <c r="B35" s="2">
        <v>31</v>
      </c>
      <c r="C35" s="10">
        <v>6944</v>
      </c>
      <c r="D35" s="10">
        <v>10509</v>
      </c>
      <c r="E35" s="10">
        <v>9419.2499100000005</v>
      </c>
      <c r="F35" s="10">
        <v>7807.4088400000001</v>
      </c>
      <c r="G35" s="12">
        <f t="shared" si="1"/>
        <v>224</v>
      </c>
      <c r="H35" s="12">
        <f t="shared" si="1"/>
        <v>339</v>
      </c>
      <c r="I35" s="12">
        <f t="shared" si="1"/>
        <v>303.84677129032258</v>
      </c>
      <c r="J35" s="12">
        <f t="shared" si="1"/>
        <v>251.85189806451612</v>
      </c>
      <c r="K35" s="5">
        <v>94</v>
      </c>
      <c r="L35" s="5">
        <v>96</v>
      </c>
      <c r="M35" s="2"/>
      <c r="N35" s="2"/>
      <c r="O35" s="2">
        <f t="shared" si="5"/>
        <v>274.25517527271438</v>
      </c>
      <c r="P35" s="2">
        <f t="shared" si="6"/>
        <v>277.99941004845493</v>
      </c>
      <c r="Q35" s="2"/>
      <c r="R35" s="1">
        <v>0</v>
      </c>
      <c r="S35" s="1">
        <v>0</v>
      </c>
      <c r="T35" s="2"/>
      <c r="U35" s="1">
        <f t="shared" si="7"/>
        <v>9.7389864937329609E-2</v>
      </c>
      <c r="V35" s="1">
        <f t="shared" si="7"/>
        <v>0.10382098441537528</v>
      </c>
      <c r="W35" s="2"/>
      <c r="X35" s="2"/>
      <c r="Y35" s="2"/>
      <c r="Z35" s="2"/>
      <c r="AA35" s="2"/>
      <c r="AB35" s="2"/>
      <c r="AC35" s="2"/>
      <c r="AD35" s="2"/>
    </row>
    <row r="36" spans="1:30" x14ac:dyDescent="0.25">
      <c r="A36" s="3">
        <v>37469</v>
      </c>
      <c r="B36" s="2">
        <v>31</v>
      </c>
      <c r="C36" s="10">
        <v>6944</v>
      </c>
      <c r="D36" s="10">
        <v>10571</v>
      </c>
      <c r="E36" s="10">
        <v>9373.1727900000005</v>
      </c>
      <c r="F36" s="10">
        <v>7904.3935899999997</v>
      </c>
      <c r="G36" s="12">
        <f t="shared" si="1"/>
        <v>224</v>
      </c>
      <c r="H36" s="12">
        <f t="shared" si="1"/>
        <v>341</v>
      </c>
      <c r="I36" s="12">
        <f t="shared" si="1"/>
        <v>302.36041258064517</v>
      </c>
      <c r="J36" s="12">
        <f t="shared" si="1"/>
        <v>254.98043838709677</v>
      </c>
      <c r="K36" s="5">
        <v>97</v>
      </c>
      <c r="L36" s="5">
        <v>97</v>
      </c>
      <c r="M36" s="2"/>
      <c r="N36" s="2"/>
      <c r="O36" s="2">
        <f t="shared" si="5"/>
        <v>273.10660548385891</v>
      </c>
      <c r="P36" s="2">
        <f t="shared" si="6"/>
        <v>278.97904002993266</v>
      </c>
      <c r="Q36" s="2"/>
      <c r="R36" s="1">
        <f>SUM(R11:R35)</f>
        <v>6.5268202549799426E-2</v>
      </c>
      <c r="S36" s="1">
        <f>SUM(S11:S35)</f>
        <v>7.4795177787185613E-2</v>
      </c>
      <c r="T36" s="2"/>
      <c r="U36" s="1">
        <f t="shared" si="7"/>
        <v>9.6751445889047147E-2</v>
      </c>
      <c r="V36" s="1">
        <f t="shared" si="7"/>
        <v>9.4119383410905366E-2</v>
      </c>
      <c r="W36" s="2"/>
      <c r="X36" s="2"/>
      <c r="Y36" s="2"/>
      <c r="Z36" s="2"/>
      <c r="AA36" s="2"/>
      <c r="AB36" s="2"/>
      <c r="AC36" s="2"/>
      <c r="AD36" s="2"/>
    </row>
    <row r="37" spans="1:30" x14ac:dyDescent="0.25">
      <c r="A37" s="3">
        <v>37500</v>
      </c>
      <c r="B37" s="2">
        <v>30</v>
      </c>
      <c r="C37" s="10">
        <v>6540</v>
      </c>
      <c r="D37" s="10">
        <v>10230</v>
      </c>
      <c r="E37" s="10">
        <v>9022.8772000000008</v>
      </c>
      <c r="F37" s="10">
        <v>7604.5509300000003</v>
      </c>
      <c r="G37">
        <f t="shared" si="1"/>
        <v>218</v>
      </c>
      <c r="H37">
        <f t="shared" si="1"/>
        <v>341</v>
      </c>
      <c r="I37">
        <f t="shared" si="1"/>
        <v>300.76257333333336</v>
      </c>
      <c r="J37">
        <f t="shared" si="1"/>
        <v>253.48503100000002</v>
      </c>
      <c r="K37" s="5">
        <v>98</v>
      </c>
      <c r="L37" s="5">
        <v>98</v>
      </c>
      <c r="M37" s="2"/>
      <c r="N37" s="2"/>
      <c r="O37" s="2">
        <f t="shared" si="5"/>
        <v>271.92088018742754</v>
      </c>
      <c r="P37" s="2">
        <f t="shared" si="6"/>
        <v>277.66275569080233</v>
      </c>
      <c r="Q37" s="2"/>
      <c r="R37" s="1"/>
      <c r="S37" s="2"/>
      <c r="T37" s="2"/>
      <c r="U37" s="22">
        <f>AVERAGE(U25:U36)</f>
        <v>9.3345427236125822E-2</v>
      </c>
      <c r="V37" s="22">
        <f>AVERAGE(V25:V36)</f>
        <v>8.5405820163230436E-2</v>
      </c>
      <c r="W37" s="2"/>
      <c r="X37" s="2"/>
      <c r="Y37" s="2"/>
      <c r="Z37" s="2"/>
      <c r="AA37" s="2"/>
      <c r="AB37" s="2"/>
      <c r="AC37" s="2"/>
      <c r="AD37" s="2"/>
    </row>
    <row r="38" spans="1:30" x14ac:dyDescent="0.25">
      <c r="A38" s="3">
        <v>37530</v>
      </c>
      <c r="B38" s="2">
        <v>31</v>
      </c>
      <c r="C38" s="10">
        <v>6758</v>
      </c>
      <c r="D38" s="10">
        <v>11036</v>
      </c>
      <c r="E38" s="10">
        <v>9420.7597999999998</v>
      </c>
      <c r="F38" s="10">
        <v>8204.4099700000006</v>
      </c>
      <c r="G38">
        <f t="shared" si="1"/>
        <v>218</v>
      </c>
      <c r="H38">
        <f t="shared" si="1"/>
        <v>356</v>
      </c>
      <c r="I38">
        <f t="shared" si="1"/>
        <v>303.89547741935485</v>
      </c>
      <c r="J38">
        <f t="shared" si="1"/>
        <v>264.65838612903229</v>
      </c>
      <c r="K38" s="5">
        <v>98</v>
      </c>
      <c r="L38" s="5">
        <v>94</v>
      </c>
      <c r="M38" s="2"/>
      <c r="N38" s="2"/>
      <c r="O38" s="8">
        <f t="shared" si="5"/>
        <v>274.5493507323672</v>
      </c>
      <c r="P38" s="8">
        <f t="shared" si="6"/>
        <v>288.16771680159053</v>
      </c>
      <c r="Q38" s="2"/>
      <c r="R38" s="1"/>
      <c r="S38" s="17">
        <f>S36+R36</f>
        <v>0.14006338033698504</v>
      </c>
      <c r="T38" s="2"/>
      <c r="W38" s="2"/>
      <c r="X38" s="2"/>
      <c r="Y38" s="2"/>
      <c r="Z38" s="2"/>
      <c r="AA38" s="2"/>
      <c r="AB38" s="2"/>
      <c r="AC38" s="2"/>
      <c r="AD38" s="2"/>
    </row>
    <row r="39" spans="1:30" x14ac:dyDescent="0.25">
      <c r="A39" s="3">
        <v>37561</v>
      </c>
      <c r="B39" s="2">
        <v>30</v>
      </c>
      <c r="C39" s="10">
        <v>6210</v>
      </c>
      <c r="D39" s="10">
        <v>10680</v>
      </c>
      <c r="E39" s="10">
        <v>9293.0154399999992</v>
      </c>
      <c r="F39" s="10">
        <v>7545.4788200000003</v>
      </c>
      <c r="G39">
        <f t="shared" si="1"/>
        <v>207</v>
      </c>
      <c r="H39">
        <f t="shared" si="1"/>
        <v>356</v>
      </c>
      <c r="I39">
        <f t="shared" si="1"/>
        <v>309.76718133333333</v>
      </c>
      <c r="J39">
        <f t="shared" si="1"/>
        <v>251.51596066666667</v>
      </c>
      <c r="K39" s="5">
        <v>94</v>
      </c>
      <c r="L39" s="5">
        <v>98</v>
      </c>
      <c r="M39" s="2"/>
      <c r="N39" s="2"/>
      <c r="O39" s="2">
        <f t="shared" si="5"/>
        <v>275.10295666369296</v>
      </c>
      <c r="P39" s="2">
        <f t="shared" si="6"/>
        <v>281.73074085517629</v>
      </c>
      <c r="Q39" s="2"/>
      <c r="R39" s="1"/>
      <c r="S39" s="2"/>
      <c r="T39" s="2"/>
      <c r="U39" s="3"/>
      <c r="V39" s="2"/>
      <c r="W39" s="2"/>
      <c r="X39" s="2"/>
      <c r="Y39" s="2"/>
      <c r="Z39" s="2"/>
      <c r="AA39" s="2"/>
      <c r="AB39" s="2"/>
      <c r="AC39" s="2"/>
      <c r="AD39" s="2"/>
    </row>
    <row r="40" spans="1:30" x14ac:dyDescent="0.25">
      <c r="A40" s="3">
        <v>37591</v>
      </c>
      <c r="B40" s="2">
        <v>31</v>
      </c>
      <c r="C40" s="10">
        <v>6510</v>
      </c>
      <c r="D40" s="10">
        <v>10540</v>
      </c>
      <c r="E40" s="10">
        <v>9296.3615100000006</v>
      </c>
      <c r="F40" s="10">
        <v>7691.2534500000002</v>
      </c>
      <c r="G40">
        <f t="shared" si="1"/>
        <v>210</v>
      </c>
      <c r="H40">
        <f t="shared" si="1"/>
        <v>340</v>
      </c>
      <c r="I40">
        <f t="shared" si="1"/>
        <v>299.88262935483874</v>
      </c>
      <c r="J40">
        <f t="shared" si="1"/>
        <v>248.10495</v>
      </c>
      <c r="K40" s="5">
        <v>96</v>
      </c>
      <c r="L40" s="5">
        <v>98</v>
      </c>
      <c r="M40" s="2"/>
      <c r="N40" s="2"/>
      <c r="O40" s="2">
        <f t="shared" si="5"/>
        <v>269.61952628032964</v>
      </c>
      <c r="P40" s="2">
        <f t="shared" si="6"/>
        <v>276.50081373094218</v>
      </c>
      <c r="Q40" s="2"/>
      <c r="R40" s="1"/>
      <c r="S40" s="2"/>
      <c r="T40" s="2"/>
      <c r="U40" s="3"/>
      <c r="V40" s="2"/>
      <c r="W40" s="2"/>
      <c r="X40" s="2"/>
      <c r="Y40" s="2"/>
      <c r="Z40" s="2"/>
      <c r="AA40" s="2"/>
      <c r="AB40" s="2"/>
      <c r="AC40" s="2"/>
      <c r="AD40" s="2"/>
    </row>
    <row r="41" spans="1:30" x14ac:dyDescent="0.25">
      <c r="A41" s="3">
        <v>37622</v>
      </c>
      <c r="B41" s="2">
        <v>31</v>
      </c>
      <c r="C41" s="10">
        <v>6510</v>
      </c>
      <c r="D41" s="10">
        <v>10540</v>
      </c>
      <c r="E41" s="10">
        <v>9363.84195</v>
      </c>
      <c r="F41" s="10">
        <v>7609.9858199999999</v>
      </c>
      <c r="G41">
        <f t="shared" si="1"/>
        <v>210</v>
      </c>
      <c r="H41">
        <f t="shared" si="1"/>
        <v>340</v>
      </c>
      <c r="I41">
        <f t="shared" si="1"/>
        <v>302.05941774193548</v>
      </c>
      <c r="J41">
        <f t="shared" si="1"/>
        <v>245.48341354838709</v>
      </c>
      <c r="K41" s="5">
        <v>94</v>
      </c>
      <c r="L41" s="5">
        <v>98</v>
      </c>
      <c r="M41" s="2"/>
      <c r="N41" s="2"/>
      <c r="O41" s="2">
        <f t="shared" si="5"/>
        <v>269.35041274055391</v>
      </c>
      <c r="P41" s="2">
        <f t="shared" si="6"/>
        <v>275.3413613742149</v>
      </c>
      <c r="Q41" s="2"/>
      <c r="R41" s="1"/>
      <c r="S41" s="2"/>
      <c r="T41" s="2"/>
      <c r="U41" s="3"/>
      <c r="V41" s="2"/>
      <c r="W41" s="2"/>
      <c r="X41" s="2"/>
      <c r="Y41" s="2"/>
      <c r="Z41" s="2"/>
      <c r="AA41" s="2"/>
      <c r="AB41" s="2"/>
      <c r="AC41" s="2"/>
      <c r="AD41" s="2"/>
    </row>
    <row r="42" spans="1:30" x14ac:dyDescent="0.25">
      <c r="A42" s="3">
        <v>37653</v>
      </c>
      <c r="B42" s="2">
        <v>28</v>
      </c>
      <c r="C42" s="10">
        <v>5880</v>
      </c>
      <c r="D42" s="10">
        <v>9520</v>
      </c>
      <c r="E42" s="10">
        <v>8232.3776899999993</v>
      </c>
      <c r="F42" s="10">
        <v>7056.2572</v>
      </c>
      <c r="G42">
        <f t="shared" si="1"/>
        <v>210</v>
      </c>
      <c r="H42">
        <f t="shared" si="1"/>
        <v>340</v>
      </c>
      <c r="I42">
        <f t="shared" si="1"/>
        <v>294.01348892857141</v>
      </c>
      <c r="J42">
        <f t="shared" si="1"/>
        <v>252.00918571428571</v>
      </c>
      <c r="K42" s="5">
        <v>97</v>
      </c>
      <c r="L42" s="5">
        <v>95</v>
      </c>
      <c r="M42" s="2"/>
      <c r="N42" s="2"/>
      <c r="O42" s="2">
        <f t="shared" si="5"/>
        <v>265.91337709382788</v>
      </c>
      <c r="P42" s="2">
        <f t="shared" si="6"/>
        <v>277.31726445381088</v>
      </c>
      <c r="Q42" s="2"/>
      <c r="R42" s="1"/>
      <c r="S42" s="2"/>
      <c r="T42" s="2"/>
      <c r="U42" s="3"/>
      <c r="V42" s="2"/>
      <c r="W42" s="2"/>
      <c r="X42" s="2"/>
      <c r="Y42" s="2"/>
      <c r="Z42" s="2"/>
      <c r="AA42" s="2"/>
      <c r="AB42" s="2"/>
      <c r="AC42" s="2"/>
      <c r="AD42" s="2"/>
    </row>
    <row r="43" spans="1:30" x14ac:dyDescent="0.25">
      <c r="A43" s="3">
        <v>37681</v>
      </c>
      <c r="B43" s="2">
        <v>31</v>
      </c>
      <c r="C43" s="10">
        <v>6510</v>
      </c>
      <c r="D43" s="10">
        <v>10540</v>
      </c>
      <c r="E43" s="10">
        <v>9161.9408299999996</v>
      </c>
      <c r="F43" s="10">
        <v>7782.9266200000002</v>
      </c>
      <c r="G43">
        <f t="shared" si="1"/>
        <v>210</v>
      </c>
      <c r="H43">
        <f t="shared" si="1"/>
        <v>340</v>
      </c>
      <c r="I43">
        <f t="shared" si="1"/>
        <v>295.54647838709678</v>
      </c>
      <c r="J43">
        <f t="shared" si="1"/>
        <v>251.06214903225808</v>
      </c>
      <c r="K43" s="5">
        <v>96</v>
      </c>
      <c r="L43" s="5">
        <v>95</v>
      </c>
      <c r="M43" s="2"/>
      <c r="N43" s="2"/>
      <c r="O43" s="2">
        <f t="shared" si="5"/>
        <v>266.72828532380834</v>
      </c>
      <c r="P43" s="2">
        <f t="shared" si="6"/>
        <v>275.52236498904455</v>
      </c>
      <c r="Q43" s="2"/>
      <c r="R43" s="1"/>
      <c r="S43" s="2"/>
      <c r="T43" s="2"/>
      <c r="U43" s="3"/>
      <c r="V43" s="2"/>
      <c r="W43" s="2"/>
      <c r="X43" s="2"/>
      <c r="Y43" s="2"/>
      <c r="Z43" s="2"/>
      <c r="AA43" s="2"/>
      <c r="AB43" s="2"/>
      <c r="AC43" s="2"/>
      <c r="AD43" s="2"/>
    </row>
    <row r="44" spans="1:30" x14ac:dyDescent="0.25">
      <c r="A44" s="3">
        <v>37712</v>
      </c>
      <c r="B44" s="2">
        <v>30</v>
      </c>
      <c r="C44" s="10">
        <v>5700</v>
      </c>
      <c r="D44" s="10">
        <v>10200</v>
      </c>
      <c r="E44" s="10">
        <v>8735.6387300000006</v>
      </c>
      <c r="F44" s="10">
        <v>7204.09836</v>
      </c>
      <c r="G44">
        <f t="shared" si="1"/>
        <v>190</v>
      </c>
      <c r="H44">
        <f t="shared" si="1"/>
        <v>340</v>
      </c>
      <c r="I44">
        <f t="shared" si="1"/>
        <v>291.1879576666667</v>
      </c>
      <c r="J44">
        <f t="shared" si="1"/>
        <v>240.13661199999999</v>
      </c>
      <c r="K44" s="5">
        <v>94</v>
      </c>
      <c r="L44" s="5">
        <v>96</v>
      </c>
      <c r="M44" s="2"/>
      <c r="N44" s="2"/>
      <c r="O44" s="2">
        <f t="shared" si="5"/>
        <v>261.5018773067211</v>
      </c>
      <c r="P44" s="2">
        <f t="shared" si="6"/>
        <v>269.26858028785807</v>
      </c>
      <c r="Q44" s="2"/>
      <c r="R44" s="1"/>
      <c r="S44" s="2"/>
      <c r="T44" s="2"/>
      <c r="U44" s="3"/>
      <c r="V44" s="2"/>
      <c r="W44" s="2"/>
      <c r="X44" s="2"/>
      <c r="Y44" s="2"/>
      <c r="Z44" s="2"/>
      <c r="AA44" s="2"/>
      <c r="AB44" s="2"/>
      <c r="AC44" s="2"/>
      <c r="AD44" s="2"/>
    </row>
    <row r="45" spans="1:30" x14ac:dyDescent="0.25">
      <c r="A45" s="3">
        <v>37742</v>
      </c>
      <c r="B45" s="2">
        <v>31</v>
      </c>
      <c r="C45" s="10">
        <v>5890</v>
      </c>
      <c r="D45" s="10">
        <v>10850</v>
      </c>
      <c r="E45" s="10">
        <v>8844.9259000000002</v>
      </c>
      <c r="F45" s="10">
        <v>7692.1252299999996</v>
      </c>
      <c r="G45">
        <f t="shared" si="1"/>
        <v>190</v>
      </c>
      <c r="H45">
        <f t="shared" si="1"/>
        <v>350</v>
      </c>
      <c r="I45">
        <f t="shared" si="1"/>
        <v>285.32019032258063</v>
      </c>
      <c r="J45">
        <f t="shared" si="1"/>
        <v>248.13307193548385</v>
      </c>
      <c r="K45" s="5">
        <v>98</v>
      </c>
      <c r="L45" s="5">
        <v>94</v>
      </c>
      <c r="M45" s="2"/>
      <c r="N45" s="4"/>
      <c r="O45" s="2">
        <f t="shared" si="5"/>
        <v>256.5117409307752</v>
      </c>
      <c r="P45" s="2">
        <f t="shared" si="6"/>
        <v>274.83188815892277</v>
      </c>
      <c r="Q45" s="2"/>
      <c r="R45" s="1"/>
      <c r="S45" s="2"/>
      <c r="T45" s="2"/>
      <c r="U45" s="3"/>
      <c r="V45" s="2"/>
      <c r="W45" s="2"/>
      <c r="X45" s="2"/>
      <c r="Y45" s="2"/>
      <c r="Z45" s="2"/>
      <c r="AA45" s="2"/>
      <c r="AB45" s="2"/>
      <c r="AC45" s="2"/>
      <c r="AD45" s="2"/>
    </row>
    <row r="46" spans="1:30" x14ac:dyDescent="0.25">
      <c r="A46" s="3">
        <v>37773</v>
      </c>
      <c r="B46" s="2">
        <v>30</v>
      </c>
      <c r="C46" s="10">
        <v>5700</v>
      </c>
      <c r="D46" s="10">
        <v>10500</v>
      </c>
      <c r="E46" s="10">
        <v>8896.2561000000005</v>
      </c>
      <c r="F46" s="10">
        <v>7263.5774199999996</v>
      </c>
      <c r="G46">
        <f t="shared" si="1"/>
        <v>190</v>
      </c>
      <c r="H46">
        <f t="shared" si="1"/>
        <v>350</v>
      </c>
      <c r="I46">
        <f t="shared" si="1"/>
        <v>296.54187000000002</v>
      </c>
      <c r="J46">
        <f t="shared" si="1"/>
        <v>242.11924733333333</v>
      </c>
      <c r="K46" s="5">
        <v>92</v>
      </c>
      <c r="L46" s="5">
        <v>95</v>
      </c>
      <c r="M46" s="2"/>
      <c r="N46" s="4"/>
      <c r="O46" s="2">
        <f t="shared" si="5"/>
        <v>260.4573125415456</v>
      </c>
      <c r="P46" s="2">
        <f t="shared" si="6"/>
        <v>273.83230091193661</v>
      </c>
      <c r="Q46" s="2"/>
      <c r="R46" s="1"/>
      <c r="S46" s="2"/>
      <c r="T46" s="2"/>
      <c r="U46" s="3"/>
      <c r="V46" s="2"/>
      <c r="W46" s="2"/>
      <c r="X46" s="2"/>
      <c r="Y46" s="2"/>
      <c r="Z46" s="2"/>
      <c r="AA46" s="2"/>
      <c r="AB46" s="2"/>
      <c r="AC46" s="2"/>
      <c r="AD46" s="2"/>
    </row>
    <row r="47" spans="1:30" x14ac:dyDescent="0.25">
      <c r="A47" s="3">
        <v>37803</v>
      </c>
      <c r="B47" s="2">
        <v>31</v>
      </c>
      <c r="C47" s="10">
        <v>5890</v>
      </c>
      <c r="D47" s="10">
        <v>10850</v>
      </c>
      <c r="E47" s="10">
        <v>9184.9666099999995</v>
      </c>
      <c r="F47" s="10">
        <v>7429.4530199999999</v>
      </c>
      <c r="G47">
        <f t="shared" si="1"/>
        <v>190</v>
      </c>
      <c r="H47">
        <f t="shared" si="1"/>
        <v>350</v>
      </c>
      <c r="I47">
        <f t="shared" si="1"/>
        <v>296.28924548387096</v>
      </c>
      <c r="J47">
        <f t="shared" si="1"/>
        <v>239.65977483870967</v>
      </c>
      <c r="K47" s="5">
        <v>92</v>
      </c>
      <c r="L47" s="5">
        <v>96</v>
      </c>
      <c r="M47" s="2"/>
      <c r="N47" s="4"/>
      <c r="O47" s="2">
        <f t="shared" si="5"/>
        <v>258.59399532456092</v>
      </c>
      <c r="P47" s="2">
        <f t="shared" si="6"/>
        <v>273.61069671712818</v>
      </c>
      <c r="Q47" s="2"/>
      <c r="R47" s="1"/>
      <c r="S47" s="2"/>
      <c r="T47" s="2"/>
      <c r="U47" s="3"/>
      <c r="V47" s="2"/>
      <c r="W47" s="2"/>
      <c r="X47" s="2"/>
      <c r="Y47" s="2"/>
      <c r="Z47" s="2"/>
      <c r="AA47" s="2"/>
      <c r="AB47" s="2"/>
      <c r="AC47" s="2"/>
      <c r="AD47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"/>
  <sheetViews>
    <sheetView workbookViewId="0">
      <selection activeCell="I2" sqref="I2"/>
    </sheetView>
  </sheetViews>
  <sheetFormatPr defaultRowHeight="15" x14ac:dyDescent="0.25"/>
  <cols>
    <col min="1" max="1" width="12.85546875" customWidth="1"/>
    <col min="3" max="4" width="9.28515625" bestFit="1" customWidth="1"/>
    <col min="5" max="6" width="10.5703125" bestFit="1" customWidth="1"/>
    <col min="7" max="8" width="9.28515625" bestFit="1" customWidth="1"/>
    <col min="9" max="10" width="11.5703125" bestFit="1" customWidth="1"/>
    <col min="15" max="16" width="11.5703125" bestFit="1" customWidth="1"/>
    <col min="18" max="19" width="11.5703125" bestFit="1" customWidth="1"/>
    <col min="21" max="21" width="11.7109375" bestFit="1" customWidth="1"/>
    <col min="22" max="22" width="11.5703125" bestFit="1" customWidth="1"/>
  </cols>
  <sheetData>
    <row r="1" spans="1:30" x14ac:dyDescent="0.25">
      <c r="C1" s="6"/>
      <c r="D1" s="6" t="s">
        <v>8</v>
      </c>
      <c r="E1" s="6" t="s">
        <v>9</v>
      </c>
      <c r="F1" s="6" t="s">
        <v>0</v>
      </c>
      <c r="G1" s="6" t="s">
        <v>1</v>
      </c>
      <c r="I1">
        <v>0.1</v>
      </c>
      <c r="J1">
        <v>0.1</v>
      </c>
      <c r="K1">
        <v>0.1</v>
      </c>
      <c r="L1">
        <v>0.1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</row>
    <row r="2" spans="1:30" x14ac:dyDescent="0.25">
      <c r="C2" s="6" t="s">
        <v>4</v>
      </c>
      <c r="D2" s="6">
        <f>I2</f>
        <v>0.45011345937289859</v>
      </c>
      <c r="E2" s="6">
        <f>K2</f>
        <v>0.11992541680290329</v>
      </c>
      <c r="F2" s="6">
        <f>M2</f>
        <v>0.48</v>
      </c>
      <c r="G2" s="6">
        <f>O2</f>
        <v>0.52</v>
      </c>
      <c r="I2" s="16">
        <v>0.45011345937289859</v>
      </c>
      <c r="J2" s="16">
        <v>6.0000000000000009</v>
      </c>
      <c r="K2" s="16">
        <v>0.11992541680290329</v>
      </c>
      <c r="L2" s="16">
        <v>2.0299999999999998</v>
      </c>
      <c r="M2" s="16">
        <v>0.48</v>
      </c>
      <c r="N2" s="16">
        <v>0.52</v>
      </c>
      <c r="O2" s="16">
        <v>0.52</v>
      </c>
      <c r="P2" s="16">
        <v>0.47</v>
      </c>
      <c r="Q2">
        <f>M2+N2</f>
        <v>1</v>
      </c>
      <c r="R2">
        <f>O2+P2</f>
        <v>0.99</v>
      </c>
    </row>
    <row r="3" spans="1:30" x14ac:dyDescent="0.25">
      <c r="C3" s="6" t="s">
        <v>5</v>
      </c>
      <c r="D3" s="6">
        <f>J2</f>
        <v>6.0000000000000009</v>
      </c>
      <c r="E3" s="6">
        <f>L2</f>
        <v>2.0299999999999998</v>
      </c>
      <c r="F3" s="6">
        <f>N2</f>
        <v>0.52</v>
      </c>
      <c r="G3" s="6">
        <f>P2</f>
        <v>0.47</v>
      </c>
      <c r="I3">
        <v>6</v>
      </c>
      <c r="J3">
        <v>6</v>
      </c>
      <c r="K3">
        <v>8</v>
      </c>
      <c r="L3">
        <v>8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</row>
    <row r="5" spans="1:30" x14ac:dyDescent="0.25">
      <c r="A5" t="s">
        <v>25</v>
      </c>
    </row>
    <row r="6" spans="1:30" x14ac:dyDescent="0.25">
      <c r="A6" t="s">
        <v>26</v>
      </c>
    </row>
    <row r="8" spans="1:30" x14ac:dyDescent="0.25">
      <c r="C8" s="7" t="s">
        <v>7</v>
      </c>
      <c r="D8" s="7" t="s">
        <v>7</v>
      </c>
      <c r="E8" s="7" t="s">
        <v>7</v>
      </c>
      <c r="F8" s="7" t="s">
        <v>7</v>
      </c>
      <c r="G8" s="7" t="s">
        <v>6</v>
      </c>
      <c r="H8" s="7" t="s">
        <v>6</v>
      </c>
      <c r="I8" s="7" t="s">
        <v>6</v>
      </c>
      <c r="J8" s="13" t="s">
        <v>6</v>
      </c>
      <c r="K8" s="14" t="s">
        <v>11</v>
      </c>
      <c r="L8" s="14" t="s">
        <v>11</v>
      </c>
      <c r="O8" t="s">
        <v>10</v>
      </c>
    </row>
    <row r="9" spans="1:30" x14ac:dyDescent="0.25">
      <c r="A9" t="s">
        <v>2</v>
      </c>
      <c r="B9" t="s">
        <v>3</v>
      </c>
      <c r="C9" s="9" t="s">
        <v>0</v>
      </c>
      <c r="D9" s="9" t="s">
        <v>1</v>
      </c>
      <c r="E9" s="9" t="s">
        <v>4</v>
      </c>
      <c r="F9" s="9" t="s">
        <v>5</v>
      </c>
      <c r="G9" s="7" t="s">
        <v>0</v>
      </c>
      <c r="H9" s="7" t="s">
        <v>1</v>
      </c>
      <c r="I9" s="7" t="s">
        <v>4</v>
      </c>
      <c r="J9" s="13" t="s">
        <v>5</v>
      </c>
      <c r="K9" s="14" t="s">
        <v>4</v>
      </c>
      <c r="L9" s="14" t="s">
        <v>5</v>
      </c>
      <c r="O9" s="7" t="s">
        <v>4</v>
      </c>
      <c r="P9" s="7" t="s">
        <v>5</v>
      </c>
      <c r="R9" t="s">
        <v>12</v>
      </c>
    </row>
    <row r="10" spans="1:30" x14ac:dyDescent="0.25">
      <c r="A10" s="3">
        <v>36708</v>
      </c>
      <c r="B10" s="2">
        <v>31</v>
      </c>
      <c r="C10" s="10">
        <v>7347</v>
      </c>
      <c r="D10" s="10">
        <v>9052</v>
      </c>
      <c r="E10" s="10">
        <v>7752.4743799999997</v>
      </c>
      <c r="F10" s="10">
        <v>8552.5876200000002</v>
      </c>
      <c r="G10" s="15">
        <f>C10/$B10</f>
        <v>237</v>
      </c>
      <c r="H10" s="15">
        <f t="shared" ref="H10:J10" si="0">D10/$B10</f>
        <v>292</v>
      </c>
      <c r="I10" s="15">
        <f t="shared" si="0"/>
        <v>250.0798187096774</v>
      </c>
      <c r="J10" s="15">
        <f t="shared" si="0"/>
        <v>275.88992322580646</v>
      </c>
      <c r="K10" s="5">
        <v>95</v>
      </c>
      <c r="L10" s="5">
        <v>96</v>
      </c>
      <c r="M10" s="2"/>
      <c r="N10" s="2"/>
      <c r="O10" s="2">
        <f>I10</f>
        <v>250.0798187096774</v>
      </c>
      <c r="P10" s="2">
        <f>J10</f>
        <v>275.88992322580646</v>
      </c>
      <c r="Q10" s="2"/>
      <c r="R10" s="1">
        <f>ABS((O10-I10)/I10)</f>
        <v>0</v>
      </c>
      <c r="S10" s="1">
        <f>ABS((P10-J10)/J10)</f>
        <v>0</v>
      </c>
      <c r="T10" s="2"/>
      <c r="U10" s="3"/>
      <c r="V10" s="2"/>
      <c r="W10" s="2"/>
      <c r="X10" s="2"/>
      <c r="Y10" s="2"/>
      <c r="Z10" s="2"/>
      <c r="AA10" s="2"/>
      <c r="AB10" s="2"/>
      <c r="AC10" s="2"/>
      <c r="AD10" s="2"/>
    </row>
    <row r="11" spans="1:30" x14ac:dyDescent="0.25">
      <c r="A11" s="3">
        <v>36739</v>
      </c>
      <c r="B11" s="2">
        <v>31</v>
      </c>
      <c r="C11" s="10">
        <v>7347</v>
      </c>
      <c r="D11" s="10">
        <v>9052</v>
      </c>
      <c r="E11" s="10">
        <v>7487.5344999999998</v>
      </c>
      <c r="F11" s="10">
        <v>8743.4692099999993</v>
      </c>
      <c r="G11" s="15">
        <f t="shared" ref="G11:G46" si="1">C11/$B11</f>
        <v>237</v>
      </c>
      <c r="H11" s="15">
        <f t="shared" ref="H11:H46" si="2">D11/$B11</f>
        <v>292</v>
      </c>
      <c r="I11" s="15">
        <f t="shared" ref="I11:I46" si="3">E11/$B11</f>
        <v>241.53337096774192</v>
      </c>
      <c r="J11" s="15">
        <f t="shared" ref="J11:J46" si="4">F11/$B11</f>
        <v>282.04739387096771</v>
      </c>
      <c r="K11" s="5">
        <v>98</v>
      </c>
      <c r="L11" s="5">
        <v>94</v>
      </c>
      <c r="M11" s="2"/>
      <c r="N11" s="2"/>
      <c r="O11" s="2">
        <f>O10*EXP(-1/$D$2) +($F$2*G11+$G$2*H11-$E$2*$D$2*(K11-K10) )*(1-EXP(-1/$D$2))</f>
        <v>263.77278508717239</v>
      </c>
      <c r="P11" s="2">
        <f>P10*EXP(-1/$D$3) +($F$3*G11+$G$3*H11-$E$3*$D$3*(L11-L10) )*(1-EXP(-1/$D$3))</f>
        <v>277.26392357427721</v>
      </c>
      <c r="Q11" s="2"/>
      <c r="R11" s="1">
        <f t="shared" ref="R11:S34" si="5">ABS((O11-I11)/I11)</f>
        <v>9.2075948057714435E-2</v>
      </c>
      <c r="S11" s="1">
        <f t="shared" si="5"/>
        <v>1.6959810303650097E-2</v>
      </c>
      <c r="T11" s="2"/>
      <c r="U11" s="3"/>
      <c r="V11" s="2"/>
      <c r="W11" s="2"/>
      <c r="X11" s="2"/>
      <c r="Y11" s="2"/>
      <c r="Z11" s="2"/>
      <c r="AA11" s="2"/>
      <c r="AB11" s="2"/>
      <c r="AC11" s="2"/>
      <c r="AD11" s="2"/>
    </row>
    <row r="12" spans="1:30" x14ac:dyDescent="0.25">
      <c r="A12" s="3">
        <v>36770</v>
      </c>
      <c r="B12" s="2">
        <v>30</v>
      </c>
      <c r="C12" s="10">
        <v>6840</v>
      </c>
      <c r="D12" s="10">
        <v>9270</v>
      </c>
      <c r="E12" s="10">
        <v>7335.6266800000003</v>
      </c>
      <c r="F12" s="10">
        <v>8476.94</v>
      </c>
      <c r="G12" s="15">
        <f t="shared" si="1"/>
        <v>228</v>
      </c>
      <c r="H12" s="15">
        <f t="shared" si="2"/>
        <v>309</v>
      </c>
      <c r="I12" s="15">
        <f t="shared" si="3"/>
        <v>244.52088933333334</v>
      </c>
      <c r="J12" s="15">
        <f t="shared" si="4"/>
        <v>282.56466666666671</v>
      </c>
      <c r="K12" s="5">
        <v>98</v>
      </c>
      <c r="L12" s="5">
        <v>97</v>
      </c>
      <c r="M12" s="2"/>
      <c r="N12" s="2"/>
      <c r="O12" s="2">
        <f t="shared" ref="O12:O46" si="6">O11*EXP(-1/$D$2) +($F$2*G12+$G$2*H12-$E$2*$D$2*(K12-K11) )*(1-EXP(-1/$D$2))</f>
        <v>269.4317794667981</v>
      </c>
      <c r="P12" s="2">
        <f t="shared" ref="P12:P46" si="7">P11*EXP(-1/$D$3) +($F$3*G12+$G$3*H12-$E$3*$D$3*(L12-L11) )*(1-EXP(-1/$D$3))</f>
        <v>269.58587229570151</v>
      </c>
      <c r="Q12" s="2"/>
      <c r="R12" s="1">
        <f t="shared" si="5"/>
        <v>0.10187632721843239</v>
      </c>
      <c r="S12" s="1">
        <f t="shared" si="5"/>
        <v>4.5932120686115047E-2</v>
      </c>
      <c r="T12" s="2"/>
      <c r="U12" s="3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25">
      <c r="A13" s="3">
        <v>36800</v>
      </c>
      <c r="B13" s="2">
        <v>31</v>
      </c>
      <c r="C13" s="10">
        <v>7068</v>
      </c>
      <c r="D13" s="10">
        <v>9579</v>
      </c>
      <c r="E13" s="10">
        <v>7657.6872999999996</v>
      </c>
      <c r="F13" s="10">
        <v>8856.2803299999996</v>
      </c>
      <c r="G13" s="15">
        <f t="shared" si="1"/>
        <v>228</v>
      </c>
      <c r="H13" s="15">
        <f t="shared" si="2"/>
        <v>309</v>
      </c>
      <c r="I13" s="15">
        <f t="shared" si="3"/>
        <v>247.02217096774191</v>
      </c>
      <c r="J13" s="15">
        <f t="shared" si="4"/>
        <v>285.68646225806452</v>
      </c>
      <c r="K13" s="5">
        <v>95</v>
      </c>
      <c r="L13" s="5">
        <v>96</v>
      </c>
      <c r="M13" s="2"/>
      <c r="N13" s="2"/>
      <c r="O13" s="2">
        <f t="shared" si="6"/>
        <v>270.18975828050338</v>
      </c>
      <c r="P13" s="2">
        <f t="shared" si="7"/>
        <v>270.56595256894343</v>
      </c>
      <c r="Q13" s="2"/>
      <c r="R13" s="1">
        <f t="shared" si="5"/>
        <v>9.3787481593248873E-2</v>
      </c>
      <c r="S13" s="1">
        <f t="shared" si="5"/>
        <v>5.2926938048126787E-2</v>
      </c>
      <c r="T13" s="2"/>
      <c r="U13" s="3"/>
      <c r="V13" s="2"/>
      <c r="W13" s="2"/>
      <c r="X13" s="2"/>
      <c r="Y13" s="2"/>
      <c r="Z13" s="2"/>
      <c r="AA13" s="2"/>
      <c r="AB13" s="2"/>
      <c r="AC13" s="2"/>
      <c r="AD13" s="2"/>
    </row>
    <row r="14" spans="1:30" x14ac:dyDescent="0.25">
      <c r="A14" s="3">
        <v>36831</v>
      </c>
      <c r="B14" s="2">
        <v>30</v>
      </c>
      <c r="C14" s="10">
        <v>6390</v>
      </c>
      <c r="D14" s="10">
        <v>9240</v>
      </c>
      <c r="E14" s="10">
        <v>7139.1243000000004</v>
      </c>
      <c r="F14" s="10">
        <v>8509.2690999999995</v>
      </c>
      <c r="G14" s="15">
        <f t="shared" si="1"/>
        <v>213</v>
      </c>
      <c r="H14" s="15">
        <f t="shared" si="2"/>
        <v>308</v>
      </c>
      <c r="I14" s="15">
        <f t="shared" si="3"/>
        <v>237.97081</v>
      </c>
      <c r="J14" s="15">
        <f t="shared" si="4"/>
        <v>283.6423033333333</v>
      </c>
      <c r="K14" s="5">
        <v>95</v>
      </c>
      <c r="L14" s="5">
        <v>94</v>
      </c>
      <c r="M14" s="2"/>
      <c r="N14" s="2"/>
      <c r="O14" s="2">
        <f t="shared" si="6"/>
        <v>263.24463369697582</v>
      </c>
      <c r="P14" s="2">
        <f t="shared" si="7"/>
        <v>271.99582906484625</v>
      </c>
      <c r="Q14" s="2"/>
      <c r="R14" s="1">
        <f t="shared" si="5"/>
        <v>0.10620556234176715</v>
      </c>
      <c r="S14" s="1">
        <f t="shared" si="5"/>
        <v>4.1060427628809112E-2</v>
      </c>
      <c r="T14" s="2"/>
      <c r="U14" s="3"/>
      <c r="V14" s="2"/>
      <c r="W14" s="2"/>
      <c r="X14" s="2"/>
      <c r="Y14" s="2"/>
      <c r="Z14" s="2"/>
      <c r="AA14" s="2"/>
      <c r="AB14" s="2"/>
      <c r="AC14" s="2"/>
      <c r="AD14" s="2"/>
    </row>
    <row r="15" spans="1:30" x14ac:dyDescent="0.25">
      <c r="A15" s="3">
        <v>36861</v>
      </c>
      <c r="B15" s="2">
        <v>31</v>
      </c>
      <c r="C15" s="10">
        <v>6293</v>
      </c>
      <c r="D15" s="10">
        <v>9951</v>
      </c>
      <c r="E15" s="10">
        <v>7338.4373500000002</v>
      </c>
      <c r="F15" s="10">
        <v>8655.4785200000006</v>
      </c>
      <c r="G15" s="15">
        <f t="shared" si="1"/>
        <v>203</v>
      </c>
      <c r="H15" s="15">
        <f t="shared" si="2"/>
        <v>321</v>
      </c>
      <c r="I15" s="15">
        <f t="shared" si="3"/>
        <v>236.72378548387098</v>
      </c>
      <c r="J15" s="15">
        <f t="shared" si="4"/>
        <v>279.20898451612908</v>
      </c>
      <c r="K15" s="5">
        <v>96</v>
      </c>
      <c r="L15" s="5">
        <v>98</v>
      </c>
      <c r="M15" s="2"/>
      <c r="N15" s="2"/>
      <c r="O15" s="2">
        <f t="shared" si="6"/>
        <v>264.19093517812212</v>
      </c>
      <c r="P15" s="2">
        <f t="shared" si="7"/>
        <v>262.12677947283424</v>
      </c>
      <c r="Q15" s="2"/>
      <c r="R15" s="1">
        <f t="shared" si="5"/>
        <v>0.116030375393446</v>
      </c>
      <c r="S15" s="1">
        <f t="shared" si="5"/>
        <v>6.1180714055095335E-2</v>
      </c>
      <c r="T15" s="2"/>
      <c r="U15" s="3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25">
      <c r="A16" s="3">
        <v>36892</v>
      </c>
      <c r="B16" s="2">
        <v>31</v>
      </c>
      <c r="C16" s="10">
        <v>5952</v>
      </c>
      <c r="D16" s="10">
        <v>9703</v>
      </c>
      <c r="E16" s="10">
        <v>7062.4968600000002</v>
      </c>
      <c r="F16" s="10">
        <v>8730.4667700000009</v>
      </c>
      <c r="G16" s="15">
        <f t="shared" si="1"/>
        <v>192</v>
      </c>
      <c r="H16" s="15">
        <f t="shared" si="2"/>
        <v>313</v>
      </c>
      <c r="I16" s="15">
        <f t="shared" si="3"/>
        <v>227.82247935483872</v>
      </c>
      <c r="J16" s="15">
        <f t="shared" si="4"/>
        <v>281.62796032258069</v>
      </c>
      <c r="K16" s="5">
        <v>94</v>
      </c>
      <c r="L16" s="5">
        <v>92</v>
      </c>
      <c r="M16" s="2"/>
      <c r="N16" s="2"/>
      <c r="O16" s="2">
        <f t="shared" si="6"/>
        <v>256.02148995761712</v>
      </c>
      <c r="P16" s="2">
        <f t="shared" si="7"/>
        <v>271.0159820114431</v>
      </c>
      <c r="Q16" s="2"/>
      <c r="R16" s="1">
        <f t="shared" si="5"/>
        <v>0.12377624316368623</v>
      </c>
      <c r="S16" s="1">
        <f t="shared" si="5"/>
        <v>3.7680840705526818E-2</v>
      </c>
      <c r="T16" s="2"/>
      <c r="U16" s="3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5">
      <c r="A17" s="3">
        <v>36923</v>
      </c>
      <c r="B17" s="2">
        <v>28</v>
      </c>
      <c r="C17" s="10">
        <v>5376</v>
      </c>
      <c r="D17" s="10">
        <v>8764</v>
      </c>
      <c r="E17" s="10">
        <v>6202.8468000000003</v>
      </c>
      <c r="F17" s="10">
        <v>7847.12219</v>
      </c>
      <c r="G17" s="15">
        <f t="shared" si="1"/>
        <v>192</v>
      </c>
      <c r="H17" s="15">
        <f t="shared" si="2"/>
        <v>313</v>
      </c>
      <c r="I17" s="15">
        <f t="shared" si="3"/>
        <v>221.53024285714287</v>
      </c>
      <c r="J17" s="15">
        <f t="shared" si="4"/>
        <v>280.25436392857142</v>
      </c>
      <c r="K17" s="5">
        <v>95</v>
      </c>
      <c r="L17" s="5">
        <v>92</v>
      </c>
      <c r="M17" s="2"/>
      <c r="N17" s="2"/>
      <c r="O17" s="2">
        <f t="shared" si="6"/>
        <v>254.99130611540477</v>
      </c>
      <c r="P17" s="2">
        <f t="shared" si="7"/>
        <v>267.32141396423287</v>
      </c>
      <c r="Q17" s="2"/>
      <c r="R17" s="1">
        <f t="shared" si="5"/>
        <v>0.15104512515629651</v>
      </c>
      <c r="S17" s="1">
        <f t="shared" si="5"/>
        <v>4.6147184946724949E-2</v>
      </c>
      <c r="T17" s="2"/>
      <c r="U17" s="3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5">
      <c r="A18" s="3">
        <v>36951</v>
      </c>
      <c r="B18" s="2">
        <v>31</v>
      </c>
      <c r="C18" s="10">
        <v>5952</v>
      </c>
      <c r="D18" s="10">
        <v>9858</v>
      </c>
      <c r="E18" s="10">
        <v>6882.7596700000004</v>
      </c>
      <c r="F18" s="10">
        <v>8623.5826099999995</v>
      </c>
      <c r="G18" s="15">
        <f t="shared" si="1"/>
        <v>192</v>
      </c>
      <c r="H18" s="15">
        <f t="shared" si="2"/>
        <v>318</v>
      </c>
      <c r="I18" s="15">
        <f t="shared" si="3"/>
        <v>222.02450548387097</v>
      </c>
      <c r="J18" s="15">
        <f t="shared" si="4"/>
        <v>278.1800841935484</v>
      </c>
      <c r="K18" s="5">
        <v>96</v>
      </c>
      <c r="L18" s="5">
        <v>96</v>
      </c>
      <c r="M18" s="2"/>
      <c r="N18" s="2"/>
      <c r="O18" s="2">
        <f t="shared" si="6"/>
        <v>257.19768984530504</v>
      </c>
      <c r="P18" s="2">
        <f t="shared" si="7"/>
        <v>257.07538721408235</v>
      </c>
      <c r="Q18" s="2"/>
      <c r="R18" s="1">
        <f t="shared" si="5"/>
        <v>0.15842028016132315</v>
      </c>
      <c r="S18" s="1">
        <f t="shared" si="5"/>
        <v>7.5867030670614427E-2</v>
      </c>
      <c r="T18" s="2"/>
      <c r="U18" s="3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5">
      <c r="A19" s="3">
        <v>36982</v>
      </c>
      <c r="B19" s="2">
        <v>30</v>
      </c>
      <c r="C19" s="10">
        <v>5760</v>
      </c>
      <c r="D19" s="10">
        <v>10020</v>
      </c>
      <c r="E19" s="10">
        <v>6709.1404700000003</v>
      </c>
      <c r="F19" s="10">
        <v>8721.0461400000004</v>
      </c>
      <c r="G19" s="15">
        <f t="shared" si="1"/>
        <v>192</v>
      </c>
      <c r="H19" s="15">
        <f t="shared" si="2"/>
        <v>334</v>
      </c>
      <c r="I19" s="15">
        <f t="shared" si="3"/>
        <v>223.63801566666669</v>
      </c>
      <c r="J19" s="15">
        <f t="shared" si="4"/>
        <v>290.70153800000003</v>
      </c>
      <c r="K19" s="5">
        <v>98</v>
      </c>
      <c r="L19" s="5">
        <v>95</v>
      </c>
      <c r="M19" s="2"/>
      <c r="N19" s="2"/>
      <c r="O19" s="2">
        <f t="shared" si="6"/>
        <v>264.80667106335812</v>
      </c>
      <c r="P19" s="2">
        <f t="shared" si="7"/>
        <v>258.90603320032375</v>
      </c>
      <c r="Q19" s="2"/>
      <c r="R19" s="1">
        <f t="shared" si="5"/>
        <v>0.18408612361349813</v>
      </c>
      <c r="S19" s="1">
        <f t="shared" si="5"/>
        <v>0.10937508283728542</v>
      </c>
      <c r="T19" s="2"/>
      <c r="U19" s="3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25">
      <c r="A20" s="3">
        <v>37012</v>
      </c>
      <c r="B20" s="2">
        <v>31</v>
      </c>
      <c r="C20" s="10">
        <v>5952</v>
      </c>
      <c r="D20" s="10">
        <v>10354</v>
      </c>
      <c r="E20" s="10">
        <v>6898.10689</v>
      </c>
      <c r="F20" s="10">
        <v>9236.2186000000002</v>
      </c>
      <c r="G20" s="15">
        <f t="shared" si="1"/>
        <v>192</v>
      </c>
      <c r="H20" s="15">
        <f t="shared" si="2"/>
        <v>334</v>
      </c>
      <c r="I20" s="15">
        <f t="shared" si="3"/>
        <v>222.51957709677419</v>
      </c>
      <c r="J20" s="15">
        <f t="shared" si="4"/>
        <v>297.94253548387098</v>
      </c>
      <c r="K20" s="5">
        <v>98</v>
      </c>
      <c r="L20" s="5">
        <v>93</v>
      </c>
      <c r="M20" s="2"/>
      <c r="N20" s="2"/>
      <c r="O20" s="2">
        <f t="shared" si="6"/>
        <v>265.72795744251368</v>
      </c>
      <c r="P20" s="2">
        <f t="shared" si="7"/>
        <v>262.32549416325378</v>
      </c>
      <c r="Q20" s="2"/>
      <c r="R20" s="1">
        <f t="shared" si="5"/>
        <v>0.19417788272601333</v>
      </c>
      <c r="S20" s="1">
        <f t="shared" si="5"/>
        <v>0.11954332489912411</v>
      </c>
      <c r="T20" s="2"/>
      <c r="U20" s="3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25">
      <c r="A21" s="3">
        <v>37043</v>
      </c>
      <c r="B21" s="2">
        <v>30</v>
      </c>
      <c r="C21" s="10">
        <v>6270</v>
      </c>
      <c r="D21" s="10">
        <v>9600</v>
      </c>
      <c r="E21" s="10">
        <v>6933.9417999999996</v>
      </c>
      <c r="F21" s="10">
        <v>8762.7777100000003</v>
      </c>
      <c r="G21" s="15">
        <f t="shared" si="1"/>
        <v>209</v>
      </c>
      <c r="H21" s="15">
        <f t="shared" si="2"/>
        <v>320</v>
      </c>
      <c r="I21" s="15">
        <f t="shared" si="3"/>
        <v>231.13139333333331</v>
      </c>
      <c r="J21" s="15">
        <f t="shared" si="4"/>
        <v>292.09259033333336</v>
      </c>
      <c r="K21" s="5">
        <v>92</v>
      </c>
      <c r="L21" s="5">
        <v>97</v>
      </c>
      <c r="M21" s="2"/>
      <c r="N21" s="2"/>
      <c r="O21" s="2">
        <f t="shared" si="6"/>
        <v>266.90119640805818</v>
      </c>
      <c r="P21" s="2">
        <f t="shared" si="7"/>
        <v>254.34784113410419</v>
      </c>
      <c r="Q21" s="2"/>
      <c r="R21" s="1">
        <f t="shared" si="5"/>
        <v>0.15475960473763226</v>
      </c>
      <c r="S21" s="1">
        <f t="shared" si="5"/>
        <v>0.1292218647386954</v>
      </c>
      <c r="T21" s="2"/>
      <c r="U21" s="3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5">
      <c r="A22" s="3">
        <v>37073</v>
      </c>
      <c r="B22" s="2">
        <v>31</v>
      </c>
      <c r="C22" s="10">
        <v>6479</v>
      </c>
      <c r="D22" s="10">
        <v>9920</v>
      </c>
      <c r="E22" s="10">
        <v>9254.83014</v>
      </c>
      <c r="F22" s="10">
        <v>7819.8431899999996</v>
      </c>
      <c r="G22" s="11">
        <f t="shared" si="1"/>
        <v>209</v>
      </c>
      <c r="H22" s="11">
        <f t="shared" si="2"/>
        <v>320</v>
      </c>
      <c r="I22" s="11">
        <f t="shared" si="3"/>
        <v>298.54290774193549</v>
      </c>
      <c r="J22" s="11">
        <f t="shared" si="4"/>
        <v>252.25300612903226</v>
      </c>
      <c r="K22" s="5">
        <v>98</v>
      </c>
      <c r="L22" s="5">
        <v>98</v>
      </c>
      <c r="M22" s="2"/>
      <c r="N22" s="2"/>
      <c r="O22" s="2">
        <f t="shared" si="6"/>
        <v>266.45088456336504</v>
      </c>
      <c r="P22" s="2">
        <f t="shared" si="7"/>
        <v>253.20446140990779</v>
      </c>
      <c r="Q22" s="2"/>
      <c r="R22" s="1">
        <f t="shared" si="5"/>
        <v>0.10749551353037411</v>
      </c>
      <c r="S22" s="1">
        <f t="shared" si="5"/>
        <v>3.7718293053318375E-3</v>
      </c>
      <c r="T22" s="2"/>
      <c r="U22" s="3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5">
      <c r="A23" s="3">
        <v>37104</v>
      </c>
      <c r="B23" s="2">
        <v>31</v>
      </c>
      <c r="C23" s="10">
        <v>6479</v>
      </c>
      <c r="D23" s="10">
        <v>10850</v>
      </c>
      <c r="E23" s="10">
        <v>9194.9341399999994</v>
      </c>
      <c r="F23" s="10">
        <v>8080.2671200000004</v>
      </c>
      <c r="G23" s="11">
        <f t="shared" si="1"/>
        <v>209</v>
      </c>
      <c r="H23" s="11">
        <f t="shared" si="2"/>
        <v>350</v>
      </c>
      <c r="I23" s="11">
        <f t="shared" si="3"/>
        <v>296.61077870967739</v>
      </c>
      <c r="J23" s="11">
        <f t="shared" si="4"/>
        <v>260.65377806451613</v>
      </c>
      <c r="K23" s="5">
        <v>97</v>
      </c>
      <c r="L23" s="5">
        <v>92</v>
      </c>
      <c r="M23" s="2"/>
      <c r="N23" s="2"/>
      <c r="O23" s="2">
        <f t="shared" si="6"/>
        <v>280.64745881994429</v>
      </c>
      <c r="P23" s="2">
        <f t="shared" si="7"/>
        <v>267.49018718363362</v>
      </c>
      <c r="Q23" s="2"/>
      <c r="R23" s="1">
        <f t="shared" si="5"/>
        <v>5.3819082230177472E-2</v>
      </c>
      <c r="S23" s="1">
        <f t="shared" si="5"/>
        <v>2.6227930283156557E-2</v>
      </c>
      <c r="T23" s="2"/>
      <c r="U23" s="3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25">
      <c r="A24" s="3">
        <v>37135</v>
      </c>
      <c r="B24" s="2">
        <v>30</v>
      </c>
      <c r="C24" s="10">
        <v>6270</v>
      </c>
      <c r="D24" s="10">
        <v>10500</v>
      </c>
      <c r="E24" s="10">
        <v>9030.0878900000007</v>
      </c>
      <c r="F24" s="10">
        <v>7526.7663599999996</v>
      </c>
      <c r="G24" s="11">
        <f t="shared" si="1"/>
        <v>209</v>
      </c>
      <c r="H24" s="11">
        <f t="shared" si="2"/>
        <v>350</v>
      </c>
      <c r="I24" s="11">
        <f t="shared" si="3"/>
        <v>301.00292966666672</v>
      </c>
      <c r="J24" s="11">
        <f t="shared" si="4"/>
        <v>250.892212</v>
      </c>
      <c r="K24" s="5">
        <v>97</v>
      </c>
      <c r="L24" s="5">
        <v>98</v>
      </c>
      <c r="M24" s="2"/>
      <c r="N24" s="2"/>
      <c r="O24" s="2">
        <f t="shared" si="6"/>
        <v>282.13864846258576</v>
      </c>
      <c r="P24" s="2">
        <f t="shared" si="7"/>
        <v>257.14456188790354</v>
      </c>
      <c r="Q24" s="2"/>
      <c r="R24" s="1">
        <f t="shared" si="5"/>
        <v>6.2671420590395654E-2</v>
      </c>
      <c r="S24" s="1">
        <f t="shared" si="5"/>
        <v>2.4920462209897271E-2</v>
      </c>
      <c r="T24" s="2"/>
      <c r="U24" s="3"/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25">
      <c r="A25" s="3">
        <v>37165</v>
      </c>
      <c r="B25" s="2">
        <v>31</v>
      </c>
      <c r="C25" s="10">
        <v>6479</v>
      </c>
      <c r="D25" s="10">
        <v>11160</v>
      </c>
      <c r="E25" s="10">
        <v>9476.4846799999996</v>
      </c>
      <c r="F25" s="10">
        <v>7963.3132599999999</v>
      </c>
      <c r="G25" s="11">
        <f t="shared" si="1"/>
        <v>209</v>
      </c>
      <c r="H25" s="11">
        <f t="shared" si="2"/>
        <v>360</v>
      </c>
      <c r="I25" s="11">
        <f t="shared" si="3"/>
        <v>305.69305419354839</v>
      </c>
      <c r="J25" s="11">
        <f t="shared" si="4"/>
        <v>256.8810729032258</v>
      </c>
      <c r="K25" s="5">
        <v>97</v>
      </c>
      <c r="L25" s="5">
        <v>97</v>
      </c>
      <c r="M25" s="2"/>
      <c r="N25" s="2"/>
      <c r="O25" s="2">
        <f t="shared" si="6"/>
        <v>286.93650681829894</v>
      </c>
      <c r="P25" s="2">
        <f t="shared" si="7"/>
        <v>262.19768317134231</v>
      </c>
      <c r="Q25" s="2"/>
      <c r="R25" s="1">
        <f t="shared" si="5"/>
        <v>6.1357453556579067E-2</v>
      </c>
      <c r="S25" s="1">
        <f t="shared" si="5"/>
        <v>2.0696776948293968E-2</v>
      </c>
      <c r="T25" s="2"/>
      <c r="U25" s="3"/>
      <c r="V25" s="2"/>
      <c r="W25" s="2"/>
      <c r="X25" s="2"/>
      <c r="Y25" s="2"/>
      <c r="Z25" s="2"/>
      <c r="AA25" s="2"/>
      <c r="AB25" s="2"/>
      <c r="AC25" s="2"/>
      <c r="AD25" s="2"/>
    </row>
    <row r="26" spans="1:30" x14ac:dyDescent="0.25">
      <c r="A26" s="3">
        <v>37196</v>
      </c>
      <c r="B26" s="2">
        <v>30</v>
      </c>
      <c r="C26" s="10">
        <v>6270</v>
      </c>
      <c r="D26" s="10">
        <v>10800</v>
      </c>
      <c r="E26" s="10">
        <v>9070.6063799999993</v>
      </c>
      <c r="F26" s="10">
        <v>7890.6866499999996</v>
      </c>
      <c r="G26" s="11">
        <f t="shared" si="1"/>
        <v>209</v>
      </c>
      <c r="H26" s="11">
        <f t="shared" si="2"/>
        <v>360</v>
      </c>
      <c r="I26" s="11">
        <f t="shared" si="3"/>
        <v>302.35354599999999</v>
      </c>
      <c r="J26" s="11">
        <f t="shared" si="4"/>
        <v>263.0228883333333</v>
      </c>
      <c r="K26" s="5">
        <v>98</v>
      </c>
      <c r="L26" s="5">
        <v>94</v>
      </c>
      <c r="M26" s="2"/>
      <c r="N26" s="2"/>
      <c r="O26" s="2">
        <f t="shared" si="6"/>
        <v>287.40860551198978</v>
      </c>
      <c r="P26" s="2">
        <f t="shared" si="7"/>
        <v>270.21476317309367</v>
      </c>
      <c r="Q26" s="2"/>
      <c r="R26" s="1">
        <f t="shared" si="5"/>
        <v>4.9428692620691862E-2</v>
      </c>
      <c r="S26" s="1">
        <f t="shared" si="5"/>
        <v>2.7343152093463403E-2</v>
      </c>
      <c r="T26" s="2"/>
      <c r="U26" s="3"/>
      <c r="V26" s="2"/>
      <c r="W26" s="2"/>
      <c r="X26" s="2"/>
      <c r="Y26" s="2"/>
      <c r="Z26" s="2"/>
      <c r="AA26" s="2"/>
      <c r="AB26" s="2"/>
      <c r="AC26" s="2"/>
      <c r="AD26" s="2"/>
    </row>
    <row r="27" spans="1:30" x14ac:dyDescent="0.25">
      <c r="A27" s="3">
        <v>37226</v>
      </c>
      <c r="B27" s="2">
        <v>31</v>
      </c>
      <c r="C27" s="10">
        <v>6479</v>
      </c>
      <c r="D27" s="10">
        <v>10850</v>
      </c>
      <c r="E27" s="10">
        <v>9173.91302</v>
      </c>
      <c r="F27" s="10">
        <v>8131.4235500000004</v>
      </c>
      <c r="G27" s="11">
        <f t="shared" si="1"/>
        <v>209</v>
      </c>
      <c r="H27" s="11">
        <f t="shared" si="2"/>
        <v>350</v>
      </c>
      <c r="I27" s="11">
        <f t="shared" si="3"/>
        <v>295.93267806451615</v>
      </c>
      <c r="J27" s="11">
        <f t="shared" si="4"/>
        <v>262.30398548387097</v>
      </c>
      <c r="K27" s="5">
        <v>98</v>
      </c>
      <c r="L27" s="5">
        <v>92</v>
      </c>
      <c r="M27" s="2"/>
      <c r="N27" s="2"/>
      <c r="O27" s="2">
        <f t="shared" si="6"/>
        <v>282.87175109820816</v>
      </c>
      <c r="P27" s="2">
        <f t="shared" si="7"/>
        <v>274.4096863977158</v>
      </c>
      <c r="Q27" s="2"/>
      <c r="R27" s="1">
        <f t="shared" si="5"/>
        <v>4.4134791236068165E-2</v>
      </c>
      <c r="S27" s="1">
        <f t="shared" si="5"/>
        <v>4.6151418139962673E-2</v>
      </c>
      <c r="T27" s="2"/>
      <c r="U27" s="3"/>
      <c r="V27" s="2"/>
      <c r="W27" s="2"/>
      <c r="X27" s="2"/>
      <c r="Y27" s="2"/>
      <c r="Z27" s="2"/>
      <c r="AA27" s="2"/>
      <c r="AB27" s="2"/>
      <c r="AC27" s="2"/>
      <c r="AD27" s="2"/>
    </row>
    <row r="28" spans="1:30" x14ac:dyDescent="0.25">
      <c r="A28" s="3">
        <v>37257</v>
      </c>
      <c r="B28" s="2">
        <v>31</v>
      </c>
      <c r="C28" s="10">
        <v>7750</v>
      </c>
      <c r="D28" s="10">
        <v>10540</v>
      </c>
      <c r="E28" s="10">
        <v>9702.52225</v>
      </c>
      <c r="F28" s="10">
        <v>8348.0120200000001</v>
      </c>
      <c r="G28" s="11">
        <f t="shared" si="1"/>
        <v>250</v>
      </c>
      <c r="H28" s="11">
        <f t="shared" si="2"/>
        <v>340</v>
      </c>
      <c r="I28" s="11">
        <f t="shared" si="3"/>
        <v>312.98458870967744</v>
      </c>
      <c r="J28" s="11">
        <f t="shared" si="4"/>
        <v>269.29071032258065</v>
      </c>
      <c r="K28" s="5">
        <v>94</v>
      </c>
      <c r="L28" s="5">
        <v>92</v>
      </c>
      <c r="M28" s="2"/>
      <c r="N28" s="2"/>
      <c r="O28" s="2">
        <f t="shared" si="6"/>
        <v>295.48228570591544</v>
      </c>
      <c r="P28" s="2">
        <f t="shared" si="7"/>
        <v>276.772380795331</v>
      </c>
      <c r="Q28" s="2"/>
      <c r="R28" s="1">
        <f t="shared" si="5"/>
        <v>5.5920654355275691E-2</v>
      </c>
      <c r="S28" s="1">
        <f t="shared" si="5"/>
        <v>2.7782876222459119E-2</v>
      </c>
      <c r="T28" s="2"/>
      <c r="U28" s="3"/>
      <c r="V28" s="2"/>
      <c r="W28" s="2"/>
      <c r="X28" s="2"/>
      <c r="Y28" s="2"/>
      <c r="Z28" s="2"/>
      <c r="AA28" s="2"/>
      <c r="AB28" s="2"/>
      <c r="AC28" s="2"/>
      <c r="AD28" s="2"/>
    </row>
    <row r="29" spans="1:30" x14ac:dyDescent="0.25">
      <c r="A29" s="3">
        <v>37288</v>
      </c>
      <c r="B29" s="2">
        <v>28</v>
      </c>
      <c r="C29" s="10">
        <v>7000</v>
      </c>
      <c r="D29" s="10">
        <v>9240</v>
      </c>
      <c r="E29" s="10">
        <v>8753.2530499999993</v>
      </c>
      <c r="F29" s="10">
        <v>7416.6546600000001</v>
      </c>
      <c r="G29" s="11">
        <f t="shared" si="1"/>
        <v>250</v>
      </c>
      <c r="H29" s="11">
        <f t="shared" si="2"/>
        <v>330</v>
      </c>
      <c r="I29" s="11">
        <f t="shared" si="3"/>
        <v>312.61618035714281</v>
      </c>
      <c r="J29" s="11">
        <f t="shared" si="4"/>
        <v>264.88052357142857</v>
      </c>
      <c r="K29" s="5">
        <v>93</v>
      </c>
      <c r="L29" s="5">
        <v>93</v>
      </c>
      <c r="M29" s="2"/>
      <c r="N29" s="2"/>
      <c r="O29" s="2">
        <f t="shared" si="6"/>
        <v>292.06907841412857</v>
      </c>
      <c r="P29" s="2">
        <f t="shared" si="7"/>
        <v>276.18096994056725</v>
      </c>
      <c r="Q29" s="2"/>
      <c r="R29" s="1">
        <f t="shared" si="5"/>
        <v>6.5726290685084079E-2</v>
      </c>
      <c r="S29" s="1">
        <f t="shared" si="5"/>
        <v>4.266242839138517E-2</v>
      </c>
      <c r="T29" s="2"/>
      <c r="U29" s="3"/>
      <c r="V29" s="2"/>
      <c r="W29" s="2"/>
      <c r="X29" s="2"/>
      <c r="Y29" s="2"/>
      <c r="Z29" s="2"/>
      <c r="AA29" s="2"/>
      <c r="AB29" s="2"/>
      <c r="AC29" s="2"/>
      <c r="AD29" s="2"/>
    </row>
    <row r="30" spans="1:30" x14ac:dyDescent="0.25">
      <c r="A30" s="3">
        <v>37316</v>
      </c>
      <c r="B30" s="2">
        <v>31</v>
      </c>
      <c r="C30" s="10">
        <v>7750</v>
      </c>
      <c r="D30" s="10">
        <v>10819</v>
      </c>
      <c r="E30" s="10">
        <v>9701.1854899999998</v>
      </c>
      <c r="F30" s="10">
        <v>8475.9750100000001</v>
      </c>
      <c r="G30" s="11">
        <f t="shared" si="1"/>
        <v>250</v>
      </c>
      <c r="H30" s="11">
        <f t="shared" si="2"/>
        <v>349</v>
      </c>
      <c r="I30" s="11">
        <f t="shared" si="3"/>
        <v>312.94146741935481</v>
      </c>
      <c r="J30" s="11">
        <f t="shared" si="4"/>
        <v>273.4185487096774</v>
      </c>
      <c r="K30" s="5">
        <v>98</v>
      </c>
      <c r="L30" s="5">
        <v>94</v>
      </c>
      <c r="M30" s="2"/>
      <c r="N30" s="2"/>
      <c r="O30" s="2">
        <f t="shared" si="6"/>
        <v>300.21895032450408</v>
      </c>
      <c r="P30" s="2">
        <f t="shared" si="7"/>
        <v>277.05126965683462</v>
      </c>
      <c r="Q30" s="2"/>
      <c r="R30" s="1">
        <f t="shared" si="5"/>
        <v>4.0654622092002969E-2</v>
      </c>
      <c r="S30" s="1">
        <f t="shared" si="5"/>
        <v>1.3286300305157928E-2</v>
      </c>
      <c r="T30" s="2"/>
      <c r="U30" s="3"/>
      <c r="V30" s="2"/>
      <c r="W30" s="2"/>
      <c r="X30" s="2"/>
      <c r="Y30" s="2"/>
      <c r="Z30" s="2"/>
      <c r="AA30" s="2"/>
      <c r="AB30" s="2"/>
      <c r="AC30" s="2"/>
      <c r="AD30" s="2"/>
    </row>
    <row r="31" spans="1:30" x14ac:dyDescent="0.25">
      <c r="A31" s="3">
        <v>37347</v>
      </c>
      <c r="B31" s="2">
        <v>30</v>
      </c>
      <c r="C31" s="10">
        <v>7500</v>
      </c>
      <c r="D31" s="10">
        <v>10170</v>
      </c>
      <c r="E31" s="10">
        <v>9309.2413300000007</v>
      </c>
      <c r="F31" s="10">
        <v>8281.6479500000005</v>
      </c>
      <c r="G31" s="11">
        <f t="shared" si="1"/>
        <v>250</v>
      </c>
      <c r="H31" s="11">
        <f t="shared" si="2"/>
        <v>339</v>
      </c>
      <c r="I31" s="11">
        <f t="shared" si="3"/>
        <v>310.30804433333338</v>
      </c>
      <c r="J31" s="11">
        <f t="shared" si="4"/>
        <v>276.05493166666668</v>
      </c>
      <c r="K31" s="5">
        <v>98</v>
      </c>
      <c r="L31" s="5">
        <v>92</v>
      </c>
      <c r="M31" s="2"/>
      <c r="N31" s="2"/>
      <c r="O31" s="2">
        <f t="shared" si="6"/>
        <v>296.70709543158955</v>
      </c>
      <c r="P31" s="2">
        <f t="shared" si="7"/>
        <v>282.67598434131526</v>
      </c>
      <c r="Q31" s="2"/>
      <c r="R31" s="1">
        <f t="shared" si="5"/>
        <v>4.3830474749580364E-2</v>
      </c>
      <c r="S31" s="1">
        <f t="shared" si="5"/>
        <v>2.3984547693730138E-2</v>
      </c>
      <c r="T31" s="2"/>
      <c r="U31" s="3"/>
      <c r="V31" s="2"/>
      <c r="W31" s="2"/>
      <c r="X31" s="2"/>
      <c r="Y31" s="2"/>
      <c r="Z31" s="2"/>
      <c r="AA31" s="2"/>
      <c r="AB31" s="2"/>
      <c r="AC31" s="2"/>
      <c r="AD31" s="2"/>
    </row>
    <row r="32" spans="1:30" x14ac:dyDescent="0.25">
      <c r="A32" s="3">
        <v>37377</v>
      </c>
      <c r="B32" s="2">
        <v>31</v>
      </c>
      <c r="C32" s="10">
        <v>6479</v>
      </c>
      <c r="D32" s="10">
        <v>10509</v>
      </c>
      <c r="E32" s="10">
        <v>9221.2086500000005</v>
      </c>
      <c r="F32" s="10">
        <v>7977.4613600000002</v>
      </c>
      <c r="G32" s="11">
        <f t="shared" si="1"/>
        <v>209</v>
      </c>
      <c r="H32" s="11">
        <f t="shared" si="2"/>
        <v>339</v>
      </c>
      <c r="I32" s="11">
        <f t="shared" si="3"/>
        <v>297.45834354838712</v>
      </c>
      <c r="J32" s="11">
        <f t="shared" si="4"/>
        <v>257.33746322580646</v>
      </c>
      <c r="K32" s="5">
        <v>95</v>
      </c>
      <c r="L32" s="5">
        <v>92</v>
      </c>
      <c r="M32" s="2"/>
      <c r="N32" s="2"/>
      <c r="O32" s="2">
        <f t="shared" si="6"/>
        <v>278.9245682464408</v>
      </c>
      <c r="P32" s="2">
        <f t="shared" si="7"/>
        <v>280.4244877224553</v>
      </c>
      <c r="Q32" s="2"/>
      <c r="R32" s="1">
        <f t="shared" si="5"/>
        <v>6.2307128725509961E-2</v>
      </c>
      <c r="S32" s="1">
        <f t="shared" si="5"/>
        <v>8.971497661959392E-2</v>
      </c>
      <c r="T32" s="2"/>
      <c r="U32" s="3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25">
      <c r="A33" s="3">
        <v>37408</v>
      </c>
      <c r="B33" s="2">
        <v>30</v>
      </c>
      <c r="C33" s="10">
        <v>6270</v>
      </c>
      <c r="D33" s="10">
        <v>10170</v>
      </c>
      <c r="E33" s="10">
        <v>9014.1192599999995</v>
      </c>
      <c r="F33" s="10">
        <v>7323.0697600000003</v>
      </c>
      <c r="G33" s="11">
        <f t="shared" si="1"/>
        <v>209</v>
      </c>
      <c r="H33" s="11">
        <f t="shared" si="2"/>
        <v>339</v>
      </c>
      <c r="I33" s="11">
        <f t="shared" si="3"/>
        <v>300.470642</v>
      </c>
      <c r="J33" s="11">
        <f t="shared" si="4"/>
        <v>244.10232533333334</v>
      </c>
      <c r="K33" s="5">
        <v>93</v>
      </c>
      <c r="L33" s="5">
        <v>97</v>
      </c>
      <c r="M33" s="2"/>
      <c r="N33" s="2"/>
      <c r="O33" s="2">
        <f t="shared" si="6"/>
        <v>276.94830412427217</v>
      </c>
      <c r="P33" s="2">
        <f t="shared" si="7"/>
        <v>269.1693740267757</v>
      </c>
      <c r="Q33" s="2"/>
      <c r="R33" s="1">
        <f t="shared" si="5"/>
        <v>7.8284978922259663E-2</v>
      </c>
      <c r="S33" s="1">
        <f t="shared" si="5"/>
        <v>0.10269074110298668</v>
      </c>
      <c r="T33" s="2"/>
      <c r="U33" s="3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25">
      <c r="A34" s="3">
        <v>37438</v>
      </c>
      <c r="B34" s="2">
        <v>31</v>
      </c>
      <c r="C34" s="10">
        <v>6944</v>
      </c>
      <c r="D34" s="10">
        <v>10509</v>
      </c>
      <c r="E34" s="10">
        <v>9419.2499100000005</v>
      </c>
      <c r="F34" s="10">
        <v>7807.4088400000001</v>
      </c>
      <c r="G34" s="11">
        <f t="shared" si="1"/>
        <v>224</v>
      </c>
      <c r="H34" s="11">
        <f t="shared" si="2"/>
        <v>339</v>
      </c>
      <c r="I34" s="11">
        <f t="shared" si="3"/>
        <v>303.84677129032258</v>
      </c>
      <c r="J34" s="11">
        <f t="shared" si="4"/>
        <v>251.85189806451612</v>
      </c>
      <c r="K34" s="5">
        <v>94</v>
      </c>
      <c r="L34" s="5">
        <v>96</v>
      </c>
      <c r="M34" s="2"/>
      <c r="N34" s="2"/>
      <c r="O34" s="2">
        <f t="shared" si="6"/>
        <v>283.00895217433742</v>
      </c>
      <c r="P34" s="2">
        <f t="shared" si="7"/>
        <v>272.05868406266404</v>
      </c>
      <c r="Q34" s="2"/>
      <c r="R34" s="1">
        <f t="shared" si="5"/>
        <v>6.8580024818084465E-2</v>
      </c>
      <c r="S34" s="1">
        <f t="shared" si="5"/>
        <v>8.0232812035316139E-2</v>
      </c>
      <c r="T34" s="1"/>
      <c r="U34" s="1"/>
      <c r="V34" s="1"/>
      <c r="W34" s="2"/>
      <c r="X34" s="2"/>
      <c r="Y34" s="2"/>
      <c r="Z34" s="2"/>
      <c r="AA34" s="2"/>
      <c r="AB34" s="2"/>
      <c r="AC34" s="2"/>
      <c r="AD34" s="2"/>
    </row>
    <row r="35" spans="1:30" x14ac:dyDescent="0.25">
      <c r="A35" s="3">
        <v>37469</v>
      </c>
      <c r="B35" s="2">
        <v>31</v>
      </c>
      <c r="C35" s="10">
        <v>6944</v>
      </c>
      <c r="D35" s="10">
        <v>10571</v>
      </c>
      <c r="E35" s="10">
        <v>9373.1727900000005</v>
      </c>
      <c r="F35" s="10">
        <v>7904.3935899999997</v>
      </c>
      <c r="G35" s="12">
        <f t="shared" si="1"/>
        <v>224</v>
      </c>
      <c r="H35" s="12">
        <f t="shared" si="2"/>
        <v>341</v>
      </c>
      <c r="I35" s="12">
        <f t="shared" si="3"/>
        <v>302.36041258064517</v>
      </c>
      <c r="J35" s="12">
        <f t="shared" si="4"/>
        <v>254.98043838709677</v>
      </c>
      <c r="K35" s="5">
        <v>97</v>
      </c>
      <c r="L35" s="5">
        <v>97</v>
      </c>
      <c r="M35" s="2"/>
      <c r="N35" s="2"/>
      <c r="O35" s="2">
        <f t="shared" si="6"/>
        <v>284.49708061859985</v>
      </c>
      <c r="P35" s="2">
        <f t="shared" si="7"/>
        <v>270.90903420252471</v>
      </c>
      <c r="Q35" s="2"/>
      <c r="R35" s="1">
        <f>SUM(R10:R34)</f>
        <v>2.2704520822751419</v>
      </c>
      <c r="S35" s="1">
        <f>SUM(S10:S34)</f>
        <v>1.2653615908705023</v>
      </c>
      <c r="T35" s="2"/>
      <c r="U35" s="1">
        <f t="shared" ref="U35:U46" si="8">ABS((O35-I35)/I35)</f>
        <v>5.9079599110154139E-2</v>
      </c>
      <c r="V35" s="1">
        <f t="shared" ref="V35:V46" si="9">ABS((P35-J35)/J35)</f>
        <v>6.246987383105073E-2</v>
      </c>
      <c r="W35" s="2"/>
      <c r="X35" s="2"/>
      <c r="Y35" s="2"/>
      <c r="Z35" s="2"/>
      <c r="AA35" s="2"/>
      <c r="AB35" s="2"/>
      <c r="AC35" s="2"/>
      <c r="AD35" s="2"/>
    </row>
    <row r="36" spans="1:30" x14ac:dyDescent="0.25">
      <c r="A36" s="3">
        <v>37500</v>
      </c>
      <c r="B36" s="2">
        <v>30</v>
      </c>
      <c r="C36" s="10">
        <v>6540</v>
      </c>
      <c r="D36" s="10">
        <v>10230</v>
      </c>
      <c r="E36" s="10">
        <v>9022.8772000000008</v>
      </c>
      <c r="F36" s="10">
        <v>7604.5509300000003</v>
      </c>
      <c r="G36" s="12">
        <f t="shared" si="1"/>
        <v>218</v>
      </c>
      <c r="H36" s="12">
        <f t="shared" si="2"/>
        <v>341</v>
      </c>
      <c r="I36" s="12">
        <f t="shared" si="3"/>
        <v>300.76257333333336</v>
      </c>
      <c r="J36" s="12">
        <f t="shared" si="4"/>
        <v>253.48503100000002</v>
      </c>
      <c r="K36" s="5">
        <v>98</v>
      </c>
      <c r="L36" s="5">
        <v>98</v>
      </c>
      <c r="M36" s="2"/>
      <c r="N36" s="2"/>
      <c r="O36" s="2">
        <f t="shared" si="6"/>
        <v>282.18696540593299</v>
      </c>
      <c r="P36" s="2">
        <f t="shared" si="7"/>
        <v>269.45689958755241</v>
      </c>
      <c r="Q36" s="2"/>
      <c r="R36" s="1"/>
      <c r="S36" s="2"/>
      <c r="T36" s="2"/>
      <c r="U36" s="1">
        <f t="shared" si="8"/>
        <v>6.1761700339001732E-2</v>
      </c>
      <c r="V36" s="1">
        <f t="shared" si="9"/>
        <v>6.3009119412468936E-2</v>
      </c>
      <c r="W36" s="2"/>
      <c r="X36" s="2"/>
      <c r="Y36" s="2"/>
      <c r="Z36" s="2"/>
      <c r="AA36" s="2"/>
      <c r="AB36" s="2"/>
      <c r="AC36" s="2"/>
      <c r="AD36" s="2"/>
    </row>
    <row r="37" spans="1:30" x14ac:dyDescent="0.25">
      <c r="A37" s="3">
        <v>37530</v>
      </c>
      <c r="B37" s="2">
        <v>31</v>
      </c>
      <c r="C37" s="10">
        <v>6758</v>
      </c>
      <c r="D37" s="10">
        <v>11036</v>
      </c>
      <c r="E37" s="10">
        <v>9420.7597999999998</v>
      </c>
      <c r="F37" s="10">
        <v>8204.4099700000006</v>
      </c>
      <c r="G37" s="12">
        <f t="shared" si="1"/>
        <v>218</v>
      </c>
      <c r="H37" s="12">
        <f t="shared" si="2"/>
        <v>356</v>
      </c>
      <c r="I37" s="12">
        <f t="shared" si="3"/>
        <v>303.89547741935485</v>
      </c>
      <c r="J37" s="12">
        <f t="shared" si="4"/>
        <v>264.65838612903229</v>
      </c>
      <c r="K37" s="5">
        <v>98</v>
      </c>
      <c r="L37" s="5">
        <v>94</v>
      </c>
      <c r="M37" s="2"/>
      <c r="N37" s="2"/>
      <c r="O37" s="2">
        <f t="shared" si="6"/>
        <v>288.9388653798768</v>
      </c>
      <c r="P37" s="2">
        <f t="shared" si="7"/>
        <v>278.65926096758011</v>
      </c>
      <c r="Q37" s="2"/>
      <c r="R37" s="1"/>
      <c r="S37" s="17">
        <f>S35+R35</f>
        <v>3.5358136731456442</v>
      </c>
      <c r="T37" s="2"/>
      <c r="U37" s="1">
        <f t="shared" si="8"/>
        <v>4.9216303468836917E-2</v>
      </c>
      <c r="V37" s="1">
        <f t="shared" si="9"/>
        <v>5.2901685993512367E-2</v>
      </c>
      <c r="W37" s="2"/>
      <c r="X37" s="2"/>
      <c r="Y37" s="2"/>
      <c r="Z37" s="2"/>
      <c r="AA37" s="2"/>
      <c r="AB37" s="2"/>
      <c r="AC37" s="2"/>
      <c r="AD37" s="2"/>
    </row>
    <row r="38" spans="1:30" x14ac:dyDescent="0.25">
      <c r="A38" s="3">
        <v>37561</v>
      </c>
      <c r="B38" s="2">
        <v>30</v>
      </c>
      <c r="C38" s="10">
        <v>6210</v>
      </c>
      <c r="D38" s="10">
        <v>10680</v>
      </c>
      <c r="E38" s="10">
        <v>9293.0154399999992</v>
      </c>
      <c r="F38" s="10">
        <v>7545.4788200000003</v>
      </c>
      <c r="G38" s="12">
        <f t="shared" si="1"/>
        <v>207</v>
      </c>
      <c r="H38" s="12">
        <f t="shared" si="2"/>
        <v>356</v>
      </c>
      <c r="I38" s="12">
        <f t="shared" si="3"/>
        <v>309.76718133333333</v>
      </c>
      <c r="J38" s="12">
        <f t="shared" si="4"/>
        <v>251.51596066666667</v>
      </c>
      <c r="K38" s="5">
        <v>94</v>
      </c>
      <c r="L38" s="5">
        <v>98</v>
      </c>
      <c r="M38" s="2"/>
      <c r="N38" s="2"/>
      <c r="O38" s="2">
        <f t="shared" si="6"/>
        <v>285.1559773909724</v>
      </c>
      <c r="P38" s="2">
        <f t="shared" si="7"/>
        <v>270.61194644132843</v>
      </c>
      <c r="Q38" s="2"/>
      <c r="R38" s="1"/>
      <c r="S38" s="2"/>
      <c r="T38" s="2"/>
      <c r="U38" s="1">
        <f t="shared" si="8"/>
        <v>7.9450650118668906E-2</v>
      </c>
      <c r="V38" s="1">
        <f t="shared" si="9"/>
        <v>7.5923554608805149E-2</v>
      </c>
      <c r="W38" s="2"/>
      <c r="X38" s="2"/>
      <c r="Y38" s="2"/>
      <c r="Z38" s="2"/>
      <c r="AA38" s="2"/>
      <c r="AB38" s="2"/>
      <c r="AC38" s="2"/>
      <c r="AD38" s="2"/>
    </row>
    <row r="39" spans="1:30" x14ac:dyDescent="0.25">
      <c r="A39" s="3">
        <v>37591</v>
      </c>
      <c r="B39" s="2">
        <v>31</v>
      </c>
      <c r="C39" s="10">
        <v>6510</v>
      </c>
      <c r="D39" s="10">
        <v>10540</v>
      </c>
      <c r="E39" s="10">
        <v>9296.3615100000006</v>
      </c>
      <c r="F39" s="10">
        <v>7691.2534500000002</v>
      </c>
      <c r="G39" s="12">
        <f t="shared" si="1"/>
        <v>210</v>
      </c>
      <c r="H39" s="12">
        <f t="shared" si="2"/>
        <v>340</v>
      </c>
      <c r="I39" s="12">
        <f t="shared" si="3"/>
        <v>299.88262935483874</v>
      </c>
      <c r="J39" s="12">
        <f t="shared" si="4"/>
        <v>248.10495</v>
      </c>
      <c r="K39" s="5">
        <v>96</v>
      </c>
      <c r="L39" s="5">
        <v>98</v>
      </c>
      <c r="M39" s="2"/>
      <c r="N39" s="2"/>
      <c r="O39" s="2">
        <f t="shared" si="6"/>
        <v>278.32303101725006</v>
      </c>
      <c r="P39" s="2">
        <f t="shared" si="7"/>
        <v>270.36448320408698</v>
      </c>
      <c r="Q39" s="2"/>
      <c r="R39" s="1"/>
      <c r="S39" s="2"/>
      <c r="T39" s="2"/>
      <c r="U39" s="1">
        <f t="shared" si="8"/>
        <v>7.189345506264086E-2</v>
      </c>
      <c r="V39" s="1">
        <f t="shared" si="9"/>
        <v>8.9718214828390069E-2</v>
      </c>
      <c r="W39" s="2"/>
      <c r="X39" s="2"/>
      <c r="Y39" s="2"/>
      <c r="Z39" s="2"/>
      <c r="AA39" s="2"/>
      <c r="AB39" s="2"/>
      <c r="AC39" s="2"/>
      <c r="AD39" s="2"/>
    </row>
    <row r="40" spans="1:30" x14ac:dyDescent="0.25">
      <c r="A40" s="3">
        <v>37622</v>
      </c>
      <c r="B40" s="2">
        <v>31</v>
      </c>
      <c r="C40" s="10">
        <v>6510</v>
      </c>
      <c r="D40" s="10">
        <v>10540</v>
      </c>
      <c r="E40" s="10">
        <v>9363.84195</v>
      </c>
      <c r="F40" s="10">
        <v>7609.9858199999999</v>
      </c>
      <c r="G40" s="12">
        <f t="shared" si="1"/>
        <v>210</v>
      </c>
      <c r="H40" s="12">
        <f t="shared" si="2"/>
        <v>340</v>
      </c>
      <c r="I40" s="12">
        <f t="shared" si="3"/>
        <v>302.05941774193548</v>
      </c>
      <c r="J40" s="12">
        <f t="shared" si="4"/>
        <v>245.48341354838709</v>
      </c>
      <c r="K40" s="5">
        <v>94</v>
      </c>
      <c r="L40" s="5">
        <v>98</v>
      </c>
      <c r="M40" s="2"/>
      <c r="N40" s="2"/>
      <c r="O40" s="2">
        <f t="shared" si="6"/>
        <v>277.77465145598319</v>
      </c>
      <c r="P40" s="2">
        <f t="shared" si="7"/>
        <v>270.15501009617981</v>
      </c>
      <c r="Q40" s="2"/>
      <c r="R40" s="1"/>
      <c r="S40" s="2"/>
      <c r="T40" s="2"/>
      <c r="U40" s="1">
        <f t="shared" si="8"/>
        <v>8.0397315427191821E-2</v>
      </c>
      <c r="V40" s="1">
        <f t="shared" si="9"/>
        <v>0.10050209173472208</v>
      </c>
      <c r="W40" s="2"/>
      <c r="X40" s="2"/>
      <c r="Y40" s="2"/>
      <c r="Z40" s="2"/>
      <c r="AA40" s="2"/>
      <c r="AB40" s="2"/>
      <c r="AC40" s="2"/>
      <c r="AD40" s="2"/>
    </row>
    <row r="41" spans="1:30" x14ac:dyDescent="0.25">
      <c r="A41" s="3">
        <v>37653</v>
      </c>
      <c r="B41" s="2">
        <v>28</v>
      </c>
      <c r="C41" s="10">
        <v>5880</v>
      </c>
      <c r="D41" s="10">
        <v>9520</v>
      </c>
      <c r="E41" s="10">
        <v>8232.3776899999993</v>
      </c>
      <c r="F41" s="10">
        <v>7056.2572</v>
      </c>
      <c r="G41" s="12">
        <f t="shared" si="1"/>
        <v>210</v>
      </c>
      <c r="H41" s="12">
        <f t="shared" si="2"/>
        <v>340</v>
      </c>
      <c r="I41" s="12">
        <f t="shared" si="3"/>
        <v>294.01348892857141</v>
      </c>
      <c r="J41" s="12">
        <f t="shared" si="4"/>
        <v>252.00918571428571</v>
      </c>
      <c r="K41" s="5">
        <v>97</v>
      </c>
      <c r="L41" s="5">
        <v>95</v>
      </c>
      <c r="M41" s="2"/>
      <c r="N41" s="2"/>
      <c r="O41" s="2">
        <f t="shared" si="6"/>
        <v>277.47455607011909</v>
      </c>
      <c r="P41" s="2">
        <f t="shared" si="7"/>
        <v>275.58725271097734</v>
      </c>
      <c r="Q41" s="2"/>
      <c r="R41" s="1"/>
      <c r="S41" s="2"/>
      <c r="T41" s="2"/>
      <c r="U41" s="1">
        <f t="shared" si="8"/>
        <v>5.6252292773105846E-2</v>
      </c>
      <c r="V41" s="1">
        <f t="shared" si="9"/>
        <v>9.3560347532026716E-2</v>
      </c>
      <c r="W41" s="2"/>
      <c r="X41" s="2"/>
      <c r="Y41" s="2"/>
      <c r="Z41" s="2"/>
      <c r="AA41" s="2"/>
      <c r="AB41" s="2"/>
      <c r="AC41" s="2"/>
      <c r="AD41" s="2"/>
    </row>
    <row r="42" spans="1:30" x14ac:dyDescent="0.25">
      <c r="A42" s="3">
        <v>37681</v>
      </c>
      <c r="B42" s="2">
        <v>31</v>
      </c>
      <c r="C42" s="10">
        <v>6510</v>
      </c>
      <c r="D42" s="10">
        <v>10540</v>
      </c>
      <c r="E42" s="10">
        <v>9161.9408299999996</v>
      </c>
      <c r="F42" s="10">
        <v>7782.9266200000002</v>
      </c>
      <c r="G42" s="12">
        <f t="shared" si="1"/>
        <v>210</v>
      </c>
      <c r="H42" s="12">
        <f t="shared" si="2"/>
        <v>340</v>
      </c>
      <c r="I42" s="12">
        <f t="shared" si="3"/>
        <v>295.54647838709678</v>
      </c>
      <c r="J42" s="12">
        <f t="shared" si="4"/>
        <v>251.06214903225808</v>
      </c>
      <c r="K42" s="5">
        <v>96</v>
      </c>
      <c r="L42" s="5">
        <v>95</v>
      </c>
      <c r="M42" s="2"/>
      <c r="N42" s="2"/>
      <c r="O42" s="2">
        <f t="shared" si="6"/>
        <v>277.6345253282858</v>
      </c>
      <c r="P42" s="2">
        <f t="shared" si="7"/>
        <v>274.57598903707844</v>
      </c>
      <c r="Q42" s="2"/>
      <c r="R42" s="1"/>
      <c r="S42" s="2"/>
      <c r="T42" s="2"/>
      <c r="U42" s="1">
        <f t="shared" si="8"/>
        <v>6.0606213806244411E-2</v>
      </c>
      <c r="V42" s="1">
        <f t="shared" si="9"/>
        <v>9.365744735101092E-2</v>
      </c>
      <c r="W42" s="2"/>
      <c r="X42" s="2"/>
      <c r="Y42" s="2"/>
      <c r="Z42" s="2"/>
      <c r="AA42" s="2"/>
      <c r="AB42" s="2"/>
      <c r="AC42" s="2"/>
      <c r="AD42" s="2"/>
    </row>
    <row r="43" spans="1:30" x14ac:dyDescent="0.25">
      <c r="A43" s="3">
        <v>37712</v>
      </c>
      <c r="B43" s="2">
        <v>30</v>
      </c>
      <c r="C43" s="10">
        <v>5700</v>
      </c>
      <c r="D43" s="10">
        <v>10200</v>
      </c>
      <c r="E43" s="10">
        <v>8735.6387300000006</v>
      </c>
      <c r="F43" s="10">
        <v>7204.09836</v>
      </c>
      <c r="G43" s="12">
        <f t="shared" si="1"/>
        <v>190</v>
      </c>
      <c r="H43" s="12">
        <f t="shared" si="2"/>
        <v>340</v>
      </c>
      <c r="I43" s="12">
        <f t="shared" si="3"/>
        <v>291.1879576666667</v>
      </c>
      <c r="J43" s="12">
        <f t="shared" si="4"/>
        <v>240.13661199999999</v>
      </c>
      <c r="K43" s="5">
        <v>94</v>
      </c>
      <c r="L43" s="5">
        <v>96</v>
      </c>
      <c r="M43" s="2"/>
      <c r="N43" s="2"/>
      <c r="O43" s="2">
        <f t="shared" si="6"/>
        <v>269.14091358048938</v>
      </c>
      <c r="P43" s="2">
        <f t="shared" si="7"/>
        <v>270.25353016610734</v>
      </c>
      <c r="Q43" s="2"/>
      <c r="R43" s="1"/>
      <c r="S43" s="2"/>
      <c r="T43" s="2"/>
      <c r="U43" s="1">
        <f t="shared" si="8"/>
        <v>7.5714134138113509E-2</v>
      </c>
      <c r="V43" s="1">
        <f t="shared" si="9"/>
        <v>0.12541577027874182</v>
      </c>
      <c r="W43" s="2"/>
      <c r="X43" s="2"/>
      <c r="Y43" s="2"/>
      <c r="Z43" s="2"/>
      <c r="AA43" s="2"/>
      <c r="AB43" s="2"/>
      <c r="AC43" s="2"/>
      <c r="AD43" s="2"/>
    </row>
    <row r="44" spans="1:30" x14ac:dyDescent="0.25">
      <c r="A44" s="3">
        <v>37742</v>
      </c>
      <c r="B44" s="2">
        <v>31</v>
      </c>
      <c r="C44" s="10">
        <v>5890</v>
      </c>
      <c r="D44" s="10">
        <v>10850</v>
      </c>
      <c r="E44" s="10">
        <v>8844.9259000000002</v>
      </c>
      <c r="F44" s="10">
        <v>7692.1252299999996</v>
      </c>
      <c r="G44" s="12">
        <f t="shared" si="1"/>
        <v>190</v>
      </c>
      <c r="H44" s="12">
        <f t="shared" si="2"/>
        <v>350</v>
      </c>
      <c r="I44" s="12">
        <f t="shared" si="3"/>
        <v>285.32019032258063</v>
      </c>
      <c r="J44" s="12">
        <f t="shared" si="4"/>
        <v>248.13307193548385</v>
      </c>
      <c r="K44" s="5">
        <v>98</v>
      </c>
      <c r="L44" s="5">
        <v>94</v>
      </c>
      <c r="M44" s="2"/>
      <c r="N44" s="4"/>
      <c r="O44" s="2">
        <f t="shared" si="6"/>
        <v>272.56737013909316</v>
      </c>
      <c r="P44" s="2">
        <f t="shared" si="7"/>
        <v>272.92574139075009</v>
      </c>
      <c r="Q44" s="2"/>
      <c r="R44" s="1"/>
      <c r="S44" s="2"/>
      <c r="T44" s="2"/>
      <c r="U44" s="1">
        <f t="shared" si="8"/>
        <v>4.4696522069010397E-2</v>
      </c>
      <c r="V44" s="1">
        <f t="shared" si="9"/>
        <v>9.9916827941873398E-2</v>
      </c>
      <c r="W44" s="2"/>
      <c r="X44" s="2"/>
      <c r="Y44" s="2"/>
      <c r="Z44" s="2"/>
      <c r="AA44" s="2"/>
      <c r="AB44" s="2"/>
      <c r="AC44" s="2"/>
      <c r="AD44" s="2"/>
    </row>
    <row r="45" spans="1:30" x14ac:dyDescent="0.25">
      <c r="A45" s="3">
        <v>37773</v>
      </c>
      <c r="B45" s="2">
        <v>30</v>
      </c>
      <c r="C45" s="10">
        <v>5700</v>
      </c>
      <c r="D45" s="10">
        <v>10500</v>
      </c>
      <c r="E45" s="10">
        <v>8896.2561000000005</v>
      </c>
      <c r="F45" s="10">
        <v>7263.5774199999996</v>
      </c>
      <c r="G45" s="12">
        <f t="shared" si="1"/>
        <v>190</v>
      </c>
      <c r="H45" s="12">
        <f t="shared" si="2"/>
        <v>350</v>
      </c>
      <c r="I45" s="12">
        <f t="shared" si="3"/>
        <v>296.54187000000002</v>
      </c>
      <c r="J45" s="12">
        <f t="shared" si="4"/>
        <v>242.11924733333333</v>
      </c>
      <c r="K45" s="5">
        <v>92</v>
      </c>
      <c r="L45" s="5">
        <v>95</v>
      </c>
      <c r="M45" s="2"/>
      <c r="N45" s="4"/>
      <c r="O45" s="2">
        <f t="shared" si="6"/>
        <v>273.42016707489023</v>
      </c>
      <c r="P45" s="2">
        <f t="shared" si="7"/>
        <v>269.57816158496081</v>
      </c>
      <c r="Q45" s="2"/>
      <c r="R45" s="1"/>
      <c r="S45" s="2"/>
      <c r="T45" s="2"/>
      <c r="U45" s="1">
        <f t="shared" si="8"/>
        <v>7.7971124027476413E-2</v>
      </c>
      <c r="V45" s="1">
        <f t="shared" si="9"/>
        <v>0.11341070383315667</v>
      </c>
      <c r="W45" s="2"/>
      <c r="X45" s="2"/>
      <c r="Y45" s="2"/>
      <c r="Z45" s="2"/>
      <c r="AA45" s="2"/>
      <c r="AB45" s="2"/>
      <c r="AC45" s="2"/>
      <c r="AD45" s="2"/>
    </row>
    <row r="46" spans="1:30" x14ac:dyDescent="0.25">
      <c r="A46" s="3">
        <v>37803</v>
      </c>
      <c r="B46" s="2">
        <v>31</v>
      </c>
      <c r="C46" s="10">
        <v>5890</v>
      </c>
      <c r="D46" s="10">
        <v>10850</v>
      </c>
      <c r="E46" s="10">
        <v>9184.9666099999995</v>
      </c>
      <c r="F46" s="10">
        <v>7429.4530199999999</v>
      </c>
      <c r="G46" s="12">
        <f t="shared" si="1"/>
        <v>190</v>
      </c>
      <c r="H46" s="12">
        <f t="shared" si="2"/>
        <v>350</v>
      </c>
      <c r="I46" s="12">
        <f t="shared" si="3"/>
        <v>296.28924548387096</v>
      </c>
      <c r="J46" s="12">
        <f t="shared" si="4"/>
        <v>239.65977483870967</v>
      </c>
      <c r="K46" s="5">
        <v>92</v>
      </c>
      <c r="L46" s="5">
        <v>96</v>
      </c>
      <c r="M46" s="2"/>
      <c r="N46" s="4"/>
      <c r="O46" s="2">
        <f t="shared" si="6"/>
        <v>273.22387243913363</v>
      </c>
      <c r="P46" s="2">
        <f t="shared" si="7"/>
        <v>266.7444964567473</v>
      </c>
      <c r="Q46" s="2"/>
      <c r="R46" s="1"/>
      <c r="S46" s="2"/>
      <c r="T46" s="2"/>
      <c r="U46" s="1">
        <f t="shared" si="8"/>
        <v>7.7847486523073731E-2</v>
      </c>
      <c r="V46" s="1">
        <f t="shared" si="9"/>
        <v>0.11301321482199327</v>
      </c>
      <c r="W46" s="2"/>
      <c r="X46" s="2"/>
      <c r="Y46" s="2"/>
      <c r="Z46" s="2"/>
      <c r="AA46" s="2"/>
      <c r="AB46" s="2"/>
      <c r="AC46" s="2"/>
      <c r="AD46" s="2"/>
    </row>
    <row r="47" spans="1:30" x14ac:dyDescent="0.25">
      <c r="U47" s="22">
        <f>AVERAGE(U35:U46)</f>
        <v>6.6240566405293216E-2</v>
      </c>
      <c r="V47" s="22">
        <f>AVERAGE(V35:V46)</f>
        <v>9.0291571013979346E-2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5"/>
  <sheetViews>
    <sheetView zoomScaleNormal="100" workbookViewId="0">
      <selection activeCell="C1" sqref="C1:V6"/>
    </sheetView>
  </sheetViews>
  <sheetFormatPr defaultRowHeight="15" x14ac:dyDescent="0.25"/>
  <cols>
    <col min="1" max="1" width="12.85546875" customWidth="1"/>
    <col min="3" max="4" width="9.28515625" bestFit="1" customWidth="1"/>
    <col min="5" max="6" width="10.5703125" bestFit="1" customWidth="1"/>
    <col min="7" max="8" width="9.28515625" bestFit="1" customWidth="1"/>
    <col min="9" max="10" width="11.5703125" bestFit="1" customWidth="1"/>
    <col min="15" max="16" width="11.5703125" bestFit="1" customWidth="1"/>
    <col min="18" max="19" width="11.5703125" bestFit="1" customWidth="1"/>
    <col min="23" max="23" width="11.5703125" bestFit="1" customWidth="1"/>
    <col min="24" max="24" width="10.5703125" bestFit="1" customWidth="1"/>
    <col min="25" max="25" width="11.7109375" bestFit="1" customWidth="1"/>
    <col min="26" max="27" width="11.5703125" bestFit="1" customWidth="1"/>
  </cols>
  <sheetData>
    <row r="1" spans="1:30" x14ac:dyDescent="0.25">
      <c r="I1" t="s">
        <v>13</v>
      </c>
      <c r="J1" t="s">
        <v>14</v>
      </c>
      <c r="K1" t="s">
        <v>28</v>
      </c>
      <c r="L1" t="s">
        <v>29</v>
      </c>
      <c r="O1" t="s">
        <v>15</v>
      </c>
      <c r="P1" t="s">
        <v>16</v>
      </c>
      <c r="Q1" t="s">
        <v>17</v>
      </c>
      <c r="R1" t="s">
        <v>18</v>
      </c>
      <c r="S1" t="s">
        <v>20</v>
      </c>
      <c r="T1" t="s">
        <v>21</v>
      </c>
      <c r="U1" t="s">
        <v>19</v>
      </c>
      <c r="V1" t="s">
        <v>22</v>
      </c>
    </row>
    <row r="2" spans="1:30" x14ac:dyDescent="0.25">
      <c r="C2" s="6"/>
      <c r="D2" s="6" t="s">
        <v>8</v>
      </c>
      <c r="E2" s="6" t="s">
        <v>9</v>
      </c>
      <c r="F2" s="6" t="s">
        <v>0</v>
      </c>
      <c r="G2" s="6" t="s">
        <v>1</v>
      </c>
      <c r="H2" s="19"/>
      <c r="I2" s="19">
        <v>0</v>
      </c>
      <c r="J2" s="19">
        <v>0</v>
      </c>
      <c r="K2" s="19">
        <v>0</v>
      </c>
      <c r="L2" s="19">
        <v>0</v>
      </c>
      <c r="M2" s="28"/>
      <c r="N2" s="28"/>
      <c r="O2">
        <v>0.1</v>
      </c>
      <c r="P2">
        <v>0.1</v>
      </c>
      <c r="Q2">
        <v>0.1</v>
      </c>
      <c r="R2">
        <v>0.1</v>
      </c>
      <c r="S2">
        <v>0</v>
      </c>
      <c r="T2">
        <v>0</v>
      </c>
      <c r="U2">
        <v>0</v>
      </c>
      <c r="V2">
        <v>0</v>
      </c>
    </row>
    <row r="3" spans="1:30" x14ac:dyDescent="0.25">
      <c r="C3" s="6" t="s">
        <v>4</v>
      </c>
      <c r="D3" s="6">
        <f>O3</f>
        <v>0.55220394736842104</v>
      </c>
      <c r="E3" s="6">
        <f>Q3</f>
        <v>0.1</v>
      </c>
      <c r="F3" s="20">
        <f>S3*I3</f>
        <v>0.47049000000000002</v>
      </c>
      <c r="G3" s="20">
        <f>U3*J3</f>
        <v>0.42865964249999999</v>
      </c>
      <c r="H3" s="18"/>
      <c r="I3" s="18">
        <v>1</v>
      </c>
      <c r="J3">
        <v>0.83437399999999995</v>
      </c>
      <c r="K3" s="18">
        <v>1</v>
      </c>
      <c r="L3">
        <v>1.14076</v>
      </c>
      <c r="O3" s="29">
        <v>0.55220394736842104</v>
      </c>
      <c r="P3" s="29">
        <v>5.9210526315789478</v>
      </c>
      <c r="Q3" s="29">
        <v>0.1</v>
      </c>
      <c r="R3" s="29">
        <v>1.573</v>
      </c>
      <c r="S3" s="29">
        <v>0.47049000000000002</v>
      </c>
      <c r="T3" s="29">
        <v>0.52951000000000004</v>
      </c>
      <c r="U3" s="29">
        <v>0.51375000000000004</v>
      </c>
      <c r="V3" s="29">
        <v>0.46947</v>
      </c>
    </row>
    <row r="4" spans="1:30" x14ac:dyDescent="0.25">
      <c r="C4" s="6" t="s">
        <v>5</v>
      </c>
      <c r="D4" s="6">
        <f>P3</f>
        <v>5.9210526315789478</v>
      </c>
      <c r="E4" s="6">
        <f>R3</f>
        <v>1.573</v>
      </c>
      <c r="F4" s="20">
        <f>I6*T3</f>
        <v>0.52951000000000004</v>
      </c>
      <c r="G4" s="20">
        <f>J6*V3</f>
        <v>0.55456035749999999</v>
      </c>
      <c r="H4" s="18"/>
      <c r="I4" s="18">
        <v>3</v>
      </c>
      <c r="J4">
        <v>3</v>
      </c>
      <c r="K4" s="18">
        <v>3</v>
      </c>
      <c r="L4">
        <v>3</v>
      </c>
      <c r="O4">
        <v>6</v>
      </c>
      <c r="P4">
        <v>6</v>
      </c>
      <c r="Q4">
        <v>8</v>
      </c>
      <c r="R4">
        <v>8</v>
      </c>
      <c r="S4">
        <v>1</v>
      </c>
      <c r="T4">
        <v>1</v>
      </c>
      <c r="U4">
        <v>1</v>
      </c>
      <c r="V4">
        <v>1</v>
      </c>
    </row>
    <row r="5" spans="1:30" x14ac:dyDescent="0.25">
      <c r="F5" s="21">
        <f>S3*K3</f>
        <v>0.47049000000000002</v>
      </c>
      <c r="G5" s="21">
        <f>U3*L3</f>
        <v>0.5860654500000001</v>
      </c>
    </row>
    <row r="6" spans="1:30" x14ac:dyDescent="0.25">
      <c r="F6" s="21">
        <f>K6*T3</f>
        <v>0.52951000000000004</v>
      </c>
      <c r="G6" s="21">
        <f>L6*V3</f>
        <v>0.39715455</v>
      </c>
      <c r="H6" t="s">
        <v>23</v>
      </c>
      <c r="I6">
        <f>1+(1-I3)*S3/T3</f>
        <v>1</v>
      </c>
      <c r="J6">
        <f>1+(1-J3)*U3/V3</f>
        <v>1.1812476995335166</v>
      </c>
      <c r="K6">
        <f>1+(1-K3)*S3/T3</f>
        <v>1</v>
      </c>
      <c r="L6">
        <f>1+(1-L3)*U3/V3</f>
        <v>0.84596363984919165</v>
      </c>
    </row>
    <row r="7" spans="1:30" x14ac:dyDescent="0.25">
      <c r="A7" t="s">
        <v>25</v>
      </c>
    </row>
    <row r="9" spans="1:30" x14ac:dyDescent="0.25">
      <c r="C9" s="7" t="s">
        <v>7</v>
      </c>
      <c r="D9" s="7" t="s">
        <v>7</v>
      </c>
      <c r="E9" s="7" t="s">
        <v>7</v>
      </c>
      <c r="F9" s="7" t="s">
        <v>7</v>
      </c>
      <c r="G9" s="7" t="s">
        <v>6</v>
      </c>
      <c r="H9" s="7" t="s">
        <v>6</v>
      </c>
      <c r="I9" s="7" t="s">
        <v>6</v>
      </c>
      <c r="J9" s="13" t="s">
        <v>6</v>
      </c>
      <c r="K9" s="14" t="s">
        <v>11</v>
      </c>
      <c r="L9" s="14" t="s">
        <v>11</v>
      </c>
      <c r="O9" t="s">
        <v>10</v>
      </c>
    </row>
    <row r="10" spans="1:30" x14ac:dyDescent="0.25">
      <c r="A10" t="s">
        <v>2</v>
      </c>
      <c r="B10" t="s">
        <v>3</v>
      </c>
      <c r="C10" s="9" t="s">
        <v>0</v>
      </c>
      <c r="D10" s="9" t="s">
        <v>1</v>
      </c>
      <c r="E10" s="9" t="s">
        <v>4</v>
      </c>
      <c r="F10" s="9" t="s">
        <v>5</v>
      </c>
      <c r="G10" s="7" t="s">
        <v>0</v>
      </c>
      <c r="H10" s="7" t="s">
        <v>1</v>
      </c>
      <c r="I10" s="7" t="s">
        <v>4</v>
      </c>
      <c r="J10" s="13" t="s">
        <v>5</v>
      </c>
      <c r="K10" s="14" t="s">
        <v>4</v>
      </c>
      <c r="L10" s="14" t="s">
        <v>5</v>
      </c>
      <c r="O10" s="7" t="s">
        <v>4</v>
      </c>
      <c r="P10" s="7" t="s">
        <v>5</v>
      </c>
      <c r="R10" t="s">
        <v>12</v>
      </c>
    </row>
    <row r="11" spans="1:30" x14ac:dyDescent="0.25">
      <c r="A11" s="3">
        <v>36708</v>
      </c>
      <c r="B11" s="2">
        <v>31</v>
      </c>
      <c r="C11" s="10">
        <v>7347</v>
      </c>
      <c r="D11" s="10">
        <v>9052</v>
      </c>
      <c r="E11" s="10">
        <v>7752.4743799999997</v>
      </c>
      <c r="F11" s="10">
        <v>8552.5876200000002</v>
      </c>
      <c r="G11" s="15">
        <f>C11/$B11</f>
        <v>237</v>
      </c>
      <c r="H11" s="15">
        <f t="shared" ref="H11:J26" si="0">D11/$B11</f>
        <v>292</v>
      </c>
      <c r="I11" s="15">
        <f t="shared" si="0"/>
        <v>250.0798187096774</v>
      </c>
      <c r="J11" s="15">
        <f t="shared" si="0"/>
        <v>275.88992322580646</v>
      </c>
      <c r="K11" s="5">
        <v>95</v>
      </c>
      <c r="L11" s="5">
        <v>96</v>
      </c>
      <c r="M11" s="2"/>
      <c r="N11" s="2"/>
      <c r="O11" s="2">
        <f>I11</f>
        <v>250.0798187096774</v>
      </c>
      <c r="P11" s="2">
        <f>J11</f>
        <v>275.88992322580646</v>
      </c>
      <c r="Q11" s="2"/>
      <c r="R11" s="1">
        <f>ABS((O11-I11)/I11)</f>
        <v>0</v>
      </c>
      <c r="S11" s="1">
        <f>ABS((P11-J11)/J11)</f>
        <v>0</v>
      </c>
      <c r="T11" s="2"/>
      <c r="U11" s="3"/>
      <c r="V11" s="2"/>
      <c r="W11" s="2">
        <f>ABS(O11-I11)/I11*100</f>
        <v>0</v>
      </c>
      <c r="X11" s="2">
        <f>ABS(P11-J11)/J11*100</f>
        <v>0</v>
      </c>
      <c r="Y11" s="2"/>
      <c r="Z11" s="2"/>
      <c r="AA11" s="2"/>
      <c r="AB11" s="2"/>
      <c r="AC11" s="2"/>
      <c r="AD11" s="2"/>
    </row>
    <row r="12" spans="1:30" x14ac:dyDescent="0.25">
      <c r="A12" s="3">
        <v>36739</v>
      </c>
      <c r="B12" s="2">
        <v>31</v>
      </c>
      <c r="C12" s="10">
        <v>7347</v>
      </c>
      <c r="D12" s="10">
        <v>9052</v>
      </c>
      <c r="E12" s="10">
        <v>7487.5344999999998</v>
      </c>
      <c r="F12" s="10">
        <v>8743.4692099999993</v>
      </c>
      <c r="G12" s="15">
        <f t="shared" ref="G12:J47" si="1">C12/$B12</f>
        <v>237</v>
      </c>
      <c r="H12" s="15">
        <f t="shared" si="0"/>
        <v>292</v>
      </c>
      <c r="I12" s="15">
        <f t="shared" si="0"/>
        <v>241.53337096774192</v>
      </c>
      <c r="J12" s="15">
        <f t="shared" si="0"/>
        <v>282.04739387096771</v>
      </c>
      <c r="K12" s="5">
        <v>98</v>
      </c>
      <c r="L12" s="5">
        <v>94</v>
      </c>
      <c r="M12" s="2"/>
      <c r="N12" s="2"/>
      <c r="O12" s="2">
        <f>O11*EXP(-1/$D$3) +($F$3*G12+$G$3*H12-$E$3*$D$3*(K12-K11) )*(1-EXP(-1/$D$3))</f>
        <v>238.72793757418401</v>
      </c>
      <c r="P12" s="2">
        <f>P11*EXP(-1/$D$4) +($F$4*G12+$G$4*H12-$E$4*$D$4*(L12-L11) )*(1-EXP(-1/$D$4))</f>
        <v>280.57720219678288</v>
      </c>
      <c r="Q12" s="2"/>
      <c r="R12" s="1">
        <f t="shared" ref="R12:S35" si="2">ABS((O12-I12)/I12)</f>
        <v>1.161509642463685E-2</v>
      </c>
      <c r="S12" s="1">
        <f t="shared" si="2"/>
        <v>5.2125696111108974E-3</v>
      </c>
      <c r="T12" s="2"/>
      <c r="U12" s="3"/>
      <c r="V12" s="2"/>
      <c r="W12" s="2">
        <f t="shared" ref="W12:X22" si="3">ABS(O12-I12)/I12*100</f>
        <v>1.161509642463685</v>
      </c>
      <c r="X12" s="2">
        <f t="shared" si="3"/>
        <v>0.52125696111108977</v>
      </c>
      <c r="Y12" s="2"/>
      <c r="Z12" s="2"/>
      <c r="AA12" s="2"/>
      <c r="AB12" s="2"/>
      <c r="AC12" s="2"/>
      <c r="AD12" s="2"/>
    </row>
    <row r="13" spans="1:30" x14ac:dyDescent="0.25">
      <c r="A13" s="3">
        <v>36770</v>
      </c>
      <c r="B13" s="2">
        <v>30</v>
      </c>
      <c r="C13" s="10">
        <v>6840</v>
      </c>
      <c r="D13" s="10">
        <v>9270</v>
      </c>
      <c r="E13" s="10">
        <v>7335.6266800000003</v>
      </c>
      <c r="F13" s="10">
        <v>8476.94</v>
      </c>
      <c r="G13" s="15">
        <f t="shared" si="1"/>
        <v>228</v>
      </c>
      <c r="H13" s="15">
        <f t="shared" si="0"/>
        <v>309</v>
      </c>
      <c r="I13" s="15">
        <f t="shared" si="0"/>
        <v>244.52088933333334</v>
      </c>
      <c r="J13" s="15">
        <f t="shared" si="0"/>
        <v>282.56466666666671</v>
      </c>
      <c r="K13" s="5">
        <v>98</v>
      </c>
      <c r="L13" s="5">
        <v>97</v>
      </c>
      <c r="M13" s="2"/>
      <c r="N13" s="2"/>
      <c r="O13" s="2">
        <f t="shared" ref="O13:O22" si="4">O12*EXP(-1/$D$3) +($F$3*G13+$G$3*H13-$E$3*$D$3*(K13-K12) )*(1-EXP(-1/$D$3))</f>
        <v>239.56411017140991</v>
      </c>
      <c r="P13" s="2">
        <f t="shared" ref="P13:P22" si="5">P12*EXP(-1/$D$4) +($F$4*G13+$G$4*H13-$E$4*$D$4*(L13-L12) )*(1-EXP(-1/$D$4))</f>
        <v>278.02383581854946</v>
      </c>
      <c r="Q13" s="2"/>
      <c r="R13" s="1">
        <f t="shared" si="2"/>
        <v>2.0271393480686652E-2</v>
      </c>
      <c r="S13" s="1">
        <f t="shared" si="2"/>
        <v>1.6070058941495109E-2</v>
      </c>
      <c r="T13" s="2"/>
      <c r="U13" s="3"/>
      <c r="V13" s="2"/>
      <c r="W13" s="2">
        <f t="shared" si="3"/>
        <v>2.027139348068665</v>
      </c>
      <c r="X13" s="2">
        <f t="shared" si="3"/>
        <v>1.6070058941495109</v>
      </c>
      <c r="Y13" s="2"/>
      <c r="Z13" s="2"/>
      <c r="AA13" s="2"/>
      <c r="AB13" s="2"/>
      <c r="AC13" s="2"/>
      <c r="AD13" s="2"/>
    </row>
    <row r="14" spans="1:30" x14ac:dyDescent="0.25">
      <c r="A14" s="3">
        <v>36800</v>
      </c>
      <c r="B14" s="2">
        <v>31</v>
      </c>
      <c r="C14" s="10">
        <v>7068</v>
      </c>
      <c r="D14" s="10">
        <v>9579</v>
      </c>
      <c r="E14" s="10">
        <v>7657.6872999999996</v>
      </c>
      <c r="F14" s="10">
        <v>8856.2803299999996</v>
      </c>
      <c r="G14" s="15">
        <f t="shared" si="1"/>
        <v>228</v>
      </c>
      <c r="H14" s="15">
        <f t="shared" si="0"/>
        <v>309</v>
      </c>
      <c r="I14" s="15">
        <f t="shared" si="0"/>
        <v>247.02217096774191</v>
      </c>
      <c r="J14" s="15">
        <f t="shared" si="0"/>
        <v>285.68646225806452</v>
      </c>
      <c r="K14" s="5">
        <v>95</v>
      </c>
      <c r="L14" s="5">
        <v>96</v>
      </c>
      <c r="M14" s="2"/>
      <c r="N14" s="2"/>
      <c r="O14" s="2">
        <f t="shared" si="4"/>
        <v>239.83940185377043</v>
      </c>
      <c r="P14" s="2">
        <f t="shared" si="5"/>
        <v>281.65662127827085</v>
      </c>
      <c r="Q14" s="2"/>
      <c r="R14" s="1">
        <f t="shared" si="2"/>
        <v>2.9077426879668508E-2</v>
      </c>
      <c r="S14" s="1">
        <f t="shared" si="2"/>
        <v>1.4105817083322151E-2</v>
      </c>
      <c r="T14" s="2"/>
      <c r="U14" s="3"/>
      <c r="V14" s="2"/>
      <c r="W14" s="2">
        <f t="shared" si="3"/>
        <v>2.9077426879668509</v>
      </c>
      <c r="X14" s="2">
        <f t="shared" si="3"/>
        <v>1.4105817083322152</v>
      </c>
      <c r="Y14" s="2"/>
      <c r="Z14" s="2"/>
      <c r="AA14" s="2"/>
      <c r="AB14" s="2"/>
      <c r="AC14" s="2"/>
      <c r="AD14" s="2"/>
    </row>
    <row r="15" spans="1:30" x14ac:dyDescent="0.25">
      <c r="A15" s="3">
        <v>36831</v>
      </c>
      <c r="B15" s="2">
        <v>30</v>
      </c>
      <c r="C15" s="10">
        <v>6390</v>
      </c>
      <c r="D15" s="10">
        <v>9240</v>
      </c>
      <c r="E15" s="10">
        <v>7139.1243000000004</v>
      </c>
      <c r="F15" s="10">
        <v>8509.2690999999995</v>
      </c>
      <c r="G15" s="15">
        <f t="shared" si="1"/>
        <v>213</v>
      </c>
      <c r="H15" s="15">
        <f t="shared" si="0"/>
        <v>308</v>
      </c>
      <c r="I15" s="15">
        <f t="shared" si="0"/>
        <v>237.97081</v>
      </c>
      <c r="J15" s="15">
        <f t="shared" si="0"/>
        <v>283.6423033333333</v>
      </c>
      <c r="K15" s="5">
        <v>95</v>
      </c>
      <c r="L15" s="5">
        <v>94</v>
      </c>
      <c r="M15" s="2"/>
      <c r="N15" s="2"/>
      <c r="O15" s="2">
        <f t="shared" si="4"/>
        <v>233.48381164823456</v>
      </c>
      <c r="P15" s="2">
        <f t="shared" si="5"/>
        <v>284.85178008624194</v>
      </c>
      <c r="Q15" s="2"/>
      <c r="R15" s="1">
        <f t="shared" si="2"/>
        <v>1.885524679167767E-2</v>
      </c>
      <c r="S15" s="1">
        <f t="shared" si="2"/>
        <v>4.2640915642518911E-3</v>
      </c>
      <c r="T15" s="2"/>
      <c r="U15" s="3"/>
      <c r="V15" s="2"/>
      <c r="W15" s="2">
        <f t="shared" si="3"/>
        <v>1.8855246791677671</v>
      </c>
      <c r="X15" s="2">
        <f t="shared" si="3"/>
        <v>0.42640915642518912</v>
      </c>
      <c r="Y15" s="2"/>
      <c r="Z15" s="2"/>
      <c r="AA15" s="2"/>
      <c r="AB15" s="2"/>
      <c r="AC15" s="2"/>
      <c r="AD15" s="2"/>
    </row>
    <row r="16" spans="1:30" x14ac:dyDescent="0.25">
      <c r="A16" s="3">
        <v>36861</v>
      </c>
      <c r="B16" s="2">
        <v>31</v>
      </c>
      <c r="C16" s="10">
        <v>6293</v>
      </c>
      <c r="D16" s="10">
        <v>9951</v>
      </c>
      <c r="E16" s="10">
        <v>7338.4373500000002</v>
      </c>
      <c r="F16" s="10">
        <v>8655.4785200000006</v>
      </c>
      <c r="G16" s="15">
        <f t="shared" si="1"/>
        <v>203</v>
      </c>
      <c r="H16" s="15">
        <f t="shared" si="0"/>
        <v>321</v>
      </c>
      <c r="I16" s="15">
        <f t="shared" si="0"/>
        <v>236.72378548387098</v>
      </c>
      <c r="J16" s="15">
        <f t="shared" si="0"/>
        <v>279.20898451612908</v>
      </c>
      <c r="K16" s="5">
        <v>96</v>
      </c>
      <c r="L16" s="5">
        <v>98</v>
      </c>
      <c r="M16" s="2"/>
      <c r="N16" s="2"/>
      <c r="O16" s="2">
        <f t="shared" si="4"/>
        <v>233.1242711011337</v>
      </c>
      <c r="P16" s="2">
        <f t="shared" si="5"/>
        <v>279.16383046359522</v>
      </c>
      <c r="Q16" s="2"/>
      <c r="R16" s="1">
        <f t="shared" si="2"/>
        <v>1.5205545887075777E-2</v>
      </c>
      <c r="S16" s="1">
        <f t="shared" si="2"/>
        <v>1.6172134507817622E-4</v>
      </c>
      <c r="T16" s="2"/>
      <c r="U16" s="3"/>
      <c r="V16" s="2"/>
      <c r="W16" s="2">
        <f t="shared" si="3"/>
        <v>1.5205545887075778</v>
      </c>
      <c r="X16" s="2">
        <f t="shared" si="3"/>
        <v>1.6172134507817622E-2</v>
      </c>
      <c r="Y16" s="2"/>
      <c r="Z16" s="2"/>
      <c r="AA16" s="2"/>
      <c r="AB16" s="2"/>
      <c r="AC16" s="2"/>
      <c r="AD16" s="2"/>
    </row>
    <row r="17" spans="1:30" x14ac:dyDescent="0.25">
      <c r="A17" s="3">
        <v>36892</v>
      </c>
      <c r="B17" s="2">
        <v>31</v>
      </c>
      <c r="C17" s="10">
        <v>5952</v>
      </c>
      <c r="D17" s="10">
        <v>9703</v>
      </c>
      <c r="E17" s="10">
        <v>7062.4968600000002</v>
      </c>
      <c r="F17" s="10">
        <v>8730.4667700000009</v>
      </c>
      <c r="G17" s="15">
        <f t="shared" si="1"/>
        <v>192</v>
      </c>
      <c r="H17" s="15">
        <f t="shared" si="0"/>
        <v>313</v>
      </c>
      <c r="I17" s="15">
        <f t="shared" si="0"/>
        <v>227.82247935483872</v>
      </c>
      <c r="J17" s="15">
        <f t="shared" si="0"/>
        <v>281.62796032258069</v>
      </c>
      <c r="K17" s="5">
        <v>94</v>
      </c>
      <c r="L17" s="5">
        <v>92</v>
      </c>
      <c r="M17" s="2"/>
      <c r="N17" s="2"/>
      <c r="O17" s="2">
        <f t="shared" si="4"/>
        <v>226.0062804186812</v>
      </c>
      <c r="P17" s="2">
        <f t="shared" si="5"/>
        <v>287.23864119179262</v>
      </c>
      <c r="Q17" s="2"/>
      <c r="R17" s="1">
        <f t="shared" si="2"/>
        <v>7.9719917951061713E-3</v>
      </c>
      <c r="S17" s="1">
        <f t="shared" si="2"/>
        <v>1.9922314754491632E-2</v>
      </c>
      <c r="T17" s="2"/>
      <c r="U17" s="3"/>
      <c r="V17" s="2"/>
      <c r="W17" s="2">
        <f t="shared" si="3"/>
        <v>0.79719917951061714</v>
      </c>
      <c r="X17" s="2">
        <f t="shared" si="3"/>
        <v>1.9922314754491632</v>
      </c>
      <c r="Y17" s="2"/>
      <c r="Z17" s="2"/>
      <c r="AA17" s="2"/>
      <c r="AB17" s="2"/>
      <c r="AC17" s="2"/>
      <c r="AD17" s="2"/>
    </row>
    <row r="18" spans="1:30" x14ac:dyDescent="0.25">
      <c r="A18" s="3">
        <v>36923</v>
      </c>
      <c r="B18" s="2">
        <v>28</v>
      </c>
      <c r="C18" s="10">
        <v>5376</v>
      </c>
      <c r="D18" s="10">
        <v>8764</v>
      </c>
      <c r="E18" s="10">
        <v>6202.8468000000003</v>
      </c>
      <c r="F18" s="10">
        <v>7847.12219</v>
      </c>
      <c r="G18" s="15">
        <f t="shared" si="1"/>
        <v>192</v>
      </c>
      <c r="H18" s="15">
        <f t="shared" si="0"/>
        <v>313</v>
      </c>
      <c r="I18" s="15">
        <f t="shared" si="0"/>
        <v>221.53024285714287</v>
      </c>
      <c r="J18" s="15">
        <f t="shared" si="0"/>
        <v>280.25436392857142</v>
      </c>
      <c r="K18" s="5">
        <v>95</v>
      </c>
      <c r="L18" s="5">
        <v>92</v>
      </c>
      <c r="M18" s="2"/>
      <c r="N18" s="2"/>
      <c r="O18" s="2">
        <f t="shared" si="4"/>
        <v>224.70389384635624</v>
      </c>
      <c r="P18" s="2">
        <f t="shared" si="5"/>
        <v>285.37459992171028</v>
      </c>
      <c r="Q18" s="2"/>
      <c r="R18" s="1">
        <f t="shared" si="2"/>
        <v>1.4326039407901286E-2</v>
      </c>
      <c r="S18" s="1">
        <f t="shared" si="2"/>
        <v>1.826995990843468E-2</v>
      </c>
      <c r="T18" s="2"/>
      <c r="U18" s="3"/>
      <c r="V18" s="2"/>
      <c r="W18" s="2">
        <f t="shared" si="3"/>
        <v>1.4326039407901285</v>
      </c>
      <c r="X18" s="2">
        <f t="shared" si="3"/>
        <v>1.8269959908434681</v>
      </c>
      <c r="Y18" s="2"/>
      <c r="Z18" s="2"/>
      <c r="AA18" s="2"/>
      <c r="AB18" s="2"/>
      <c r="AC18" s="2"/>
      <c r="AD18" s="2"/>
    </row>
    <row r="19" spans="1:30" x14ac:dyDescent="0.25">
      <c r="A19" s="3">
        <v>36951</v>
      </c>
      <c r="B19" s="2">
        <v>31</v>
      </c>
      <c r="C19" s="10">
        <v>5952</v>
      </c>
      <c r="D19" s="10">
        <v>9858</v>
      </c>
      <c r="E19" s="10">
        <v>6882.7596700000004</v>
      </c>
      <c r="F19" s="10">
        <v>8623.5826099999995</v>
      </c>
      <c r="G19" s="15">
        <f t="shared" si="1"/>
        <v>192</v>
      </c>
      <c r="H19" s="15">
        <f t="shared" si="0"/>
        <v>318</v>
      </c>
      <c r="I19" s="15">
        <f t="shared" si="0"/>
        <v>222.02450548387097</v>
      </c>
      <c r="J19" s="15">
        <f t="shared" si="0"/>
        <v>278.1800841935484</v>
      </c>
      <c r="K19" s="5">
        <v>96</v>
      </c>
      <c r="L19" s="5">
        <v>96</v>
      </c>
      <c r="M19" s="2"/>
      <c r="N19" s="2"/>
      <c r="O19" s="2">
        <f t="shared" si="4"/>
        <v>226.28381292451854</v>
      </c>
      <c r="P19" s="2">
        <f t="shared" si="5"/>
        <v>278.44174563781644</v>
      </c>
      <c r="Q19" s="2"/>
      <c r="R19" s="1">
        <f t="shared" si="2"/>
        <v>1.9183951930734033E-2</v>
      </c>
      <c r="S19" s="1">
        <f t="shared" si="2"/>
        <v>9.406188981019492E-4</v>
      </c>
      <c r="T19" s="2"/>
      <c r="U19" s="3"/>
      <c r="V19" s="2"/>
      <c r="W19" s="2">
        <f t="shared" si="3"/>
        <v>1.9183951930734033</v>
      </c>
      <c r="X19" s="2">
        <f t="shared" si="3"/>
        <v>9.4061889810194921E-2</v>
      </c>
      <c r="Y19" s="2"/>
      <c r="Z19" s="2"/>
      <c r="AA19" s="2"/>
      <c r="AB19" s="2"/>
      <c r="AC19" s="2"/>
      <c r="AD19" s="2"/>
    </row>
    <row r="20" spans="1:30" x14ac:dyDescent="0.25">
      <c r="A20" s="3">
        <v>36982</v>
      </c>
      <c r="B20" s="2">
        <v>30</v>
      </c>
      <c r="C20" s="10">
        <v>5760</v>
      </c>
      <c r="D20" s="10">
        <v>10020</v>
      </c>
      <c r="E20" s="10">
        <v>6709.1404700000003</v>
      </c>
      <c r="F20" s="10">
        <v>8721.0461400000004</v>
      </c>
      <c r="G20" s="15">
        <f t="shared" si="1"/>
        <v>192</v>
      </c>
      <c r="H20" s="15">
        <f t="shared" si="0"/>
        <v>334</v>
      </c>
      <c r="I20" s="15">
        <f t="shared" si="0"/>
        <v>223.63801566666669</v>
      </c>
      <c r="J20" s="15">
        <f t="shared" si="0"/>
        <v>290.70153800000003</v>
      </c>
      <c r="K20" s="5">
        <v>98</v>
      </c>
      <c r="L20" s="5">
        <v>95</v>
      </c>
      <c r="M20" s="2"/>
      <c r="N20" s="2"/>
      <c r="O20" s="2">
        <f t="shared" si="4"/>
        <v>232.23310382672315</v>
      </c>
      <c r="P20" s="2">
        <f t="shared" si="5"/>
        <v>281.20177956147586</v>
      </c>
      <c r="Q20" s="2"/>
      <c r="R20" s="1">
        <f t="shared" si="2"/>
        <v>3.8433037131162327E-2</v>
      </c>
      <c r="S20" s="1">
        <f t="shared" si="2"/>
        <v>3.2678734704610218E-2</v>
      </c>
      <c r="T20" s="2"/>
      <c r="U20" s="3"/>
      <c r="V20" s="2"/>
      <c r="W20" s="2">
        <f t="shared" si="3"/>
        <v>3.8433037131162329</v>
      </c>
      <c r="X20" s="2">
        <f t="shared" si="3"/>
        <v>3.2678734704610219</v>
      </c>
      <c r="Y20" s="2"/>
      <c r="Z20" s="2"/>
      <c r="AA20" s="2"/>
      <c r="AB20" s="2"/>
      <c r="AC20" s="2"/>
      <c r="AD20" s="2"/>
    </row>
    <row r="21" spans="1:30" x14ac:dyDescent="0.25">
      <c r="A21" s="3">
        <v>37012</v>
      </c>
      <c r="B21" s="2">
        <v>31</v>
      </c>
      <c r="C21" s="10">
        <v>5952</v>
      </c>
      <c r="D21" s="10">
        <v>10354</v>
      </c>
      <c r="E21" s="10">
        <v>6898.10689</v>
      </c>
      <c r="F21" s="10">
        <v>9236.2186000000002</v>
      </c>
      <c r="G21" s="15">
        <f t="shared" si="1"/>
        <v>192</v>
      </c>
      <c r="H21" s="15">
        <f t="shared" si="0"/>
        <v>334</v>
      </c>
      <c r="I21" s="15">
        <f t="shared" si="0"/>
        <v>222.51957709677419</v>
      </c>
      <c r="J21" s="15">
        <f t="shared" si="0"/>
        <v>297.94253548387098</v>
      </c>
      <c r="K21" s="5">
        <v>98</v>
      </c>
      <c r="L21" s="5">
        <v>93</v>
      </c>
      <c r="M21" s="2"/>
      <c r="N21" s="2"/>
      <c r="O21" s="2">
        <f t="shared" si="4"/>
        <v>233.2982129992495</v>
      </c>
      <c r="P21" s="2">
        <f t="shared" si="5"/>
        <v>284.98025321057139</v>
      </c>
      <c r="Q21" s="2"/>
      <c r="R21" s="1">
        <f t="shared" si="2"/>
        <v>4.843904542290077E-2</v>
      </c>
      <c r="S21" s="1">
        <f t="shared" si="2"/>
        <v>4.3505980951153253E-2</v>
      </c>
      <c r="T21" s="2"/>
      <c r="U21" s="3"/>
      <c r="V21" s="2"/>
      <c r="W21" s="2">
        <f t="shared" si="3"/>
        <v>4.8439045422900771</v>
      </c>
      <c r="X21" s="2">
        <f t="shared" si="3"/>
        <v>4.3505980951153251</v>
      </c>
      <c r="Y21" s="2"/>
      <c r="Z21" s="2"/>
      <c r="AA21" s="2"/>
      <c r="AB21" s="2"/>
      <c r="AC21" s="2"/>
      <c r="AD21" s="2"/>
    </row>
    <row r="22" spans="1:30" x14ac:dyDescent="0.25">
      <c r="A22" s="3">
        <v>37043</v>
      </c>
      <c r="B22" s="2">
        <v>30</v>
      </c>
      <c r="C22" s="10">
        <v>6270</v>
      </c>
      <c r="D22" s="10">
        <v>9600</v>
      </c>
      <c r="E22" s="10">
        <v>6933.9417999999996</v>
      </c>
      <c r="F22" s="10">
        <v>8762.7777100000003</v>
      </c>
      <c r="G22" s="15">
        <f t="shared" si="1"/>
        <v>209</v>
      </c>
      <c r="H22" s="15">
        <f t="shared" si="0"/>
        <v>320</v>
      </c>
      <c r="I22" s="15">
        <f t="shared" si="0"/>
        <v>231.13139333333331</v>
      </c>
      <c r="J22" s="15">
        <f t="shared" si="0"/>
        <v>292.09259033333336</v>
      </c>
      <c r="K22" s="5">
        <v>92</v>
      </c>
      <c r="L22" s="5">
        <v>97</v>
      </c>
      <c r="M22" s="2"/>
      <c r="N22" s="2"/>
      <c r="O22" s="2">
        <f t="shared" si="4"/>
        <v>235.42007593572487</v>
      </c>
      <c r="P22" s="2">
        <f t="shared" si="5"/>
        <v>279.6798684679286</v>
      </c>
      <c r="Q22" s="2"/>
      <c r="R22" s="1">
        <f t="shared" si="2"/>
        <v>1.8555171327187491E-2</v>
      </c>
      <c r="S22" s="1">
        <f t="shared" si="2"/>
        <v>4.2495846441155796E-2</v>
      </c>
      <c r="T22" s="2"/>
      <c r="U22" s="3"/>
      <c r="V22" s="2"/>
      <c r="W22" s="2">
        <f t="shared" si="3"/>
        <v>1.8555171327187492</v>
      </c>
      <c r="X22" s="2">
        <f t="shared" si="3"/>
        <v>4.24958464411558</v>
      </c>
      <c r="Y22" s="2"/>
      <c r="Z22" s="2"/>
      <c r="AA22" s="2"/>
      <c r="AB22" s="2"/>
      <c r="AC22" s="2"/>
      <c r="AD22" s="2"/>
    </row>
    <row r="23" spans="1:30" x14ac:dyDescent="0.25">
      <c r="A23" s="3">
        <v>37073</v>
      </c>
      <c r="B23" s="2">
        <v>31</v>
      </c>
      <c r="C23" s="10">
        <v>6479</v>
      </c>
      <c r="D23" s="10">
        <v>9920</v>
      </c>
      <c r="E23" s="10">
        <v>9254.83014</v>
      </c>
      <c r="F23" s="10">
        <v>7819.8431899999996</v>
      </c>
      <c r="G23" s="11">
        <f t="shared" si="1"/>
        <v>209</v>
      </c>
      <c r="H23" s="11">
        <f t="shared" si="0"/>
        <v>320</v>
      </c>
      <c r="I23" s="11">
        <f t="shared" si="0"/>
        <v>298.54290774193549</v>
      </c>
      <c r="J23" s="11">
        <f t="shared" si="0"/>
        <v>252.25300612903226</v>
      </c>
      <c r="K23" s="5">
        <v>98</v>
      </c>
      <c r="L23" s="5">
        <v>98</v>
      </c>
      <c r="M23" s="2"/>
      <c r="N23" s="2"/>
      <c r="O23" s="2">
        <f>O22*EXP(-1/$D$3) +($F$5*G23+$G$5*H23-$E$3*$D$3*(K23-K22) )*(1-EXP(-1/$D$3))</f>
        <v>277.34695118324419</v>
      </c>
      <c r="P23" s="2">
        <f>P22*EXP(-1/$D$4) +($F$6*G23+$G$6*H23-$E$4*$D$4*(L23-L22) )*(1-EXP(-1/$D$4))</f>
        <v>271.71783542082255</v>
      </c>
      <c r="Q23" s="2"/>
      <c r="R23" s="1">
        <f t="shared" si="2"/>
        <v>7.0998024099816759E-2</v>
      </c>
      <c r="S23" s="1">
        <f t="shared" si="2"/>
        <v>7.7163914081696455E-2</v>
      </c>
      <c r="T23" s="2"/>
      <c r="U23" s="3"/>
      <c r="V23" s="2"/>
      <c r="W23" s="2">
        <f t="shared" ref="W23:W35" si="6">ABS(O23-I23)/I23*100</f>
        <v>7.0998024099816757</v>
      </c>
      <c r="X23" s="2">
        <f t="shared" ref="X23:X35" si="7">ABS(P23-J23)/J23*100</f>
        <v>7.7163914081696454</v>
      </c>
      <c r="Y23" s="2"/>
      <c r="Z23" s="2"/>
      <c r="AA23" s="2"/>
      <c r="AB23" s="2"/>
      <c r="AC23" s="2"/>
      <c r="AD23" s="2"/>
    </row>
    <row r="24" spans="1:30" x14ac:dyDescent="0.25">
      <c r="A24" s="3">
        <v>37104</v>
      </c>
      <c r="B24" s="2">
        <v>31</v>
      </c>
      <c r="C24" s="10">
        <v>6479</v>
      </c>
      <c r="D24" s="10">
        <v>10850</v>
      </c>
      <c r="E24" s="10">
        <v>9194.9341399999994</v>
      </c>
      <c r="F24" s="10">
        <v>8080.2671200000004</v>
      </c>
      <c r="G24" s="11">
        <f t="shared" si="1"/>
        <v>209</v>
      </c>
      <c r="H24" s="11">
        <f t="shared" si="0"/>
        <v>350</v>
      </c>
      <c r="I24" s="11">
        <f t="shared" si="0"/>
        <v>296.61077870967739</v>
      </c>
      <c r="J24" s="11">
        <f t="shared" si="0"/>
        <v>260.65377806451613</v>
      </c>
      <c r="K24" s="5">
        <v>97</v>
      </c>
      <c r="L24" s="5">
        <v>92</v>
      </c>
      <c r="M24" s="2"/>
      <c r="N24" s="2"/>
      <c r="O24" s="2">
        <f t="shared" ref="O24:O47" si="8">O23*EXP(-1/$D$3) +($F$5*G24+$G$5*H24-$E$3*$D$3*(K24-K23) )*(1-EXP(-1/$D$3))</f>
        <v>299.23271802635929</v>
      </c>
      <c r="P24" s="2">
        <f t="shared" ref="P24:P47" si="9">P23*EXP(-1/$D$4) +($F$6*G24+$G$6*H24-$E$4*$D$4*(L24-L23) )*(1-EXP(-1/$D$4))</f>
        <v>276.97597228749373</v>
      </c>
      <c r="Q24" s="2"/>
      <c r="R24" s="1">
        <f t="shared" si="2"/>
        <v>8.8396629687158383E-3</v>
      </c>
      <c r="S24" s="1">
        <f t="shared" si="2"/>
        <v>6.2620209628949194E-2</v>
      </c>
      <c r="T24" s="2"/>
      <c r="U24" s="3"/>
      <c r="V24" s="2"/>
      <c r="W24" s="2">
        <f t="shared" si="6"/>
        <v>0.88396629687158379</v>
      </c>
      <c r="X24" s="2">
        <f t="shared" si="7"/>
        <v>6.2620209628949191</v>
      </c>
      <c r="Y24" s="2"/>
      <c r="Z24" s="2"/>
      <c r="AA24" s="2"/>
      <c r="AB24" s="2"/>
      <c r="AC24" s="2"/>
      <c r="AD24" s="2"/>
    </row>
    <row r="25" spans="1:30" x14ac:dyDescent="0.25">
      <c r="A25" s="3">
        <v>37135</v>
      </c>
      <c r="B25" s="2">
        <v>30</v>
      </c>
      <c r="C25" s="10">
        <v>6270</v>
      </c>
      <c r="D25" s="10">
        <v>10500</v>
      </c>
      <c r="E25" s="10">
        <v>9030.0878900000007</v>
      </c>
      <c r="F25" s="10">
        <v>7526.7663599999996</v>
      </c>
      <c r="G25" s="11">
        <f t="shared" si="1"/>
        <v>209</v>
      </c>
      <c r="H25" s="11">
        <f t="shared" si="0"/>
        <v>350</v>
      </c>
      <c r="I25" s="11">
        <f t="shared" si="0"/>
        <v>301.00292966666672</v>
      </c>
      <c r="J25" s="11">
        <f t="shared" si="0"/>
        <v>250.892212</v>
      </c>
      <c r="K25" s="5">
        <v>97</v>
      </c>
      <c r="L25" s="5">
        <v>98</v>
      </c>
      <c r="M25" s="2"/>
      <c r="N25" s="2"/>
      <c r="O25" s="2">
        <f t="shared" si="8"/>
        <v>302.76491063324556</v>
      </c>
      <c r="P25" s="2">
        <f t="shared" si="9"/>
        <v>264.04891198835747</v>
      </c>
      <c r="Q25" s="2"/>
      <c r="R25" s="1">
        <f t="shared" si="2"/>
        <v>5.8537003893287011E-3</v>
      </c>
      <c r="S25" s="1">
        <f t="shared" si="2"/>
        <v>5.2439650810514091E-2</v>
      </c>
      <c r="T25" s="2"/>
      <c r="U25" s="3"/>
      <c r="V25" s="2"/>
      <c r="W25" s="2">
        <f t="shared" si="6"/>
        <v>0.5853700389328701</v>
      </c>
      <c r="X25" s="2">
        <f t="shared" si="7"/>
        <v>5.2439650810514093</v>
      </c>
      <c r="Y25" s="2"/>
      <c r="Z25" s="2"/>
      <c r="AA25" s="2"/>
      <c r="AB25" s="2"/>
      <c r="AC25" s="2"/>
      <c r="AD25" s="2"/>
    </row>
    <row r="26" spans="1:30" x14ac:dyDescent="0.25">
      <c r="A26" s="3">
        <v>37165</v>
      </c>
      <c r="B26" s="2">
        <v>31</v>
      </c>
      <c r="C26" s="10">
        <v>6479</v>
      </c>
      <c r="D26" s="10">
        <v>11160</v>
      </c>
      <c r="E26" s="10">
        <v>9476.4846799999996</v>
      </c>
      <c r="F26" s="10">
        <v>7963.3132599999999</v>
      </c>
      <c r="G26" s="11">
        <f t="shared" si="1"/>
        <v>209</v>
      </c>
      <c r="H26" s="11">
        <f t="shared" si="0"/>
        <v>360</v>
      </c>
      <c r="I26" s="11">
        <f t="shared" si="0"/>
        <v>305.69305419354839</v>
      </c>
      <c r="J26" s="11">
        <f t="shared" si="0"/>
        <v>256.8810729032258</v>
      </c>
      <c r="K26" s="5">
        <v>97</v>
      </c>
      <c r="L26" s="5">
        <v>97</v>
      </c>
      <c r="M26" s="2"/>
      <c r="N26" s="2"/>
      <c r="O26" s="2">
        <f t="shared" si="8"/>
        <v>308.24485507774136</v>
      </c>
      <c r="P26" s="2">
        <f t="shared" si="9"/>
        <v>263.87923866516007</v>
      </c>
      <c r="Q26" s="2"/>
      <c r="R26" s="1">
        <f t="shared" si="2"/>
        <v>8.3475919690910224E-3</v>
      </c>
      <c r="S26" s="1">
        <f t="shared" si="2"/>
        <v>2.7242823625898964E-2</v>
      </c>
      <c r="T26" s="2"/>
      <c r="U26" s="3"/>
      <c r="V26" s="2"/>
      <c r="W26" s="2">
        <f t="shared" si="6"/>
        <v>0.83475919690910227</v>
      </c>
      <c r="X26" s="2">
        <f t="shared" si="7"/>
        <v>2.7242823625898964</v>
      </c>
      <c r="Y26" s="2"/>
      <c r="Z26" s="2"/>
      <c r="AA26" s="2"/>
      <c r="AB26" s="2"/>
      <c r="AC26" s="2"/>
      <c r="AD26" s="2"/>
    </row>
    <row r="27" spans="1:30" x14ac:dyDescent="0.25">
      <c r="A27" s="3">
        <v>37196</v>
      </c>
      <c r="B27" s="2">
        <v>30</v>
      </c>
      <c r="C27" s="10">
        <v>6270</v>
      </c>
      <c r="D27" s="10">
        <v>10800</v>
      </c>
      <c r="E27" s="10">
        <v>9070.6063799999993</v>
      </c>
      <c r="F27" s="10">
        <v>7890.6866499999996</v>
      </c>
      <c r="G27" s="11">
        <f t="shared" si="1"/>
        <v>209</v>
      </c>
      <c r="H27" s="11">
        <f t="shared" si="1"/>
        <v>360</v>
      </c>
      <c r="I27" s="11">
        <f t="shared" si="1"/>
        <v>302.35354599999999</v>
      </c>
      <c r="J27" s="11">
        <f t="shared" si="1"/>
        <v>263.0228883333333</v>
      </c>
      <c r="K27" s="5">
        <v>98</v>
      </c>
      <c r="L27" s="5">
        <v>94</v>
      </c>
      <c r="M27" s="2"/>
      <c r="N27" s="2"/>
      <c r="O27" s="2">
        <f t="shared" si="8"/>
        <v>309.09464967139724</v>
      </c>
      <c r="P27" s="2">
        <f t="shared" si="9"/>
        <v>266.63061496421773</v>
      </c>
      <c r="Q27" s="2"/>
      <c r="R27" s="1">
        <f t="shared" si="2"/>
        <v>2.2295434469279354E-2</v>
      </c>
      <c r="S27" s="1">
        <f t="shared" si="2"/>
        <v>1.3716398043322741E-2</v>
      </c>
      <c r="T27" s="2"/>
      <c r="U27" s="3"/>
      <c r="V27" s="2"/>
      <c r="W27" s="2">
        <f t="shared" si="6"/>
        <v>2.2295434469279356</v>
      </c>
      <c r="X27" s="2">
        <f t="shared" si="7"/>
        <v>1.3716398043322742</v>
      </c>
      <c r="Y27" s="2"/>
      <c r="Z27" s="2"/>
      <c r="AA27" s="2"/>
      <c r="AB27" s="2"/>
      <c r="AC27" s="2"/>
      <c r="AD27" s="2"/>
    </row>
    <row r="28" spans="1:30" x14ac:dyDescent="0.25">
      <c r="A28" s="3">
        <v>37226</v>
      </c>
      <c r="B28" s="2">
        <v>31</v>
      </c>
      <c r="C28" s="10">
        <v>6479</v>
      </c>
      <c r="D28" s="10">
        <v>10850</v>
      </c>
      <c r="E28" s="10">
        <v>9173.91302</v>
      </c>
      <c r="F28" s="10">
        <v>8131.4235500000004</v>
      </c>
      <c r="G28" s="11">
        <f t="shared" si="1"/>
        <v>209</v>
      </c>
      <c r="H28" s="11">
        <f t="shared" si="1"/>
        <v>350</v>
      </c>
      <c r="I28" s="11">
        <f t="shared" si="1"/>
        <v>295.93267806451615</v>
      </c>
      <c r="J28" s="11">
        <f t="shared" si="1"/>
        <v>262.30398548387097</v>
      </c>
      <c r="K28" s="5">
        <v>98</v>
      </c>
      <c r="L28" s="5">
        <v>92</v>
      </c>
      <c r="M28" s="2"/>
      <c r="N28" s="2"/>
      <c r="O28" s="2">
        <f t="shared" si="8"/>
        <v>304.37736413959885</v>
      </c>
      <c r="P28" s="2">
        <f t="shared" si="9"/>
        <v>266.88992622953549</v>
      </c>
      <c r="Q28" s="2"/>
      <c r="R28" s="1">
        <f t="shared" si="2"/>
        <v>2.8535835009210028E-2</v>
      </c>
      <c r="S28" s="1">
        <f t="shared" si="2"/>
        <v>1.7483305628028686E-2</v>
      </c>
      <c r="T28" s="2"/>
      <c r="U28" s="3"/>
      <c r="V28" s="2"/>
      <c r="W28" s="2">
        <f t="shared" si="6"/>
        <v>2.8535835009210029</v>
      </c>
      <c r="X28" s="2">
        <f t="shared" si="7"/>
        <v>1.7483305628028685</v>
      </c>
      <c r="Y28" s="2"/>
      <c r="Z28" s="2"/>
      <c r="AA28" s="2"/>
      <c r="AB28" s="2"/>
      <c r="AC28" s="2"/>
      <c r="AD28" s="2"/>
    </row>
    <row r="29" spans="1:30" x14ac:dyDescent="0.25">
      <c r="A29" s="3">
        <v>37257</v>
      </c>
      <c r="B29" s="2">
        <v>31</v>
      </c>
      <c r="C29" s="10">
        <v>7750</v>
      </c>
      <c r="D29" s="10">
        <v>10540</v>
      </c>
      <c r="E29" s="10">
        <v>9702.52225</v>
      </c>
      <c r="F29" s="10">
        <v>8348.0120200000001</v>
      </c>
      <c r="G29" s="11">
        <f t="shared" si="1"/>
        <v>250</v>
      </c>
      <c r="H29" s="11">
        <f t="shared" si="1"/>
        <v>340</v>
      </c>
      <c r="I29" s="11">
        <f t="shared" si="1"/>
        <v>312.98458870967744</v>
      </c>
      <c r="J29" s="11">
        <f t="shared" si="1"/>
        <v>269.29071032258065</v>
      </c>
      <c r="K29" s="5">
        <v>94</v>
      </c>
      <c r="L29" s="5">
        <v>92</v>
      </c>
      <c r="M29" s="2"/>
      <c r="N29" s="2"/>
      <c r="O29" s="2">
        <f t="shared" si="8"/>
        <v>315.0245266339266</v>
      </c>
      <c r="P29" s="2">
        <f t="shared" si="9"/>
        <v>266.97075157061505</v>
      </c>
      <c r="Q29" s="2"/>
      <c r="R29" s="1">
        <f t="shared" si="2"/>
        <v>6.5176944739007356E-3</v>
      </c>
      <c r="S29" s="1">
        <f t="shared" si="2"/>
        <v>8.6150716049081134E-3</v>
      </c>
      <c r="T29" s="2"/>
      <c r="U29" s="3"/>
      <c r="V29" s="2"/>
      <c r="W29" s="2">
        <f t="shared" si="6"/>
        <v>0.65176944739007359</v>
      </c>
      <c r="X29" s="2">
        <f t="shared" si="7"/>
        <v>0.86150716049081133</v>
      </c>
      <c r="Y29" s="2"/>
      <c r="Z29" s="2"/>
      <c r="AA29" s="2"/>
      <c r="AB29" s="2"/>
      <c r="AC29" s="2"/>
      <c r="AD29" s="2"/>
    </row>
    <row r="30" spans="1:30" x14ac:dyDescent="0.25">
      <c r="A30" s="3">
        <v>37288</v>
      </c>
      <c r="B30" s="2">
        <v>28</v>
      </c>
      <c r="C30" s="10">
        <v>7000</v>
      </c>
      <c r="D30" s="10">
        <v>9240</v>
      </c>
      <c r="E30" s="10">
        <v>8753.2530499999993</v>
      </c>
      <c r="F30" s="10">
        <v>7416.6546600000001</v>
      </c>
      <c r="G30" s="11">
        <f t="shared" si="1"/>
        <v>250</v>
      </c>
      <c r="H30" s="11">
        <f t="shared" si="1"/>
        <v>330</v>
      </c>
      <c r="I30" s="11">
        <f t="shared" si="1"/>
        <v>312.61618035714281</v>
      </c>
      <c r="J30" s="11">
        <f t="shared" si="1"/>
        <v>264.88052357142857</v>
      </c>
      <c r="K30" s="5">
        <v>93</v>
      </c>
      <c r="L30" s="5">
        <v>93</v>
      </c>
      <c r="M30" s="2"/>
      <c r="N30" s="2"/>
      <c r="O30" s="2">
        <f t="shared" si="8"/>
        <v>311.72437143427152</v>
      </c>
      <c r="P30" s="2">
        <f t="shared" si="9"/>
        <v>264.97450817171193</v>
      </c>
      <c r="Q30" s="2"/>
      <c r="R30" s="1">
        <f t="shared" si="2"/>
        <v>2.8527279741325617E-3</v>
      </c>
      <c r="S30" s="1">
        <f t="shared" si="2"/>
        <v>3.548188406461644E-4</v>
      </c>
      <c r="T30" s="2"/>
      <c r="U30" s="3"/>
      <c r="V30" s="2"/>
      <c r="W30" s="2">
        <f t="shared" si="6"/>
        <v>0.28527279741325617</v>
      </c>
      <c r="X30" s="2">
        <f t="shared" si="7"/>
        <v>3.5481884064616442E-2</v>
      </c>
      <c r="Y30" s="2"/>
      <c r="Z30" s="2"/>
      <c r="AA30" s="2"/>
      <c r="AB30" s="2"/>
      <c r="AC30" s="2"/>
      <c r="AD30" s="2"/>
    </row>
    <row r="31" spans="1:30" x14ac:dyDescent="0.25">
      <c r="A31" s="3">
        <v>37316</v>
      </c>
      <c r="B31" s="2">
        <v>31</v>
      </c>
      <c r="C31" s="10">
        <v>7750</v>
      </c>
      <c r="D31" s="10">
        <v>10819</v>
      </c>
      <c r="E31" s="10">
        <v>9701.1854899999998</v>
      </c>
      <c r="F31" s="10">
        <v>8475.9750100000001</v>
      </c>
      <c r="G31" s="11">
        <f t="shared" si="1"/>
        <v>250</v>
      </c>
      <c r="H31" s="11">
        <f t="shared" si="1"/>
        <v>349</v>
      </c>
      <c r="I31" s="11">
        <f t="shared" si="1"/>
        <v>312.94146741935481</v>
      </c>
      <c r="J31" s="11">
        <f t="shared" si="1"/>
        <v>273.4185487096774</v>
      </c>
      <c r="K31" s="5">
        <v>98</v>
      </c>
      <c r="L31" s="5">
        <v>94</v>
      </c>
      <c r="M31" s="2"/>
      <c r="N31" s="2"/>
      <c r="O31" s="2">
        <f t="shared" si="8"/>
        <v>320.22223653745147</v>
      </c>
      <c r="P31" s="2">
        <f t="shared" si="9"/>
        <v>264.46109334787479</v>
      </c>
      <c r="Q31" s="2"/>
      <c r="R31" s="1">
        <f t="shared" si="2"/>
        <v>2.3265593972370938E-2</v>
      </c>
      <c r="S31" s="1">
        <f t="shared" si="2"/>
        <v>3.2760964477628947E-2</v>
      </c>
      <c r="T31" s="2"/>
      <c r="U31" s="3"/>
      <c r="V31" s="2"/>
      <c r="W31" s="2">
        <f t="shared" si="6"/>
        <v>2.3265593972370939</v>
      </c>
      <c r="X31" s="2">
        <f t="shared" si="7"/>
        <v>3.2760964477628947</v>
      </c>
      <c r="Y31" s="2"/>
      <c r="Z31" s="2"/>
      <c r="AA31" s="2"/>
      <c r="AB31" s="2"/>
      <c r="AC31" s="2"/>
      <c r="AD31" s="2"/>
    </row>
    <row r="32" spans="1:30" x14ac:dyDescent="0.25">
      <c r="A32" s="3">
        <v>37347</v>
      </c>
      <c r="B32" s="2">
        <v>30</v>
      </c>
      <c r="C32" s="10">
        <v>7500</v>
      </c>
      <c r="D32" s="10">
        <v>10170</v>
      </c>
      <c r="E32" s="10">
        <v>9309.2413300000007</v>
      </c>
      <c r="F32" s="10">
        <v>8281.6479500000005</v>
      </c>
      <c r="G32" s="11">
        <f t="shared" si="1"/>
        <v>250</v>
      </c>
      <c r="H32" s="11">
        <f t="shared" si="1"/>
        <v>339</v>
      </c>
      <c r="I32" s="11">
        <f t="shared" si="1"/>
        <v>310.30804433333338</v>
      </c>
      <c r="J32" s="11">
        <f t="shared" si="1"/>
        <v>276.05493166666668</v>
      </c>
      <c r="K32" s="5">
        <v>98</v>
      </c>
      <c r="L32" s="5">
        <v>92</v>
      </c>
      <c r="M32" s="2"/>
      <c r="N32" s="2"/>
      <c r="O32" s="2">
        <f t="shared" si="8"/>
        <v>316.94019882282953</v>
      </c>
      <c r="P32" s="2">
        <f t="shared" si="9"/>
        <v>267.7523187821904</v>
      </c>
      <c r="Q32" s="2"/>
      <c r="R32" s="1">
        <f t="shared" si="2"/>
        <v>2.1372808764093379E-2</v>
      </c>
      <c r="S32" s="1">
        <f t="shared" si="2"/>
        <v>3.0075944792399469E-2</v>
      </c>
      <c r="T32" s="2"/>
      <c r="U32" s="3"/>
      <c r="V32" s="2"/>
      <c r="W32" s="2">
        <f t="shared" si="6"/>
        <v>2.1372808764093381</v>
      </c>
      <c r="X32" s="2">
        <f t="shared" si="7"/>
        <v>3.0075944792399469</v>
      </c>
      <c r="Y32" s="2"/>
      <c r="Z32" s="2"/>
      <c r="AA32" s="2"/>
      <c r="AB32" s="2"/>
      <c r="AC32" s="2"/>
      <c r="AD32" s="2"/>
    </row>
    <row r="33" spans="1:30" x14ac:dyDescent="0.25">
      <c r="A33" s="3">
        <v>37377</v>
      </c>
      <c r="B33" s="2">
        <v>31</v>
      </c>
      <c r="C33" s="10">
        <v>6479</v>
      </c>
      <c r="D33" s="10">
        <v>10509</v>
      </c>
      <c r="E33" s="10">
        <v>9221.2086500000005</v>
      </c>
      <c r="F33" s="10">
        <v>7977.4613600000002</v>
      </c>
      <c r="G33" s="11">
        <f t="shared" si="1"/>
        <v>209</v>
      </c>
      <c r="H33" s="11">
        <f t="shared" si="1"/>
        <v>339</v>
      </c>
      <c r="I33" s="11">
        <f t="shared" si="1"/>
        <v>297.45834354838712</v>
      </c>
      <c r="J33" s="11">
        <f t="shared" si="1"/>
        <v>257.33746322580646</v>
      </c>
      <c r="K33" s="5">
        <v>95</v>
      </c>
      <c r="L33" s="5">
        <v>92</v>
      </c>
      <c r="M33" s="2"/>
      <c r="N33" s="2"/>
      <c r="O33" s="2">
        <f t="shared" si="8"/>
        <v>300.40604542158837</v>
      </c>
      <c r="P33" s="2">
        <f t="shared" si="9"/>
        <v>264.26375349294301</v>
      </c>
      <c r="Q33" s="2"/>
      <c r="R33" s="1">
        <f t="shared" si="2"/>
        <v>9.9096291535750967E-3</v>
      </c>
      <c r="S33" s="1">
        <f t="shared" si="2"/>
        <v>2.6915203796265465E-2</v>
      </c>
      <c r="T33" s="2"/>
      <c r="U33" s="3"/>
      <c r="V33" s="2"/>
      <c r="W33" s="2">
        <f t="shared" si="6"/>
        <v>0.99096291535750969</v>
      </c>
      <c r="X33" s="2">
        <f t="shared" si="7"/>
        <v>2.6915203796265463</v>
      </c>
      <c r="Y33" s="2"/>
      <c r="Z33" s="2"/>
      <c r="AA33" s="2"/>
      <c r="AB33" s="2"/>
      <c r="AC33" s="2"/>
      <c r="AD33" s="2"/>
    </row>
    <row r="34" spans="1:30" x14ac:dyDescent="0.25">
      <c r="A34" s="3">
        <v>37408</v>
      </c>
      <c r="B34" s="2">
        <v>30</v>
      </c>
      <c r="C34" s="10">
        <v>6270</v>
      </c>
      <c r="D34" s="10">
        <v>10170</v>
      </c>
      <c r="E34" s="10">
        <v>9014.1192599999995</v>
      </c>
      <c r="F34" s="10">
        <v>7323.0697600000003</v>
      </c>
      <c r="G34" s="11">
        <f t="shared" si="1"/>
        <v>209</v>
      </c>
      <c r="H34" s="11">
        <f t="shared" si="1"/>
        <v>339</v>
      </c>
      <c r="I34" s="11">
        <f t="shared" si="1"/>
        <v>300.470642</v>
      </c>
      <c r="J34" s="11">
        <f t="shared" si="1"/>
        <v>244.10232533333334</v>
      </c>
      <c r="K34" s="5">
        <v>93</v>
      </c>
      <c r="L34" s="5">
        <v>97</v>
      </c>
      <c r="M34" s="2"/>
      <c r="N34" s="2"/>
      <c r="O34" s="2">
        <f t="shared" si="8"/>
        <v>297.65647322401082</v>
      </c>
      <c r="P34" s="2">
        <f t="shared" si="9"/>
        <v>254.08059454770557</v>
      </c>
      <c r="Q34" s="2"/>
      <c r="R34" s="1">
        <f t="shared" si="2"/>
        <v>9.3658693483577461E-3</v>
      </c>
      <c r="S34" s="1">
        <f t="shared" si="2"/>
        <v>4.0877403362489198E-2</v>
      </c>
      <c r="T34" s="2"/>
      <c r="U34" s="3"/>
      <c r="V34" s="2"/>
      <c r="W34" s="2">
        <f t="shared" si="6"/>
        <v>0.9365869348357746</v>
      </c>
      <c r="X34" s="2">
        <f t="shared" si="7"/>
        <v>4.0877403362489195</v>
      </c>
      <c r="Y34" s="2"/>
      <c r="Z34" s="2"/>
      <c r="AA34" s="2"/>
      <c r="AB34" s="2"/>
      <c r="AC34" s="2"/>
      <c r="AD34" s="2"/>
    </row>
    <row r="35" spans="1:30" x14ac:dyDescent="0.25">
      <c r="A35" s="3">
        <v>37438</v>
      </c>
      <c r="B35" s="2">
        <v>31</v>
      </c>
      <c r="C35" s="10">
        <v>6944</v>
      </c>
      <c r="D35" s="10">
        <v>10509</v>
      </c>
      <c r="E35" s="10">
        <v>9419.2499100000005</v>
      </c>
      <c r="F35" s="10">
        <v>7807.4088400000001</v>
      </c>
      <c r="G35" s="11">
        <f t="shared" si="1"/>
        <v>224</v>
      </c>
      <c r="H35" s="11">
        <f t="shared" si="1"/>
        <v>339</v>
      </c>
      <c r="I35" s="11">
        <f t="shared" si="1"/>
        <v>303.84677129032258</v>
      </c>
      <c r="J35" s="11">
        <f t="shared" si="1"/>
        <v>251.85189806451612</v>
      </c>
      <c r="K35" s="5">
        <v>94</v>
      </c>
      <c r="L35" s="5">
        <v>96</v>
      </c>
      <c r="M35" s="2"/>
      <c r="N35" s="2"/>
      <c r="O35" s="2">
        <f t="shared" si="8"/>
        <v>302.97178880114649</v>
      </c>
      <c r="P35" s="2">
        <f t="shared" si="9"/>
        <v>255.39818515457333</v>
      </c>
      <c r="Q35" s="2"/>
      <c r="R35" s="1">
        <f t="shared" si="2"/>
        <v>2.8796833530939639E-3</v>
      </c>
      <c r="S35" s="1">
        <f t="shared" si="2"/>
        <v>1.4080843215042058E-2</v>
      </c>
      <c r="T35" s="2"/>
      <c r="U35" s="3"/>
      <c r="V35" s="2"/>
      <c r="W35" s="2">
        <f t="shared" si="6"/>
        <v>0.28796833530939636</v>
      </c>
      <c r="X35" s="2">
        <f t="shared" si="7"/>
        <v>1.4080843215042058</v>
      </c>
      <c r="Y35" s="2"/>
      <c r="Z35" s="2"/>
      <c r="AA35" s="2"/>
      <c r="AB35" s="2"/>
      <c r="AC35" s="2"/>
      <c r="AD35" s="2"/>
    </row>
    <row r="36" spans="1:30" x14ac:dyDescent="0.25">
      <c r="A36" s="3">
        <v>37469</v>
      </c>
      <c r="B36" s="2">
        <v>31</v>
      </c>
      <c r="C36" s="10">
        <v>6944</v>
      </c>
      <c r="D36" s="10">
        <v>10571</v>
      </c>
      <c r="E36" s="10">
        <v>9373.1727900000005</v>
      </c>
      <c r="F36" s="10">
        <v>7904.3935899999997</v>
      </c>
      <c r="G36" s="12">
        <f t="shared" si="1"/>
        <v>224</v>
      </c>
      <c r="H36" s="12">
        <f t="shared" si="1"/>
        <v>341</v>
      </c>
      <c r="I36" s="12">
        <f t="shared" si="1"/>
        <v>302.36041258064517</v>
      </c>
      <c r="J36" s="12">
        <f t="shared" si="1"/>
        <v>254.98043838709677</v>
      </c>
      <c r="K36" s="5">
        <v>97</v>
      </c>
      <c r="L36" s="5">
        <v>97</v>
      </c>
      <c r="M36" s="2"/>
      <c r="N36" s="2"/>
      <c r="O36" s="2">
        <f t="shared" si="8"/>
        <v>304.7289586153675</v>
      </c>
      <c r="P36" s="2">
        <f t="shared" si="9"/>
        <v>253.73977639736324</v>
      </c>
      <c r="Q36" s="2"/>
      <c r="R36" s="1">
        <f>SUM(R11:R35)</f>
        <v>0.46296820242370357</v>
      </c>
      <c r="S36" s="1">
        <f>SUM(S11:S35)</f>
        <v>0.60197426611099536</v>
      </c>
      <c r="T36" s="2"/>
      <c r="U36" s="1">
        <f t="shared" ref="U36:V47" si="10">ABS((O36-I36)/I36)</f>
        <v>7.8335189931340397E-3</v>
      </c>
      <c r="V36" s="1">
        <f t="shared" si="10"/>
        <v>4.8657143959020977E-3</v>
      </c>
      <c r="W36" s="26">
        <f>AVERAGE(W11:W35)</f>
        <v>1.8518728096948143</v>
      </c>
      <c r="X36" s="26">
        <f>AVERAGE(X11:X35)</f>
        <v>2.407897064443981</v>
      </c>
      <c r="Y36" s="26"/>
      <c r="Z36" s="26"/>
      <c r="AA36" s="2"/>
      <c r="AB36" s="2"/>
      <c r="AC36" s="2"/>
      <c r="AD36" s="2"/>
    </row>
    <row r="37" spans="1:30" x14ac:dyDescent="0.25">
      <c r="A37" s="3">
        <v>37500</v>
      </c>
      <c r="B37" s="2">
        <v>30</v>
      </c>
      <c r="C37" s="10">
        <v>6540</v>
      </c>
      <c r="D37" s="10">
        <v>10230</v>
      </c>
      <c r="E37" s="10">
        <v>9022.8772000000008</v>
      </c>
      <c r="F37" s="10">
        <v>7604.5509300000003</v>
      </c>
      <c r="G37" s="12">
        <f t="shared" si="1"/>
        <v>218</v>
      </c>
      <c r="H37" s="12">
        <f t="shared" si="1"/>
        <v>341</v>
      </c>
      <c r="I37" s="12">
        <f t="shared" si="1"/>
        <v>300.76257333333336</v>
      </c>
      <c r="J37" s="12">
        <f t="shared" si="1"/>
        <v>253.48503100000002</v>
      </c>
      <c r="K37" s="5">
        <v>98</v>
      </c>
      <c r="L37" s="5">
        <v>98</v>
      </c>
      <c r="M37" s="2"/>
      <c r="N37" s="2"/>
      <c r="O37" s="2">
        <f t="shared" si="8"/>
        <v>302.74726283672447</v>
      </c>
      <c r="P37" s="2">
        <f t="shared" si="9"/>
        <v>251.84537340256529</v>
      </c>
      <c r="Q37" s="2"/>
      <c r="R37" s="1"/>
      <c r="S37" s="2"/>
      <c r="T37" s="2"/>
      <c r="U37" s="1">
        <f t="shared" si="10"/>
        <v>6.5988579675819239E-3</v>
      </c>
      <c r="V37" s="1">
        <f t="shared" si="10"/>
        <v>6.4684592654890702E-3</v>
      </c>
      <c r="W37" s="2"/>
      <c r="X37" s="2"/>
      <c r="Y37" s="2"/>
      <c r="Z37" s="2"/>
      <c r="AA37" s="2"/>
      <c r="AB37" s="2"/>
      <c r="AC37" s="2"/>
      <c r="AD37" s="2"/>
    </row>
    <row r="38" spans="1:30" x14ac:dyDescent="0.25">
      <c r="A38" s="3">
        <v>37530</v>
      </c>
      <c r="B38" s="2">
        <v>31</v>
      </c>
      <c r="C38" s="10">
        <v>6758</v>
      </c>
      <c r="D38" s="10">
        <v>11036</v>
      </c>
      <c r="E38" s="10">
        <v>9420.7597999999998</v>
      </c>
      <c r="F38" s="10">
        <v>8204.4099700000006</v>
      </c>
      <c r="G38" s="12">
        <f t="shared" si="1"/>
        <v>218</v>
      </c>
      <c r="H38" s="12">
        <f t="shared" si="1"/>
        <v>356</v>
      </c>
      <c r="I38" s="12">
        <f t="shared" si="1"/>
        <v>303.89547741935485</v>
      </c>
      <c r="J38" s="12">
        <f t="shared" si="1"/>
        <v>264.65838612903229</v>
      </c>
      <c r="K38" s="5">
        <v>98</v>
      </c>
      <c r="L38" s="5">
        <v>94</v>
      </c>
      <c r="M38" s="2"/>
      <c r="N38" s="2"/>
      <c r="O38" s="2">
        <f t="shared" si="8"/>
        <v>309.82307327713693</v>
      </c>
      <c r="P38" s="2">
        <f t="shared" si="9"/>
        <v>258.40781348562837</v>
      </c>
      <c r="Q38" s="2"/>
      <c r="R38" s="1"/>
      <c r="S38" s="17">
        <f>S36+R36</f>
        <v>1.0649424685346989</v>
      </c>
      <c r="T38" s="2"/>
      <c r="U38" s="1">
        <f t="shared" si="10"/>
        <v>1.9505377006984563E-2</v>
      </c>
      <c r="V38" s="1">
        <f t="shared" si="10"/>
        <v>2.3617512125070187E-2</v>
      </c>
      <c r="W38" s="2"/>
      <c r="X38" s="2"/>
      <c r="Y38" s="2"/>
      <c r="Z38" s="2"/>
      <c r="AA38" s="2"/>
      <c r="AB38" s="2"/>
      <c r="AC38" s="2"/>
      <c r="AD38" s="2"/>
    </row>
    <row r="39" spans="1:30" x14ac:dyDescent="0.25">
      <c r="A39" s="3">
        <v>37561</v>
      </c>
      <c r="B39" s="2">
        <v>30</v>
      </c>
      <c r="C39" s="10">
        <v>6210</v>
      </c>
      <c r="D39" s="10">
        <v>10680</v>
      </c>
      <c r="E39" s="10">
        <v>9293.0154399999992</v>
      </c>
      <c r="F39" s="10">
        <v>7545.4788200000003</v>
      </c>
      <c r="G39" s="12">
        <f t="shared" si="1"/>
        <v>207</v>
      </c>
      <c r="H39" s="12">
        <f t="shared" si="1"/>
        <v>356</v>
      </c>
      <c r="I39" s="12">
        <f t="shared" si="1"/>
        <v>309.76718133333333</v>
      </c>
      <c r="J39" s="12">
        <f t="shared" si="1"/>
        <v>251.51596066666667</v>
      </c>
      <c r="K39" s="5">
        <v>94</v>
      </c>
      <c r="L39" s="5">
        <v>98</v>
      </c>
      <c r="M39" s="2"/>
      <c r="N39" s="2"/>
      <c r="O39" s="2">
        <f t="shared" si="8"/>
        <v>306.83555575897481</v>
      </c>
      <c r="P39" s="2">
        <f t="shared" si="9"/>
        <v>251.46660854957025</v>
      </c>
      <c r="Q39" s="2"/>
      <c r="R39" s="1"/>
      <c r="S39" s="2"/>
      <c r="T39" s="2"/>
      <c r="U39" s="1">
        <f t="shared" si="10"/>
        <v>9.4639643933224337E-3</v>
      </c>
      <c r="V39" s="1">
        <f t="shared" si="10"/>
        <v>1.9621862948818915E-4</v>
      </c>
      <c r="W39" s="2"/>
      <c r="X39" s="2"/>
      <c r="Y39" s="2"/>
      <c r="Z39" s="2"/>
      <c r="AA39" s="2"/>
      <c r="AB39" s="2"/>
      <c r="AC39" s="2"/>
      <c r="AD39" s="2"/>
    </row>
    <row r="40" spans="1:30" x14ac:dyDescent="0.25">
      <c r="A40" s="3">
        <v>37591</v>
      </c>
      <c r="B40" s="2">
        <v>31</v>
      </c>
      <c r="C40" s="10">
        <v>6510</v>
      </c>
      <c r="D40" s="10">
        <v>10540</v>
      </c>
      <c r="E40" s="10">
        <v>9296.3615100000006</v>
      </c>
      <c r="F40" s="10">
        <v>7691.2534500000002</v>
      </c>
      <c r="G40" s="12">
        <f t="shared" si="1"/>
        <v>210</v>
      </c>
      <c r="H40" s="12">
        <f t="shared" si="1"/>
        <v>340</v>
      </c>
      <c r="I40" s="12">
        <f t="shared" si="1"/>
        <v>299.88262935483874</v>
      </c>
      <c r="J40" s="12">
        <f t="shared" si="1"/>
        <v>248.10495</v>
      </c>
      <c r="K40" s="5">
        <v>96</v>
      </c>
      <c r="L40" s="5">
        <v>98</v>
      </c>
      <c r="M40" s="2"/>
      <c r="N40" s="2"/>
      <c r="O40" s="2">
        <f t="shared" si="8"/>
        <v>299.40675505917829</v>
      </c>
      <c r="P40" s="2">
        <f t="shared" si="9"/>
        <v>250.65279908934326</v>
      </c>
      <c r="Q40" s="2"/>
      <c r="R40" s="1"/>
      <c r="S40" s="2"/>
      <c r="T40" s="2"/>
      <c r="U40" s="1">
        <f t="shared" si="10"/>
        <v>1.5868684914635855E-3</v>
      </c>
      <c r="V40" s="1">
        <f t="shared" si="10"/>
        <v>1.026923924469568E-2</v>
      </c>
      <c r="W40" s="2"/>
      <c r="X40" s="2"/>
      <c r="Y40" s="2"/>
      <c r="Z40" s="2"/>
      <c r="AA40" s="2"/>
      <c r="AB40" s="2"/>
      <c r="AC40" s="2"/>
      <c r="AD40" s="2"/>
    </row>
    <row r="41" spans="1:30" x14ac:dyDescent="0.25">
      <c r="A41" s="3">
        <v>37622</v>
      </c>
      <c r="B41" s="2">
        <v>31</v>
      </c>
      <c r="C41" s="10">
        <v>6510</v>
      </c>
      <c r="D41" s="10">
        <v>10540</v>
      </c>
      <c r="E41" s="10">
        <v>9363.84195</v>
      </c>
      <c r="F41" s="10">
        <v>7609.9858199999999</v>
      </c>
      <c r="G41" s="12">
        <f t="shared" si="1"/>
        <v>210</v>
      </c>
      <c r="H41" s="12">
        <f t="shared" si="1"/>
        <v>340</v>
      </c>
      <c r="I41" s="12">
        <f t="shared" si="1"/>
        <v>302.05941774193548</v>
      </c>
      <c r="J41" s="12">
        <f t="shared" si="1"/>
        <v>245.48341354838709</v>
      </c>
      <c r="K41" s="5">
        <v>94</v>
      </c>
      <c r="L41" s="5">
        <v>98</v>
      </c>
      <c r="M41" s="2"/>
      <c r="N41" s="2"/>
      <c r="O41" s="2">
        <f t="shared" si="8"/>
        <v>298.37689211293355</v>
      </c>
      <c r="P41" s="2">
        <f t="shared" si="9"/>
        <v>249.96545338701981</v>
      </c>
      <c r="Q41" s="2"/>
      <c r="R41" s="1"/>
      <c r="S41" s="2"/>
      <c r="T41" s="2"/>
      <c r="U41" s="1">
        <f t="shared" si="10"/>
        <v>1.2191394847182339E-2</v>
      </c>
      <c r="V41" s="1">
        <f t="shared" si="10"/>
        <v>1.8258014966657875E-2</v>
      </c>
      <c r="W41" s="2"/>
      <c r="X41" s="2"/>
      <c r="Y41" s="2"/>
      <c r="Z41" s="2"/>
      <c r="AA41" s="2"/>
      <c r="AB41" s="2"/>
      <c r="AC41" s="2"/>
      <c r="AD41" s="2"/>
    </row>
    <row r="42" spans="1:30" x14ac:dyDescent="0.25">
      <c r="A42" s="3">
        <v>37653</v>
      </c>
      <c r="B42" s="2">
        <v>28</v>
      </c>
      <c r="C42" s="10">
        <v>5880</v>
      </c>
      <c r="D42" s="10">
        <v>9520</v>
      </c>
      <c r="E42" s="10">
        <v>8232.3776899999993</v>
      </c>
      <c r="F42" s="10">
        <v>7056.2572</v>
      </c>
      <c r="G42" s="12">
        <f t="shared" si="1"/>
        <v>210</v>
      </c>
      <c r="H42" s="12">
        <f t="shared" si="1"/>
        <v>340</v>
      </c>
      <c r="I42" s="12">
        <f t="shared" si="1"/>
        <v>294.01348892857141</v>
      </c>
      <c r="J42" s="12">
        <f t="shared" si="1"/>
        <v>252.00918571428571</v>
      </c>
      <c r="K42" s="5">
        <v>97</v>
      </c>
      <c r="L42" s="5">
        <v>95</v>
      </c>
      <c r="M42" s="2"/>
      <c r="N42" s="2"/>
      <c r="O42" s="2">
        <f t="shared" si="8"/>
        <v>297.97754810443269</v>
      </c>
      <c r="P42" s="2">
        <f t="shared" si="9"/>
        <v>253.72694360134818</v>
      </c>
      <c r="Q42" s="2"/>
      <c r="R42" s="1"/>
      <c r="S42" s="2"/>
      <c r="T42" s="2"/>
      <c r="U42" s="1">
        <f t="shared" si="10"/>
        <v>1.3482575885572112E-2</v>
      </c>
      <c r="V42" s="1">
        <f t="shared" si="10"/>
        <v>6.8162510909819613E-3</v>
      </c>
      <c r="W42" s="2"/>
      <c r="X42" s="2"/>
      <c r="Y42" s="2"/>
      <c r="Z42" s="2"/>
      <c r="AA42" s="2"/>
      <c r="AB42" s="2"/>
      <c r="AC42" s="2"/>
      <c r="AD42" s="2"/>
    </row>
    <row r="43" spans="1:30" x14ac:dyDescent="0.25">
      <c r="A43" s="3">
        <v>37681</v>
      </c>
      <c r="B43" s="2">
        <v>31</v>
      </c>
      <c r="C43" s="10">
        <v>6510</v>
      </c>
      <c r="D43" s="10">
        <v>10540</v>
      </c>
      <c r="E43" s="10">
        <v>9161.9408299999996</v>
      </c>
      <c r="F43" s="10">
        <v>7782.9266200000002</v>
      </c>
      <c r="G43" s="12">
        <f t="shared" si="1"/>
        <v>210</v>
      </c>
      <c r="H43" s="12">
        <f t="shared" si="1"/>
        <v>340</v>
      </c>
      <c r="I43" s="12">
        <f t="shared" si="1"/>
        <v>295.54647838709678</v>
      </c>
      <c r="J43" s="12">
        <f t="shared" si="1"/>
        <v>251.06214903225808</v>
      </c>
      <c r="K43" s="5">
        <v>96</v>
      </c>
      <c r="L43" s="5">
        <v>95</v>
      </c>
      <c r="M43" s="2"/>
      <c r="N43" s="2"/>
      <c r="O43" s="2">
        <f t="shared" si="8"/>
        <v>298.09702105886237</v>
      </c>
      <c r="P43" s="2">
        <f t="shared" si="9"/>
        <v>252.56188427399729</v>
      </c>
      <c r="Q43" s="2"/>
      <c r="R43" s="1"/>
      <c r="S43" s="2"/>
      <c r="T43" s="2"/>
      <c r="U43" s="1">
        <f t="shared" si="10"/>
        <v>8.6299207004083105E-3</v>
      </c>
      <c r="V43" s="1">
        <f t="shared" si="10"/>
        <v>5.97356171577469E-3</v>
      </c>
      <c r="W43" s="2"/>
      <c r="X43" s="2"/>
      <c r="Y43" s="2"/>
      <c r="Z43" s="2"/>
      <c r="AA43" s="2"/>
      <c r="AB43" s="2"/>
      <c r="AC43" s="2"/>
      <c r="AD43" s="2"/>
    </row>
    <row r="44" spans="1:30" x14ac:dyDescent="0.25">
      <c r="A44" s="3">
        <v>37712</v>
      </c>
      <c r="B44" s="2">
        <v>30</v>
      </c>
      <c r="C44" s="10">
        <v>5700</v>
      </c>
      <c r="D44" s="10">
        <v>10200</v>
      </c>
      <c r="E44" s="10">
        <v>8735.6387300000006</v>
      </c>
      <c r="F44" s="10">
        <v>7204.09836</v>
      </c>
      <c r="G44" s="12">
        <f t="shared" si="1"/>
        <v>190</v>
      </c>
      <c r="H44" s="12">
        <f t="shared" si="1"/>
        <v>340</v>
      </c>
      <c r="I44" s="12">
        <f t="shared" si="1"/>
        <v>291.1879576666667</v>
      </c>
      <c r="J44" s="12">
        <f t="shared" si="1"/>
        <v>240.13661199999999</v>
      </c>
      <c r="K44" s="5">
        <v>94</v>
      </c>
      <c r="L44" s="5">
        <v>96</v>
      </c>
      <c r="M44" s="2"/>
      <c r="N44" s="2"/>
      <c r="O44" s="2">
        <f t="shared" si="8"/>
        <v>290.291475640724</v>
      </c>
      <c r="P44" s="2">
        <f t="shared" si="9"/>
        <v>248.48484251192554</v>
      </c>
      <c r="Q44" s="2"/>
      <c r="R44" s="1"/>
      <c r="S44" s="2"/>
      <c r="T44" s="2"/>
      <c r="U44" s="1">
        <f t="shared" si="10"/>
        <v>3.078705703101012E-3</v>
      </c>
      <c r="V44" s="1">
        <f t="shared" si="10"/>
        <v>3.4764505263885172E-2</v>
      </c>
      <c r="W44" s="2"/>
      <c r="X44" s="2"/>
      <c r="Y44" s="2"/>
      <c r="Z44" s="2"/>
      <c r="AA44" s="2"/>
      <c r="AB44" s="2"/>
      <c r="AC44" s="2"/>
      <c r="AD44" s="2"/>
    </row>
    <row r="45" spans="1:30" x14ac:dyDescent="0.25">
      <c r="A45" s="3">
        <v>37742</v>
      </c>
      <c r="B45" s="2">
        <v>31</v>
      </c>
      <c r="C45" s="10">
        <v>5890</v>
      </c>
      <c r="D45" s="10">
        <v>10850</v>
      </c>
      <c r="E45" s="10">
        <v>8844.9259000000002</v>
      </c>
      <c r="F45" s="10">
        <v>7692.1252299999996</v>
      </c>
      <c r="G45" s="12">
        <f t="shared" si="1"/>
        <v>190</v>
      </c>
      <c r="H45" s="12">
        <f t="shared" si="1"/>
        <v>350</v>
      </c>
      <c r="I45" s="12">
        <f t="shared" si="1"/>
        <v>285.32019032258063</v>
      </c>
      <c r="J45" s="12">
        <f t="shared" si="1"/>
        <v>248.13307193548385</v>
      </c>
      <c r="K45" s="5">
        <v>98</v>
      </c>
      <c r="L45" s="5">
        <v>94</v>
      </c>
      <c r="M45" s="2"/>
      <c r="N45" s="4"/>
      <c r="O45" s="2">
        <f t="shared" si="8"/>
        <v>293.64051786199394</v>
      </c>
      <c r="P45" s="2">
        <f t="shared" si="9"/>
        <v>250.00055341358023</v>
      </c>
      <c r="Q45" s="2"/>
      <c r="R45" s="1"/>
      <c r="S45" s="2"/>
      <c r="T45" s="2"/>
      <c r="U45" s="1">
        <f t="shared" si="10"/>
        <v>2.9161369652832558E-2</v>
      </c>
      <c r="V45" s="1">
        <f t="shared" si="10"/>
        <v>7.5261288772579937E-3</v>
      </c>
      <c r="W45" s="2"/>
      <c r="X45" s="2"/>
      <c r="Y45" s="2"/>
      <c r="Z45" s="2"/>
      <c r="AA45" s="2"/>
      <c r="AB45" s="2"/>
      <c r="AC45" s="2"/>
      <c r="AD45" s="2"/>
    </row>
    <row r="46" spans="1:30" x14ac:dyDescent="0.25">
      <c r="A46" s="3">
        <v>37773</v>
      </c>
      <c r="B46" s="2">
        <v>30</v>
      </c>
      <c r="C46" s="10">
        <v>5700</v>
      </c>
      <c r="D46" s="10">
        <v>10500</v>
      </c>
      <c r="E46" s="10">
        <v>8896.2561000000005</v>
      </c>
      <c r="F46" s="10">
        <v>7263.5774199999996</v>
      </c>
      <c r="G46" s="12">
        <f t="shared" si="1"/>
        <v>190</v>
      </c>
      <c r="H46" s="12">
        <f t="shared" si="1"/>
        <v>350</v>
      </c>
      <c r="I46" s="12">
        <f t="shared" si="1"/>
        <v>296.54187000000002</v>
      </c>
      <c r="J46" s="12">
        <f t="shared" si="1"/>
        <v>242.11924733333333</v>
      </c>
      <c r="K46" s="5">
        <v>92</v>
      </c>
      <c r="L46" s="5">
        <v>95</v>
      </c>
      <c r="M46" s="2"/>
      <c r="N46" s="4"/>
      <c r="O46" s="2">
        <f t="shared" si="8"/>
        <v>294.65001271785536</v>
      </c>
      <c r="P46" s="2">
        <f t="shared" si="9"/>
        <v>246.938702718748</v>
      </c>
      <c r="Q46" s="2"/>
      <c r="R46" s="1"/>
      <c r="S46" s="2"/>
      <c r="T46" s="2"/>
      <c r="U46" s="1">
        <f t="shared" si="10"/>
        <v>6.3797307346333786E-3</v>
      </c>
      <c r="V46" s="1">
        <f t="shared" si="10"/>
        <v>1.9905296412802621E-2</v>
      </c>
      <c r="W46" s="2"/>
      <c r="X46" s="2"/>
      <c r="Y46" s="2"/>
      <c r="Z46" s="2"/>
      <c r="AA46" s="2"/>
      <c r="AB46" s="2"/>
      <c r="AC46" s="2"/>
      <c r="AD46" s="2"/>
    </row>
    <row r="47" spans="1:30" x14ac:dyDescent="0.25">
      <c r="A47" s="3">
        <v>37803</v>
      </c>
      <c r="B47" s="2">
        <v>31</v>
      </c>
      <c r="C47" s="10">
        <v>5890</v>
      </c>
      <c r="D47" s="10">
        <v>10850</v>
      </c>
      <c r="E47" s="10">
        <v>9184.9666099999995</v>
      </c>
      <c r="F47" s="10">
        <v>7429.4530199999999</v>
      </c>
      <c r="G47" s="12">
        <f t="shared" si="1"/>
        <v>190</v>
      </c>
      <c r="H47" s="12">
        <f t="shared" si="1"/>
        <v>350</v>
      </c>
      <c r="I47" s="12">
        <f t="shared" si="1"/>
        <v>296.28924548387096</v>
      </c>
      <c r="J47" s="12">
        <f t="shared" si="1"/>
        <v>239.65977483870967</v>
      </c>
      <c r="K47" s="5">
        <v>92</v>
      </c>
      <c r="L47" s="5">
        <v>96</v>
      </c>
      <c r="M47" s="2"/>
      <c r="N47" s="4"/>
      <c r="O47" s="2">
        <f t="shared" si="8"/>
        <v>294.53791772927127</v>
      </c>
      <c r="P47" s="2">
        <f t="shared" si="9"/>
        <v>244.35265522347555</v>
      </c>
      <c r="Q47" s="2"/>
      <c r="R47" s="1"/>
      <c r="S47" s="2"/>
      <c r="T47" s="2"/>
      <c r="U47" s="1">
        <f t="shared" si="10"/>
        <v>5.9108718297877687E-3</v>
      </c>
      <c r="V47" s="1">
        <f t="shared" si="10"/>
        <v>1.9581426995515541E-2</v>
      </c>
      <c r="W47" s="2"/>
      <c r="X47" s="2"/>
      <c r="Y47" s="2"/>
      <c r="Z47" s="2"/>
      <c r="AA47" s="2"/>
      <c r="AB47" s="2"/>
      <c r="AC47" s="2"/>
      <c r="AD47" s="2"/>
    </row>
    <row r="48" spans="1:30" x14ac:dyDescent="0.25">
      <c r="U48" s="22">
        <f>AVERAGE(U36:U47)</f>
        <v>1.0318596350500335E-2</v>
      </c>
      <c r="V48" s="22">
        <f>AVERAGE(V36:V47)</f>
        <v>1.3186860748626758E-2</v>
      </c>
    </row>
    <row r="55" spans="19:23" x14ac:dyDescent="0.25">
      <c r="S55">
        <f>0.5*(W36+X36)</f>
        <v>2.1298849370693977</v>
      </c>
      <c r="T55">
        <f>W36</f>
        <v>1.8518728096948143</v>
      </c>
      <c r="U55">
        <f>(U48+V48)*50</f>
        <v>1.1752728549563547</v>
      </c>
      <c r="V55">
        <f>V48*100</f>
        <v>1.3186860748626759</v>
      </c>
      <c r="W55">
        <f>U48*100</f>
        <v>1.0318596350500335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"/>
  <sheetViews>
    <sheetView workbookViewId="0">
      <selection activeCell="C1" sqref="C1:W6"/>
    </sheetView>
  </sheetViews>
  <sheetFormatPr defaultRowHeight="15" x14ac:dyDescent="0.25"/>
  <cols>
    <col min="1" max="1" width="12.85546875" customWidth="1"/>
    <col min="3" max="4" width="9.28515625" bestFit="1" customWidth="1"/>
    <col min="5" max="6" width="10.5703125" bestFit="1" customWidth="1"/>
    <col min="7" max="8" width="9.28515625" bestFit="1" customWidth="1"/>
    <col min="9" max="10" width="11.5703125" bestFit="1" customWidth="1"/>
    <col min="15" max="16" width="11.5703125" bestFit="1" customWidth="1"/>
    <col min="18" max="20" width="11.5703125" bestFit="1" customWidth="1"/>
    <col min="21" max="21" width="10.140625" bestFit="1" customWidth="1"/>
    <col min="22" max="24" width="11.5703125" bestFit="1" customWidth="1"/>
  </cols>
  <sheetData>
    <row r="1" spans="1:30" x14ac:dyDescent="0.25">
      <c r="I1" t="s">
        <v>13</v>
      </c>
      <c r="J1" t="s">
        <v>14</v>
      </c>
      <c r="K1" t="s">
        <v>28</v>
      </c>
      <c r="L1" t="s">
        <v>29</v>
      </c>
      <c r="O1" t="s">
        <v>15</v>
      </c>
      <c r="P1" t="s">
        <v>16</v>
      </c>
      <c r="Q1" t="s">
        <v>17</v>
      </c>
      <c r="R1" t="s">
        <v>18</v>
      </c>
      <c r="S1" t="s">
        <v>20</v>
      </c>
      <c r="T1" t="s">
        <v>21</v>
      </c>
      <c r="U1" t="s">
        <v>19</v>
      </c>
      <c r="V1" t="s">
        <v>22</v>
      </c>
    </row>
    <row r="2" spans="1:30" x14ac:dyDescent="0.25">
      <c r="C2" s="6"/>
      <c r="D2" s="6" t="s">
        <v>8</v>
      </c>
      <c r="E2" s="6" t="s">
        <v>9</v>
      </c>
      <c r="F2" s="6" t="s">
        <v>0</v>
      </c>
      <c r="G2" s="6" t="s">
        <v>1</v>
      </c>
      <c r="H2" s="19"/>
      <c r="I2" s="19">
        <v>0</v>
      </c>
      <c r="J2" s="19">
        <v>0</v>
      </c>
      <c r="K2" s="19">
        <v>0</v>
      </c>
      <c r="L2" s="19">
        <v>0</v>
      </c>
      <c r="M2" s="28"/>
      <c r="N2" s="28"/>
      <c r="O2">
        <v>0.1</v>
      </c>
      <c r="P2">
        <v>0.1</v>
      </c>
      <c r="Q2">
        <v>0.1</v>
      </c>
      <c r="R2">
        <v>0.1</v>
      </c>
      <c r="S2">
        <v>0</v>
      </c>
      <c r="T2">
        <v>0</v>
      </c>
      <c r="U2">
        <v>0</v>
      </c>
      <c r="V2">
        <v>0</v>
      </c>
      <c r="W2">
        <v>0</v>
      </c>
    </row>
    <row r="3" spans="1:30" x14ac:dyDescent="0.25">
      <c r="C3" s="6" t="s">
        <v>4</v>
      </c>
      <c r="D3" s="6">
        <f>O3</f>
        <v>3.2894736842105261E-2</v>
      </c>
      <c r="E3" s="6">
        <f>Q3</f>
        <v>0.1</v>
      </c>
      <c r="F3" s="20">
        <f>S3*I3</f>
        <v>0.35986000000000001</v>
      </c>
      <c r="G3" s="20">
        <f>U3*J3</f>
        <v>0.49533161271999998</v>
      </c>
      <c r="H3" s="18"/>
      <c r="I3" s="18">
        <v>1</v>
      </c>
      <c r="J3">
        <v>0.92041700000000004</v>
      </c>
      <c r="K3" s="18">
        <v>1</v>
      </c>
      <c r="L3">
        <v>1.22326</v>
      </c>
      <c r="O3" s="29">
        <v>3.2894736842105261E-2</v>
      </c>
      <c r="P3" s="29">
        <v>5.9210526315789478</v>
      </c>
      <c r="Q3">
        <v>0.1</v>
      </c>
      <c r="R3">
        <v>2.3940000000000001</v>
      </c>
      <c r="S3">
        <v>0.35986000000000001</v>
      </c>
      <c r="T3">
        <v>0.58862000000000003</v>
      </c>
      <c r="U3">
        <v>0.53815999999999997</v>
      </c>
      <c r="V3">
        <v>0.46183999999999997</v>
      </c>
      <c r="W3">
        <f>G6</f>
        <v>0.34169039839999998</v>
      </c>
    </row>
    <row r="4" spans="1:30" x14ac:dyDescent="0.25">
      <c r="C4" s="6" t="s">
        <v>5</v>
      </c>
      <c r="D4" s="6">
        <f>P3</f>
        <v>5.9210526315789478</v>
      </c>
      <c r="E4" s="6">
        <f>R3</f>
        <v>2.3940000000000001</v>
      </c>
      <c r="F4" s="20">
        <f>I6*T3</f>
        <v>0.58862000000000003</v>
      </c>
      <c r="G4" s="20">
        <f>J6*V3</f>
        <v>0.50466838727999996</v>
      </c>
      <c r="H4" s="18"/>
      <c r="I4" s="18">
        <v>3</v>
      </c>
      <c r="J4">
        <v>3</v>
      </c>
      <c r="K4" s="18">
        <v>3</v>
      </c>
      <c r="L4">
        <v>3</v>
      </c>
      <c r="O4">
        <v>6</v>
      </c>
      <c r="P4">
        <v>6</v>
      </c>
      <c r="Q4">
        <v>8</v>
      </c>
      <c r="R4">
        <v>8</v>
      </c>
      <c r="S4">
        <v>1</v>
      </c>
      <c r="T4">
        <v>1</v>
      </c>
      <c r="U4">
        <v>1</v>
      </c>
      <c r="V4">
        <v>1</v>
      </c>
      <c r="W4">
        <v>1</v>
      </c>
    </row>
    <row r="5" spans="1:30" x14ac:dyDescent="0.25">
      <c r="F5" s="21">
        <f>S3*K3</f>
        <v>0.35986000000000001</v>
      </c>
      <c r="G5" s="21">
        <f>U3*L3</f>
        <v>0.65830960159999996</v>
      </c>
    </row>
    <row r="6" spans="1:30" x14ac:dyDescent="0.25">
      <c r="F6" s="21">
        <f>K6*T3</f>
        <v>0.58862000000000003</v>
      </c>
      <c r="G6" s="21">
        <f>L6*V3</f>
        <v>0.34169039839999998</v>
      </c>
      <c r="H6" t="s">
        <v>23</v>
      </c>
      <c r="I6">
        <f>1+(1-I3)*S3/T3</f>
        <v>1</v>
      </c>
      <c r="J6">
        <f>1+(1-J3)*U3/V3</f>
        <v>1.0927342527282176</v>
      </c>
      <c r="K6">
        <f>1+(1-K3)*S3/T3</f>
        <v>1</v>
      </c>
      <c r="L6">
        <f>1+(1-L3)*U3/V3</f>
        <v>0.73984583059068076</v>
      </c>
    </row>
    <row r="7" spans="1:30" x14ac:dyDescent="0.25">
      <c r="A7" t="s">
        <v>27</v>
      </c>
    </row>
    <row r="9" spans="1:30" x14ac:dyDescent="0.25">
      <c r="C9" s="7" t="s">
        <v>7</v>
      </c>
      <c r="D9" s="7" t="s">
        <v>7</v>
      </c>
      <c r="E9" s="7" t="s">
        <v>7</v>
      </c>
      <c r="F9" s="7" t="s">
        <v>7</v>
      </c>
      <c r="G9" s="7" t="s">
        <v>6</v>
      </c>
      <c r="H9" s="7" t="s">
        <v>6</v>
      </c>
      <c r="I9" s="7" t="s">
        <v>6</v>
      </c>
      <c r="J9" s="13" t="s">
        <v>6</v>
      </c>
      <c r="K9" s="14" t="s">
        <v>11</v>
      </c>
      <c r="L9" s="14" t="s">
        <v>11</v>
      </c>
      <c r="O9" t="s">
        <v>10</v>
      </c>
    </row>
    <row r="10" spans="1:30" x14ac:dyDescent="0.25">
      <c r="A10" t="s">
        <v>2</v>
      </c>
      <c r="B10" t="s">
        <v>3</v>
      </c>
      <c r="C10" s="9" t="s">
        <v>0</v>
      </c>
      <c r="D10" s="9" t="s">
        <v>1</v>
      </c>
      <c r="E10" s="9" t="s">
        <v>4</v>
      </c>
      <c r="F10" s="9" t="s">
        <v>5</v>
      </c>
      <c r="G10" s="7" t="s">
        <v>0</v>
      </c>
      <c r="H10" s="7" t="s">
        <v>1</v>
      </c>
      <c r="I10" s="7" t="s">
        <v>4</v>
      </c>
      <c r="J10" s="13" t="s">
        <v>5</v>
      </c>
      <c r="K10" s="14" t="s">
        <v>4</v>
      </c>
      <c r="L10" s="14" t="s">
        <v>5</v>
      </c>
      <c r="O10" s="7" t="s">
        <v>4</v>
      </c>
      <c r="P10" s="7" t="s">
        <v>5</v>
      </c>
      <c r="R10" t="s">
        <v>12</v>
      </c>
    </row>
    <row r="11" spans="1:30" x14ac:dyDescent="0.25">
      <c r="A11" s="3">
        <v>36708</v>
      </c>
      <c r="B11" s="2">
        <v>31</v>
      </c>
      <c r="C11" s="10">
        <v>7347</v>
      </c>
      <c r="D11" s="10">
        <v>9052</v>
      </c>
      <c r="E11" s="10">
        <v>7752.4743799999997</v>
      </c>
      <c r="F11" s="10">
        <v>8552.5876200000002</v>
      </c>
      <c r="G11" s="15">
        <f>C11/$B11</f>
        <v>237</v>
      </c>
      <c r="H11" s="15">
        <f t="shared" ref="H11:J26" si="0">D11/$B11</f>
        <v>292</v>
      </c>
      <c r="I11" s="15">
        <f t="shared" si="0"/>
        <v>250.0798187096774</v>
      </c>
      <c r="J11" s="15">
        <f t="shared" si="0"/>
        <v>275.88992322580646</v>
      </c>
      <c r="K11" s="5">
        <v>95</v>
      </c>
      <c r="L11" s="5">
        <v>96</v>
      </c>
      <c r="M11" s="2"/>
      <c r="N11" s="2"/>
      <c r="O11" s="2">
        <f>I11</f>
        <v>250.0798187096774</v>
      </c>
      <c r="P11" s="2">
        <f>J11</f>
        <v>275.88992322580646</v>
      </c>
      <c r="Q11" s="2"/>
      <c r="R11" s="1">
        <f>ABS((O11-I11)/I11)</f>
        <v>0</v>
      </c>
      <c r="S11" s="1">
        <f>ABS((P11-J11)/J11)</f>
        <v>0</v>
      </c>
      <c r="T11" s="2"/>
      <c r="U11" s="3"/>
      <c r="V11" s="2"/>
      <c r="W11" s="1">
        <f>ABS((O11-I11)/I11)*100</f>
        <v>0</v>
      </c>
      <c r="X11" s="1">
        <f>ABS((P11-J11)/J11)*100</f>
        <v>0</v>
      </c>
      <c r="Y11" s="2"/>
      <c r="Z11" s="2"/>
      <c r="AA11" s="2"/>
      <c r="AB11" s="2"/>
      <c r="AC11" s="2"/>
      <c r="AD11" s="2"/>
    </row>
    <row r="12" spans="1:30" x14ac:dyDescent="0.25">
      <c r="A12" s="3">
        <v>36739</v>
      </c>
      <c r="B12" s="2">
        <v>31</v>
      </c>
      <c r="C12" s="10">
        <v>7347</v>
      </c>
      <c r="D12" s="10">
        <v>9052</v>
      </c>
      <c r="E12" s="10">
        <v>7487.5344999999998</v>
      </c>
      <c r="F12" s="10">
        <v>8743.4692099999993</v>
      </c>
      <c r="G12" s="15">
        <f t="shared" ref="G12:J47" si="1">C12/$B12</f>
        <v>237</v>
      </c>
      <c r="H12" s="15">
        <f t="shared" si="0"/>
        <v>292</v>
      </c>
      <c r="I12" s="15">
        <f t="shared" si="0"/>
        <v>241.53337096774192</v>
      </c>
      <c r="J12" s="15">
        <f t="shared" si="0"/>
        <v>282.04739387096771</v>
      </c>
      <c r="K12" s="5">
        <v>98</v>
      </c>
      <c r="L12" s="5">
        <v>94</v>
      </c>
      <c r="M12" s="2"/>
      <c r="N12" s="2"/>
      <c r="O12" s="2">
        <f>O11*EXP(-1/$D$3) +($F$3*G12+$G$3*H12-$E$3*$D$3*(K12-K11) )*(1-EXP(-1/$D$3))</f>
        <v>229.91378249318865</v>
      </c>
      <c r="P12" s="2">
        <f>P11*EXP(-1/$D$4) +($F$4*G12+$G$4*H12-$E$4*$D$4*(L12-L11) )*(1-EXP(-1/$D$4))</f>
        <v>282.00110463978899</v>
      </c>
      <c r="Q12" s="2"/>
      <c r="R12" s="1">
        <f t="shared" ref="R12:S25" si="2">ABS((O12-I12)/I12)</f>
        <v>4.810759038387754E-2</v>
      </c>
      <c r="S12" s="1">
        <f t="shared" si="2"/>
        <v>1.6411862752362547E-4</v>
      </c>
      <c r="T12" s="2"/>
      <c r="U12" s="3"/>
      <c r="V12" s="2"/>
      <c r="W12" s="1">
        <f t="shared" ref="W12:X25" si="3">ABS((O12-I12)/I12)*100</f>
        <v>4.8107590383877543</v>
      </c>
      <c r="X12" s="1">
        <f t="shared" si="3"/>
        <v>1.6411862752362547E-2</v>
      </c>
      <c r="Y12" s="2"/>
      <c r="Z12" s="2"/>
      <c r="AA12" s="2"/>
      <c r="AB12" s="2"/>
      <c r="AC12" s="2"/>
      <c r="AD12" s="2"/>
    </row>
    <row r="13" spans="1:30" x14ac:dyDescent="0.25">
      <c r="A13" s="3">
        <v>36770</v>
      </c>
      <c r="B13" s="2">
        <v>30</v>
      </c>
      <c r="C13" s="10">
        <v>6840</v>
      </c>
      <c r="D13" s="10">
        <v>9270</v>
      </c>
      <c r="E13" s="10">
        <v>7335.6266800000003</v>
      </c>
      <c r="F13" s="10">
        <v>8476.94</v>
      </c>
      <c r="G13" s="15">
        <f t="shared" si="1"/>
        <v>228</v>
      </c>
      <c r="H13" s="15">
        <f t="shared" si="0"/>
        <v>309</v>
      </c>
      <c r="I13" s="15">
        <f t="shared" si="0"/>
        <v>244.52088933333334</v>
      </c>
      <c r="J13" s="15">
        <f t="shared" si="0"/>
        <v>282.56466666666671</v>
      </c>
      <c r="K13" s="5">
        <v>98</v>
      </c>
      <c r="L13" s="5">
        <v>97</v>
      </c>
      <c r="M13" s="2"/>
      <c r="N13" s="2"/>
      <c r="O13" s="2">
        <f t="shared" ref="O13:O22" si="4">O12*EXP(-1/$D$3) +($F$3*G13+$G$3*H13-$E$3*$D$3*(K13-K12) )*(1-EXP(-1/$D$3))</f>
        <v>235.10554833047965</v>
      </c>
      <c r="P13" s="2">
        <f t="shared" ref="P13:P22" si="5">P12*EXP(-1/$D$4) +($F$4*G13+$G$4*H13-$E$4*$D$4*(L13-L12) )*(1-EXP(-1/$D$4))</f>
        <v>276.65882464096052</v>
      </c>
      <c r="Q13" s="2"/>
      <c r="R13" s="1">
        <f t="shared" si="2"/>
        <v>3.8505262386881824E-2</v>
      </c>
      <c r="S13" s="1">
        <f t="shared" si="2"/>
        <v>2.0900851105609543E-2</v>
      </c>
      <c r="T13" s="2"/>
      <c r="U13" s="3"/>
      <c r="V13" s="2"/>
      <c r="W13" s="1">
        <f t="shared" si="3"/>
        <v>3.8505262386881824</v>
      </c>
      <c r="X13" s="1">
        <f t="shared" si="3"/>
        <v>2.0900851105609544</v>
      </c>
      <c r="Y13" s="2"/>
      <c r="Z13" s="2"/>
      <c r="AA13" s="2"/>
      <c r="AB13" s="2"/>
      <c r="AC13" s="2"/>
      <c r="AD13" s="2"/>
    </row>
    <row r="14" spans="1:30" x14ac:dyDescent="0.25">
      <c r="A14" s="3">
        <v>36800</v>
      </c>
      <c r="B14" s="2">
        <v>31</v>
      </c>
      <c r="C14" s="10">
        <v>7068</v>
      </c>
      <c r="D14" s="10">
        <v>9579</v>
      </c>
      <c r="E14" s="10">
        <v>7657.6872999999996</v>
      </c>
      <c r="F14" s="10">
        <v>8856.2803299999996</v>
      </c>
      <c r="G14" s="15">
        <f t="shared" si="1"/>
        <v>228</v>
      </c>
      <c r="H14" s="15">
        <f t="shared" si="0"/>
        <v>309</v>
      </c>
      <c r="I14" s="15">
        <f t="shared" si="0"/>
        <v>247.02217096774191</v>
      </c>
      <c r="J14" s="15">
        <f t="shared" si="0"/>
        <v>285.68646225806452</v>
      </c>
      <c r="K14" s="5">
        <v>95</v>
      </c>
      <c r="L14" s="5">
        <v>96</v>
      </c>
      <c r="M14" s="2"/>
      <c r="N14" s="2"/>
      <c r="O14" s="2">
        <f t="shared" si="4"/>
        <v>235.11541675153262</v>
      </c>
      <c r="P14" s="2">
        <f t="shared" si="5"/>
        <v>280.95774477682494</v>
      </c>
      <c r="Q14" s="2"/>
      <c r="R14" s="1">
        <f t="shared" si="2"/>
        <v>4.8201156072602773E-2</v>
      </c>
      <c r="S14" s="1">
        <f t="shared" si="2"/>
        <v>1.6552123064788659E-2</v>
      </c>
      <c r="T14" s="2"/>
      <c r="U14" s="3"/>
      <c r="V14" s="2"/>
      <c r="W14" s="1">
        <f t="shared" si="3"/>
        <v>4.8201156072602771</v>
      </c>
      <c r="X14" s="1">
        <f t="shared" si="3"/>
        <v>1.655212306478866</v>
      </c>
      <c r="Y14" s="2"/>
      <c r="Z14" s="2"/>
      <c r="AA14" s="2"/>
      <c r="AB14" s="2"/>
      <c r="AC14" s="2"/>
      <c r="AD14" s="2"/>
    </row>
    <row r="15" spans="1:30" x14ac:dyDescent="0.25">
      <c r="A15" s="3">
        <v>36831</v>
      </c>
      <c r="B15" s="2">
        <v>30</v>
      </c>
      <c r="C15" s="10">
        <v>6390</v>
      </c>
      <c r="D15" s="10">
        <v>9240</v>
      </c>
      <c r="E15" s="10">
        <v>7139.1243000000004</v>
      </c>
      <c r="F15" s="10">
        <v>8509.2690999999995</v>
      </c>
      <c r="G15" s="15">
        <f t="shared" si="1"/>
        <v>213</v>
      </c>
      <c r="H15" s="15">
        <f t="shared" si="0"/>
        <v>308</v>
      </c>
      <c r="I15" s="15">
        <f t="shared" si="0"/>
        <v>237.97081</v>
      </c>
      <c r="J15" s="15">
        <f t="shared" si="0"/>
        <v>283.6423033333333</v>
      </c>
      <c r="K15" s="5">
        <v>95</v>
      </c>
      <c r="L15" s="5">
        <v>94</v>
      </c>
      <c r="M15" s="2"/>
      <c r="N15" s="2"/>
      <c r="O15" s="2">
        <f t="shared" si="4"/>
        <v>229.21231671776036</v>
      </c>
      <c r="P15" s="2">
        <f t="shared" si="5"/>
        <v>285.34090754922329</v>
      </c>
      <c r="Q15" s="2"/>
      <c r="R15" s="1">
        <f t="shared" si="2"/>
        <v>3.68049059556491E-2</v>
      </c>
      <c r="S15" s="1">
        <f t="shared" si="2"/>
        <v>5.9885433023500918E-3</v>
      </c>
      <c r="T15" s="2"/>
      <c r="U15" s="3"/>
      <c r="V15" s="2"/>
      <c r="W15" s="1">
        <f t="shared" si="3"/>
        <v>3.6804905955649101</v>
      </c>
      <c r="X15" s="1">
        <f t="shared" si="3"/>
        <v>0.59885433023500922</v>
      </c>
      <c r="Y15" s="2"/>
      <c r="Z15" s="2"/>
      <c r="AA15" s="2"/>
      <c r="AB15" s="2"/>
      <c r="AC15" s="2"/>
      <c r="AD15" s="2"/>
    </row>
    <row r="16" spans="1:30" x14ac:dyDescent="0.25">
      <c r="A16" s="3">
        <v>36861</v>
      </c>
      <c r="B16" s="2">
        <v>31</v>
      </c>
      <c r="C16" s="10">
        <v>6293</v>
      </c>
      <c r="D16" s="10">
        <v>9951</v>
      </c>
      <c r="E16" s="10">
        <v>7338.4373500000002</v>
      </c>
      <c r="F16" s="10">
        <v>8655.4785200000006</v>
      </c>
      <c r="G16" s="15">
        <f t="shared" si="1"/>
        <v>203</v>
      </c>
      <c r="H16" s="15">
        <f t="shared" si="0"/>
        <v>321</v>
      </c>
      <c r="I16" s="15">
        <f t="shared" si="0"/>
        <v>236.72378548387098</v>
      </c>
      <c r="J16" s="15">
        <f t="shared" si="0"/>
        <v>279.20898451612908</v>
      </c>
      <c r="K16" s="5">
        <v>96</v>
      </c>
      <c r="L16" s="5">
        <v>98</v>
      </c>
      <c r="M16" s="2"/>
      <c r="N16" s="2"/>
      <c r="O16" s="2">
        <f t="shared" si="4"/>
        <v>232.04973820943562</v>
      </c>
      <c r="P16" s="2">
        <f t="shared" si="5"/>
        <v>275.93121588087899</v>
      </c>
      <c r="Q16" s="2"/>
      <c r="R16" s="1">
        <f t="shared" si="2"/>
        <v>1.974473019211595E-2</v>
      </c>
      <c r="S16" s="1">
        <f t="shared" si="2"/>
        <v>1.1739481238150259E-2</v>
      </c>
      <c r="T16" s="2"/>
      <c r="U16" s="3"/>
      <c r="V16" s="2"/>
      <c r="W16" s="1">
        <f t="shared" si="3"/>
        <v>1.9744730192115951</v>
      </c>
      <c r="X16" s="1">
        <f t="shared" si="3"/>
        <v>1.173948123815026</v>
      </c>
      <c r="Y16" s="2"/>
      <c r="Z16" s="2"/>
      <c r="AA16" s="2"/>
      <c r="AB16" s="2"/>
      <c r="AC16" s="2"/>
      <c r="AD16" s="2"/>
    </row>
    <row r="17" spans="1:30" x14ac:dyDescent="0.25">
      <c r="A17" s="3">
        <v>36892</v>
      </c>
      <c r="B17" s="2">
        <v>31</v>
      </c>
      <c r="C17" s="10">
        <v>5952</v>
      </c>
      <c r="D17" s="10">
        <v>9703</v>
      </c>
      <c r="E17" s="10">
        <v>7062.4968600000002</v>
      </c>
      <c r="F17" s="10">
        <v>8730.4667700000009</v>
      </c>
      <c r="G17" s="15">
        <f t="shared" si="1"/>
        <v>192</v>
      </c>
      <c r="H17" s="15">
        <f t="shared" si="0"/>
        <v>313</v>
      </c>
      <c r="I17" s="15">
        <f t="shared" si="0"/>
        <v>227.82247935483872</v>
      </c>
      <c r="J17" s="15">
        <f t="shared" si="0"/>
        <v>281.62796032258069</v>
      </c>
      <c r="K17" s="5">
        <v>94</v>
      </c>
      <c r="L17" s="5">
        <v>92</v>
      </c>
      <c r="M17" s="2"/>
      <c r="N17" s="2"/>
      <c r="O17" s="2">
        <f t="shared" si="4"/>
        <v>224.13849372872889</v>
      </c>
      <c r="P17" s="2">
        <f t="shared" si="5"/>
        <v>288.37776374556148</v>
      </c>
      <c r="Q17" s="2"/>
      <c r="R17" s="1">
        <f t="shared" si="2"/>
        <v>1.6170421973030757E-2</v>
      </c>
      <c r="S17" s="1">
        <f t="shared" si="2"/>
        <v>2.3967092668105358E-2</v>
      </c>
      <c r="T17" s="2"/>
      <c r="U17" s="3"/>
      <c r="V17" s="2"/>
      <c r="W17" s="1">
        <f t="shared" si="3"/>
        <v>1.6170421973030757</v>
      </c>
      <c r="X17" s="1">
        <f t="shared" si="3"/>
        <v>2.3967092668105359</v>
      </c>
      <c r="Y17" s="2"/>
      <c r="Z17" s="2"/>
      <c r="AA17" s="2"/>
      <c r="AB17" s="2"/>
      <c r="AC17" s="2"/>
      <c r="AD17" s="2"/>
    </row>
    <row r="18" spans="1:30" x14ac:dyDescent="0.25">
      <c r="A18" s="3">
        <v>36923</v>
      </c>
      <c r="B18" s="2">
        <v>28</v>
      </c>
      <c r="C18" s="10">
        <v>5376</v>
      </c>
      <c r="D18" s="10">
        <v>8764</v>
      </c>
      <c r="E18" s="10">
        <v>6202.8468000000003</v>
      </c>
      <c r="F18" s="10">
        <v>7847.12219</v>
      </c>
      <c r="G18" s="15">
        <f t="shared" si="1"/>
        <v>192</v>
      </c>
      <c r="H18" s="15">
        <f t="shared" si="0"/>
        <v>313</v>
      </c>
      <c r="I18" s="15">
        <f t="shared" si="0"/>
        <v>221.53024285714287</v>
      </c>
      <c r="J18" s="15">
        <f t="shared" si="0"/>
        <v>280.25436392857142</v>
      </c>
      <c r="K18" s="5">
        <v>95</v>
      </c>
      <c r="L18" s="5">
        <v>92</v>
      </c>
      <c r="M18" s="2"/>
      <c r="N18" s="2"/>
      <c r="O18" s="2">
        <f t="shared" si="4"/>
        <v>224.12862530767578</v>
      </c>
      <c r="P18" s="2">
        <f t="shared" si="5"/>
        <v>285.67361549748318</v>
      </c>
      <c r="Q18" s="2"/>
      <c r="R18" s="1">
        <f t="shared" si="2"/>
        <v>1.1729244806581628E-2</v>
      </c>
      <c r="S18" s="1">
        <f t="shared" si="2"/>
        <v>1.9336903422110384E-2</v>
      </c>
      <c r="T18" s="2"/>
      <c r="U18" s="3"/>
      <c r="V18" s="2"/>
      <c r="W18" s="1">
        <f t="shared" si="3"/>
        <v>1.1729244806581627</v>
      </c>
      <c r="X18" s="1">
        <f t="shared" si="3"/>
        <v>1.9336903422110383</v>
      </c>
      <c r="Y18" s="2"/>
      <c r="Z18" s="2"/>
      <c r="AA18" s="2"/>
      <c r="AB18" s="2"/>
      <c r="AC18" s="2"/>
      <c r="AD18" s="2"/>
    </row>
    <row r="19" spans="1:30" x14ac:dyDescent="0.25">
      <c r="A19" s="3">
        <v>36951</v>
      </c>
      <c r="B19" s="2">
        <v>31</v>
      </c>
      <c r="C19" s="10">
        <v>5952</v>
      </c>
      <c r="D19" s="10">
        <v>9858</v>
      </c>
      <c r="E19" s="10">
        <v>6882.7596700000004</v>
      </c>
      <c r="F19" s="10">
        <v>8623.5826099999995</v>
      </c>
      <c r="G19" s="15">
        <f t="shared" si="1"/>
        <v>192</v>
      </c>
      <c r="H19" s="15">
        <f t="shared" si="0"/>
        <v>318</v>
      </c>
      <c r="I19" s="15">
        <f t="shared" si="0"/>
        <v>222.02450548387097</v>
      </c>
      <c r="J19" s="15">
        <f t="shared" si="0"/>
        <v>278.1800841935484</v>
      </c>
      <c r="K19" s="5">
        <v>96</v>
      </c>
      <c r="L19" s="5">
        <v>96</v>
      </c>
      <c r="M19" s="2"/>
      <c r="N19" s="2"/>
      <c r="O19" s="2">
        <f t="shared" si="4"/>
        <v>226.60528337127562</v>
      </c>
      <c r="P19" s="2">
        <f t="shared" si="5"/>
        <v>274.97078040914431</v>
      </c>
      <c r="Q19" s="2"/>
      <c r="R19" s="1">
        <f t="shared" si="2"/>
        <v>2.0631857179105043E-2</v>
      </c>
      <c r="S19" s="1">
        <f t="shared" si="2"/>
        <v>1.1536784862611367E-2</v>
      </c>
      <c r="T19" s="2"/>
      <c r="U19" s="3"/>
      <c r="V19" s="2"/>
      <c r="W19" s="1">
        <f t="shared" si="3"/>
        <v>2.0631857179105042</v>
      </c>
      <c r="X19" s="1">
        <f t="shared" si="3"/>
        <v>1.1536784862611367</v>
      </c>
      <c r="Y19" s="2"/>
      <c r="Z19" s="2"/>
      <c r="AA19" s="2"/>
      <c r="AB19" s="2"/>
      <c r="AC19" s="2"/>
      <c r="AD19" s="2"/>
    </row>
    <row r="20" spans="1:30" x14ac:dyDescent="0.25">
      <c r="A20" s="3">
        <v>36982</v>
      </c>
      <c r="B20" s="2">
        <v>30</v>
      </c>
      <c r="C20" s="10">
        <v>5760</v>
      </c>
      <c r="D20" s="10">
        <v>10020</v>
      </c>
      <c r="E20" s="10">
        <v>6709.1404700000003</v>
      </c>
      <c r="F20" s="10">
        <v>8721.0461400000004</v>
      </c>
      <c r="G20" s="15">
        <f t="shared" si="1"/>
        <v>192</v>
      </c>
      <c r="H20" s="15">
        <f t="shared" si="0"/>
        <v>334</v>
      </c>
      <c r="I20" s="15">
        <f t="shared" si="0"/>
        <v>223.63801566666669</v>
      </c>
      <c r="J20" s="15">
        <f t="shared" si="0"/>
        <v>290.70153800000003</v>
      </c>
      <c r="K20" s="5">
        <v>98</v>
      </c>
      <c r="L20" s="5">
        <v>95</v>
      </c>
      <c r="M20" s="2"/>
      <c r="N20" s="2"/>
      <c r="O20" s="2">
        <f t="shared" si="4"/>
        <v>234.52729970111108</v>
      </c>
      <c r="P20" s="2">
        <f t="shared" si="5"/>
        <v>278.19970246178536</v>
      </c>
      <c r="Q20" s="2"/>
      <c r="R20" s="1">
        <f t="shared" si="2"/>
        <v>4.8691560788461416E-2</v>
      </c>
      <c r="S20" s="1">
        <f t="shared" si="2"/>
        <v>4.3005742674174167E-2</v>
      </c>
      <c r="T20" s="2"/>
      <c r="U20" s="3"/>
      <c r="V20" s="2"/>
      <c r="W20" s="1">
        <f t="shared" si="3"/>
        <v>4.8691560788461414</v>
      </c>
      <c r="X20" s="1">
        <f t="shared" si="3"/>
        <v>4.3005742674174163</v>
      </c>
      <c r="Y20" s="2"/>
      <c r="Z20" s="2"/>
      <c r="AA20" s="2"/>
      <c r="AB20" s="2"/>
      <c r="AC20" s="2"/>
      <c r="AD20" s="2"/>
    </row>
    <row r="21" spans="1:30" x14ac:dyDescent="0.25">
      <c r="A21" s="3">
        <v>37012</v>
      </c>
      <c r="B21" s="2">
        <v>31</v>
      </c>
      <c r="C21" s="10">
        <v>5952</v>
      </c>
      <c r="D21" s="10">
        <v>10354</v>
      </c>
      <c r="E21" s="10">
        <v>6898.10689</v>
      </c>
      <c r="F21" s="10">
        <v>9236.2186000000002</v>
      </c>
      <c r="G21" s="15">
        <f t="shared" si="1"/>
        <v>192</v>
      </c>
      <c r="H21" s="15">
        <f t="shared" si="0"/>
        <v>334</v>
      </c>
      <c r="I21" s="15">
        <f t="shared" si="0"/>
        <v>222.51957709677419</v>
      </c>
      <c r="J21" s="15">
        <f t="shared" si="0"/>
        <v>297.94253548387098</v>
      </c>
      <c r="K21" s="5">
        <v>98</v>
      </c>
      <c r="L21" s="5">
        <v>93</v>
      </c>
      <c r="M21" s="2"/>
      <c r="N21" s="2"/>
      <c r="O21" s="2">
        <f t="shared" si="4"/>
        <v>234.53387864848</v>
      </c>
      <c r="P21" s="2">
        <f t="shared" si="5"/>
        <v>283.12961500320966</v>
      </c>
      <c r="Q21" s="2"/>
      <c r="R21" s="1">
        <f t="shared" si="2"/>
        <v>5.3992110305336287E-2</v>
      </c>
      <c r="S21" s="1">
        <f t="shared" si="2"/>
        <v>4.9717374045315565E-2</v>
      </c>
      <c r="T21" s="2"/>
      <c r="U21" s="3"/>
      <c r="V21" s="2"/>
      <c r="W21" s="1">
        <f t="shared" si="3"/>
        <v>5.3992110305336283</v>
      </c>
      <c r="X21" s="1">
        <f t="shared" si="3"/>
        <v>4.9717374045315568</v>
      </c>
      <c r="Y21" s="2"/>
      <c r="Z21" s="2"/>
      <c r="AA21" s="2"/>
      <c r="AB21" s="2"/>
      <c r="AC21" s="2"/>
      <c r="AD21" s="2"/>
    </row>
    <row r="22" spans="1:30" x14ac:dyDescent="0.25">
      <c r="A22" s="3">
        <v>37043</v>
      </c>
      <c r="B22" s="2">
        <v>30</v>
      </c>
      <c r="C22" s="10">
        <v>6270</v>
      </c>
      <c r="D22" s="10">
        <v>9600</v>
      </c>
      <c r="E22" s="10">
        <v>6933.9417999999996</v>
      </c>
      <c r="F22" s="10">
        <v>8762.7777100000003</v>
      </c>
      <c r="G22" s="15">
        <f t="shared" si="1"/>
        <v>209</v>
      </c>
      <c r="H22" s="15">
        <f t="shared" si="0"/>
        <v>320</v>
      </c>
      <c r="I22" s="15">
        <f t="shared" si="0"/>
        <v>231.13139333333331</v>
      </c>
      <c r="J22" s="15">
        <f t="shared" si="0"/>
        <v>292.09259033333336</v>
      </c>
      <c r="K22" s="5">
        <v>92</v>
      </c>
      <c r="L22" s="5">
        <v>97</v>
      </c>
      <c r="M22" s="2"/>
      <c r="N22" s="2"/>
      <c r="O22" s="2">
        <f t="shared" si="4"/>
        <v>233.73659291250533</v>
      </c>
      <c r="P22" s="2">
        <f t="shared" si="5"/>
        <v>274.53394764876396</v>
      </c>
      <c r="Q22" s="2"/>
      <c r="R22" s="1">
        <f t="shared" si="2"/>
        <v>1.127150899581544E-2</v>
      </c>
      <c r="S22" s="1">
        <f t="shared" si="2"/>
        <v>6.011327663098761E-2</v>
      </c>
      <c r="T22" s="2"/>
      <c r="U22" s="3"/>
      <c r="V22" s="2"/>
      <c r="W22" s="1">
        <f t="shared" si="3"/>
        <v>1.127150899581544</v>
      </c>
      <c r="X22" s="1">
        <f t="shared" si="3"/>
        <v>6.0113276630987613</v>
      </c>
      <c r="Y22" s="2"/>
      <c r="Z22" s="2"/>
      <c r="AA22" s="2"/>
      <c r="AB22" s="2"/>
      <c r="AC22" s="2"/>
      <c r="AD22" s="2"/>
    </row>
    <row r="23" spans="1:30" x14ac:dyDescent="0.25">
      <c r="A23" s="3">
        <v>37073</v>
      </c>
      <c r="B23" s="2">
        <v>31</v>
      </c>
      <c r="C23" s="10">
        <v>6479</v>
      </c>
      <c r="D23" s="10">
        <v>9920</v>
      </c>
      <c r="E23" s="10">
        <v>9254.83014</v>
      </c>
      <c r="F23" s="10">
        <v>7819.8431899999996</v>
      </c>
      <c r="G23" s="11">
        <f t="shared" si="1"/>
        <v>209</v>
      </c>
      <c r="H23" s="11">
        <f t="shared" si="0"/>
        <v>320</v>
      </c>
      <c r="I23" s="11">
        <f t="shared" si="0"/>
        <v>298.54290774193549</v>
      </c>
      <c r="J23" s="11">
        <f t="shared" si="0"/>
        <v>252.25300612903226</v>
      </c>
      <c r="K23" s="5">
        <v>98</v>
      </c>
      <c r="L23" s="5">
        <v>98</v>
      </c>
      <c r="M23" s="2"/>
      <c r="N23" s="2"/>
      <c r="O23" s="2">
        <f>O22*EXP(-1/$D$3) +($F$5*G23+$G$5*H23-$E$3*$D$3*(K23-K22) )*(1-EXP(-1/$D$3))</f>
        <v>285.85007566989151</v>
      </c>
      <c r="P23" s="2">
        <f>P22*EXP(-1/$D$4) +($F$6*G23+$G$6*H23-$E$4*$D$4*(L23-L22) )*(1-EXP(-1/$D$4))</f>
        <v>265.77786540166278</v>
      </c>
      <c r="Q23" s="2"/>
      <c r="R23" s="1">
        <f t="shared" si="2"/>
        <v>4.2515939058970512E-2</v>
      </c>
      <c r="S23" s="1">
        <f t="shared" si="2"/>
        <v>5.3616246165614757E-2</v>
      </c>
      <c r="T23" s="2"/>
      <c r="U23" s="3"/>
      <c r="V23" s="2"/>
      <c r="W23" s="1">
        <f t="shared" si="3"/>
        <v>4.2515939058970513</v>
      </c>
      <c r="X23" s="1">
        <f t="shared" si="3"/>
        <v>5.3616246165614756</v>
      </c>
      <c r="Y23" s="2"/>
      <c r="Z23" s="2"/>
      <c r="AA23" s="2"/>
      <c r="AB23" s="2"/>
      <c r="AC23" s="2"/>
      <c r="AD23" s="2"/>
    </row>
    <row r="24" spans="1:30" x14ac:dyDescent="0.25">
      <c r="A24" s="3">
        <v>37104</v>
      </c>
      <c r="B24" s="2">
        <v>31</v>
      </c>
      <c r="C24" s="10">
        <v>6479</v>
      </c>
      <c r="D24" s="10">
        <v>10850</v>
      </c>
      <c r="E24" s="10">
        <v>9194.9341399999994</v>
      </c>
      <c r="F24" s="10">
        <v>8080.2671200000004</v>
      </c>
      <c r="G24" s="11">
        <f t="shared" si="1"/>
        <v>209</v>
      </c>
      <c r="H24" s="11">
        <f t="shared" si="0"/>
        <v>350</v>
      </c>
      <c r="I24" s="11">
        <f t="shared" si="0"/>
        <v>296.61077870967739</v>
      </c>
      <c r="J24" s="11">
        <f t="shared" si="0"/>
        <v>260.65377806451613</v>
      </c>
      <c r="K24" s="5">
        <v>97</v>
      </c>
      <c r="L24" s="5">
        <v>92</v>
      </c>
      <c r="M24" s="2"/>
      <c r="N24" s="2"/>
      <c r="O24" s="2">
        <f t="shared" ref="O24:O47" si="6">O23*EXP(-1/$D$3) +($F$5*G24+$G$5*H24-$E$3*$D$3*(K24-K23) )*(1-EXP(-1/$D$3))</f>
        <v>305.62239003368296</v>
      </c>
      <c r="P24" s="2">
        <f t="shared" ref="P24:P47" si="7">P23*EXP(-1/$D$4) +($F$6*G24+$G$6*H24-$E$4*$D$4*(L24-L23) )*(1-EXP(-1/$D$4))</f>
        <v>275.39467967253097</v>
      </c>
      <c r="Q24" s="2"/>
      <c r="R24" s="1">
        <f t="shared" si="2"/>
        <v>3.0381941489813949E-2</v>
      </c>
      <c r="S24" s="1">
        <f t="shared" si="2"/>
        <v>5.655356971026225E-2</v>
      </c>
      <c r="T24" s="2"/>
      <c r="U24" s="3"/>
      <c r="V24" s="2"/>
      <c r="W24" s="1">
        <f t="shared" si="3"/>
        <v>3.0381941489813951</v>
      </c>
      <c r="X24" s="1">
        <f t="shared" si="3"/>
        <v>5.655356971026225</v>
      </c>
      <c r="Y24" s="2"/>
      <c r="Z24" s="2"/>
      <c r="AA24" s="2"/>
      <c r="AB24" s="2"/>
      <c r="AC24" s="2"/>
      <c r="AD24" s="2"/>
    </row>
    <row r="25" spans="1:30" x14ac:dyDescent="0.25">
      <c r="A25" s="3">
        <v>37135</v>
      </c>
      <c r="B25" s="2">
        <v>30</v>
      </c>
      <c r="C25" s="10">
        <v>6270</v>
      </c>
      <c r="D25" s="10">
        <v>10500</v>
      </c>
      <c r="E25" s="10">
        <v>9030.0878900000007</v>
      </c>
      <c r="F25" s="10">
        <v>7526.7663599999996</v>
      </c>
      <c r="G25" s="11">
        <f t="shared" si="1"/>
        <v>209</v>
      </c>
      <c r="H25" s="11">
        <f t="shared" si="0"/>
        <v>350</v>
      </c>
      <c r="I25" s="11">
        <f t="shared" si="0"/>
        <v>301.00292966666672</v>
      </c>
      <c r="J25" s="11">
        <f t="shared" si="0"/>
        <v>250.892212</v>
      </c>
      <c r="K25" s="5">
        <v>97</v>
      </c>
      <c r="L25" s="5">
        <v>98</v>
      </c>
      <c r="M25" s="2"/>
      <c r="N25" s="2"/>
      <c r="O25" s="2">
        <f t="shared" si="6"/>
        <v>305.61910055999999</v>
      </c>
      <c r="P25" s="2">
        <f t="shared" si="7"/>
        <v>257.08399395488181</v>
      </c>
      <c r="Q25" s="2"/>
      <c r="R25" s="1">
        <f t="shared" si="2"/>
        <v>1.5335966658016465E-2</v>
      </c>
      <c r="S25" s="1">
        <f t="shared" si="2"/>
        <v>2.4679052034033661E-2</v>
      </c>
      <c r="T25" s="2"/>
      <c r="U25" s="3"/>
      <c r="V25" s="2"/>
      <c r="W25" s="1">
        <f t="shared" si="3"/>
        <v>1.5335966658016464</v>
      </c>
      <c r="X25" s="1">
        <f t="shared" si="3"/>
        <v>2.4679052034033662</v>
      </c>
      <c r="Y25" s="2"/>
      <c r="Z25" s="2"/>
      <c r="AA25" s="2"/>
      <c r="AB25" s="2"/>
      <c r="AC25" s="2"/>
      <c r="AD25" s="2"/>
    </row>
    <row r="26" spans="1:30" x14ac:dyDescent="0.25">
      <c r="A26" s="3">
        <v>37165</v>
      </c>
      <c r="B26" s="2">
        <v>31</v>
      </c>
      <c r="C26" s="10">
        <v>6479</v>
      </c>
      <c r="D26" s="10">
        <v>11160</v>
      </c>
      <c r="E26" s="10">
        <v>9476.4846799999996</v>
      </c>
      <c r="F26" s="10">
        <v>7963.3132599999999</v>
      </c>
      <c r="G26" s="12">
        <f t="shared" si="1"/>
        <v>209</v>
      </c>
      <c r="H26" s="12">
        <f t="shared" si="0"/>
        <v>360</v>
      </c>
      <c r="I26" s="12">
        <f t="shared" si="0"/>
        <v>305.69305419354839</v>
      </c>
      <c r="J26" s="12">
        <f t="shared" si="0"/>
        <v>256.8810729032258</v>
      </c>
      <c r="K26" s="5">
        <v>97</v>
      </c>
      <c r="L26" s="5">
        <v>97</v>
      </c>
      <c r="M26" s="2"/>
      <c r="N26" s="2"/>
      <c r="O26" s="2">
        <f t="shared" si="6"/>
        <v>312.20219657599955</v>
      </c>
      <c r="P26" s="2">
        <f t="shared" si="7"/>
        <v>257.56900891336858</v>
      </c>
      <c r="Q26" s="2"/>
      <c r="R26" s="1">
        <v>0</v>
      </c>
      <c r="S26" s="1">
        <v>0</v>
      </c>
      <c r="T26" s="2"/>
      <c r="U26" s="1">
        <f t="shared" ref="U26:V37" si="8">ABS((O26-I26)/I26)</f>
        <v>2.1293066012320713E-2</v>
      </c>
      <c r="V26" s="1">
        <f t="shared" si="8"/>
        <v>2.6780330772051171E-3</v>
      </c>
      <c r="W26" s="22">
        <f>AVERAGE(W11:W25)</f>
        <v>2.9472279749750578</v>
      </c>
      <c r="X26" s="22">
        <f>AVERAGE(X11:X25)</f>
        <v>2.652474397010915</v>
      </c>
      <c r="Y26" s="2"/>
      <c r="Z26" s="2"/>
      <c r="AA26" s="2"/>
      <c r="AB26" s="2"/>
      <c r="AC26" s="2"/>
      <c r="AD26" s="2"/>
    </row>
    <row r="27" spans="1:30" x14ac:dyDescent="0.25">
      <c r="A27" s="3">
        <v>37196</v>
      </c>
      <c r="B27" s="2">
        <v>30</v>
      </c>
      <c r="C27" s="10">
        <v>6270</v>
      </c>
      <c r="D27" s="10">
        <v>10800</v>
      </c>
      <c r="E27" s="10">
        <v>9070.6063799999993</v>
      </c>
      <c r="F27" s="10">
        <v>7890.6866499999996</v>
      </c>
      <c r="G27" s="12">
        <f t="shared" si="1"/>
        <v>209</v>
      </c>
      <c r="H27" s="12">
        <f t="shared" si="1"/>
        <v>360</v>
      </c>
      <c r="I27" s="12">
        <f t="shared" si="1"/>
        <v>302.35354599999999</v>
      </c>
      <c r="J27" s="12">
        <f t="shared" si="1"/>
        <v>263.0228883333333</v>
      </c>
      <c r="K27" s="5">
        <v>98</v>
      </c>
      <c r="L27" s="5">
        <v>94</v>
      </c>
      <c r="M27" s="2"/>
      <c r="N27" s="2"/>
      <c r="O27" s="2">
        <f t="shared" si="6"/>
        <v>312.19890710231579</v>
      </c>
      <c r="P27" s="2">
        <f t="shared" si="7"/>
        <v>262.38416611583034</v>
      </c>
      <c r="Q27" s="2"/>
      <c r="R27" s="1">
        <v>0</v>
      </c>
      <c r="S27" s="1">
        <v>0</v>
      </c>
      <c r="T27" s="2"/>
      <c r="U27" s="1">
        <f t="shared" si="8"/>
        <v>3.25624132164661E-2</v>
      </c>
      <c r="V27" s="1">
        <f t="shared" si="8"/>
        <v>2.4283902498002221E-3</v>
      </c>
      <c r="W27" s="2"/>
      <c r="X27" s="2"/>
      <c r="Y27" s="2"/>
      <c r="Z27" s="2"/>
      <c r="AA27" s="2"/>
      <c r="AB27" s="2"/>
      <c r="AC27" s="2"/>
      <c r="AD27" s="2"/>
    </row>
    <row r="28" spans="1:30" x14ac:dyDescent="0.25">
      <c r="A28" s="3">
        <v>37226</v>
      </c>
      <c r="B28" s="2">
        <v>31</v>
      </c>
      <c r="C28" s="10">
        <v>6479</v>
      </c>
      <c r="D28" s="10">
        <v>10850</v>
      </c>
      <c r="E28" s="10">
        <v>9173.91302</v>
      </c>
      <c r="F28" s="10">
        <v>8131.4235500000004</v>
      </c>
      <c r="G28" s="12">
        <f t="shared" si="1"/>
        <v>209</v>
      </c>
      <c r="H28" s="12">
        <f t="shared" si="1"/>
        <v>350</v>
      </c>
      <c r="I28" s="12">
        <f t="shared" si="1"/>
        <v>295.93267806451615</v>
      </c>
      <c r="J28" s="12">
        <f t="shared" si="1"/>
        <v>262.30398548387097</v>
      </c>
      <c r="K28" s="5">
        <v>98</v>
      </c>
      <c r="L28" s="5">
        <v>92</v>
      </c>
      <c r="M28" s="2"/>
      <c r="N28" s="2"/>
      <c r="O28" s="2">
        <f t="shared" si="6"/>
        <v>305.61910056000045</v>
      </c>
      <c r="P28" s="2">
        <f t="shared" si="7"/>
        <v>263.71732747073355</v>
      </c>
      <c r="Q28" s="2"/>
      <c r="R28" s="1">
        <v>0</v>
      </c>
      <c r="S28" s="1">
        <v>0</v>
      </c>
      <c r="T28" s="2"/>
      <c r="U28" s="1">
        <f t="shared" si="8"/>
        <v>3.2731844819694302E-2</v>
      </c>
      <c r="V28" s="1">
        <f t="shared" si="8"/>
        <v>5.3881834248739715E-3</v>
      </c>
      <c r="W28" s="2"/>
      <c r="X28" s="2"/>
      <c r="Y28" s="2"/>
      <c r="Z28" s="2"/>
      <c r="AA28" s="2"/>
      <c r="AB28" s="2"/>
      <c r="AC28" s="2"/>
      <c r="AD28" s="2"/>
    </row>
    <row r="29" spans="1:30" x14ac:dyDescent="0.25">
      <c r="A29" s="3">
        <v>37257</v>
      </c>
      <c r="B29" s="2">
        <v>31</v>
      </c>
      <c r="C29" s="10">
        <v>7750</v>
      </c>
      <c r="D29" s="10">
        <v>10540</v>
      </c>
      <c r="E29" s="10">
        <v>9702.52225</v>
      </c>
      <c r="F29" s="10">
        <v>8348.0120200000001</v>
      </c>
      <c r="G29" s="12">
        <f t="shared" si="1"/>
        <v>250</v>
      </c>
      <c r="H29" s="12">
        <f t="shared" si="1"/>
        <v>340</v>
      </c>
      <c r="I29" s="12">
        <f t="shared" si="1"/>
        <v>312.98458870967744</v>
      </c>
      <c r="J29" s="12">
        <f t="shared" si="1"/>
        <v>269.29071032258065</v>
      </c>
      <c r="K29" s="5">
        <v>94</v>
      </c>
      <c r="L29" s="5">
        <v>92</v>
      </c>
      <c r="M29" s="2"/>
      <c r="N29" s="2"/>
      <c r="O29" s="2">
        <f t="shared" si="6"/>
        <v>313.80342243873633</v>
      </c>
      <c r="P29" s="2">
        <f t="shared" si="7"/>
        <v>263.65709673477852</v>
      </c>
      <c r="Q29" s="2"/>
      <c r="R29" s="1">
        <v>0</v>
      </c>
      <c r="S29" s="1">
        <v>0</v>
      </c>
      <c r="T29" s="2"/>
      <c r="U29" s="1">
        <f t="shared" si="8"/>
        <v>2.6162110167617224E-3</v>
      </c>
      <c r="V29" s="1">
        <f t="shared" si="8"/>
        <v>2.0920192831953548E-2</v>
      </c>
      <c r="W29" s="2"/>
      <c r="X29" s="2"/>
      <c r="Y29" s="2"/>
      <c r="Z29" s="2"/>
      <c r="AA29" s="2"/>
      <c r="AB29" s="2"/>
      <c r="AC29" s="2"/>
      <c r="AD29" s="2"/>
    </row>
    <row r="30" spans="1:30" x14ac:dyDescent="0.25">
      <c r="A30" s="3">
        <v>37288</v>
      </c>
      <c r="B30" s="2">
        <v>28</v>
      </c>
      <c r="C30" s="10">
        <v>7000</v>
      </c>
      <c r="D30" s="10">
        <v>9240</v>
      </c>
      <c r="E30" s="10">
        <v>8753.2530499999993</v>
      </c>
      <c r="F30" s="10">
        <v>7416.6546600000001</v>
      </c>
      <c r="G30" s="12">
        <f t="shared" si="1"/>
        <v>250</v>
      </c>
      <c r="H30" s="12">
        <f t="shared" si="1"/>
        <v>330</v>
      </c>
      <c r="I30" s="12">
        <f t="shared" si="1"/>
        <v>312.61618035714281</v>
      </c>
      <c r="J30" s="12">
        <f t="shared" si="1"/>
        <v>264.88052357142857</v>
      </c>
      <c r="K30" s="5">
        <v>93</v>
      </c>
      <c r="L30" s="5">
        <v>93</v>
      </c>
      <c r="M30" s="2"/>
      <c r="N30" s="2"/>
      <c r="O30" s="2">
        <f t="shared" si="6"/>
        <v>307.21045800168463</v>
      </c>
      <c r="P30" s="2">
        <f t="shared" si="7"/>
        <v>260.87249206408683</v>
      </c>
      <c r="Q30" s="2"/>
      <c r="R30" s="1">
        <v>0</v>
      </c>
      <c r="S30" s="1">
        <v>0</v>
      </c>
      <c r="T30" s="2"/>
      <c r="U30" s="1">
        <f t="shared" si="8"/>
        <v>1.7291882810680205E-2</v>
      </c>
      <c r="V30" s="1">
        <f t="shared" si="8"/>
        <v>1.5131469287740673E-2</v>
      </c>
      <c r="W30" s="2"/>
      <c r="X30" s="2"/>
      <c r="Y30" s="2"/>
      <c r="Z30" s="2"/>
      <c r="AA30" s="2"/>
      <c r="AB30" s="2"/>
      <c r="AC30" s="2"/>
      <c r="AD30" s="2"/>
    </row>
    <row r="31" spans="1:30" x14ac:dyDescent="0.25">
      <c r="A31" s="3">
        <v>37316</v>
      </c>
      <c r="B31" s="2">
        <v>31</v>
      </c>
      <c r="C31" s="10">
        <v>7750</v>
      </c>
      <c r="D31" s="10">
        <v>10819</v>
      </c>
      <c r="E31" s="10">
        <v>9701.1854899999998</v>
      </c>
      <c r="F31" s="10">
        <v>8475.9750100000001</v>
      </c>
      <c r="G31" s="12">
        <f t="shared" si="1"/>
        <v>250</v>
      </c>
      <c r="H31" s="12">
        <f t="shared" si="1"/>
        <v>349</v>
      </c>
      <c r="I31" s="12">
        <f t="shared" si="1"/>
        <v>312.94146741935481</v>
      </c>
      <c r="J31" s="12">
        <f t="shared" si="1"/>
        <v>273.4185487096774</v>
      </c>
      <c r="K31" s="5">
        <v>98</v>
      </c>
      <c r="L31" s="5">
        <v>94</v>
      </c>
      <c r="M31" s="2"/>
      <c r="N31" s="2"/>
      <c r="O31" s="2">
        <f t="shared" si="6"/>
        <v>319.69860358997812</v>
      </c>
      <c r="P31" s="2">
        <f t="shared" si="7"/>
        <v>259.52946458421241</v>
      </c>
      <c r="Q31" s="2"/>
      <c r="R31" s="1">
        <v>0</v>
      </c>
      <c r="S31" s="1">
        <v>0</v>
      </c>
      <c r="T31" s="2"/>
      <c r="U31" s="1">
        <f t="shared" si="8"/>
        <v>2.1592332350025265E-2</v>
      </c>
      <c r="V31" s="1">
        <f t="shared" si="8"/>
        <v>5.0797885480010956E-2</v>
      </c>
      <c r="W31" s="2"/>
      <c r="X31" s="2"/>
      <c r="Y31" s="2"/>
      <c r="Z31" s="2"/>
      <c r="AA31" s="2"/>
      <c r="AB31" s="2"/>
      <c r="AC31" s="2"/>
      <c r="AD31" s="2"/>
    </row>
    <row r="32" spans="1:30" x14ac:dyDescent="0.25">
      <c r="A32" s="3">
        <v>37347</v>
      </c>
      <c r="B32" s="2">
        <v>30</v>
      </c>
      <c r="C32" s="10">
        <v>7500</v>
      </c>
      <c r="D32" s="10">
        <v>10170</v>
      </c>
      <c r="E32" s="10">
        <v>9309.2413300000007</v>
      </c>
      <c r="F32" s="10">
        <v>8281.6479500000005</v>
      </c>
      <c r="G32" s="12">
        <f t="shared" si="1"/>
        <v>250</v>
      </c>
      <c r="H32" s="12">
        <f t="shared" si="1"/>
        <v>339</v>
      </c>
      <c r="I32" s="12">
        <f t="shared" si="1"/>
        <v>310.30804433333338</v>
      </c>
      <c r="J32" s="12">
        <f t="shared" si="1"/>
        <v>276.05493166666668</v>
      </c>
      <c r="K32" s="5">
        <v>98</v>
      </c>
      <c r="L32" s="5">
        <v>92</v>
      </c>
      <c r="M32" s="2"/>
      <c r="N32" s="2"/>
      <c r="O32" s="2">
        <f t="shared" si="6"/>
        <v>313.1319549424004</v>
      </c>
      <c r="P32" s="2">
        <f t="shared" si="7"/>
        <v>264.47243074132666</v>
      </c>
      <c r="Q32" s="2"/>
      <c r="R32" s="1">
        <v>0</v>
      </c>
      <c r="S32" s="1">
        <v>0</v>
      </c>
      <c r="T32" s="2"/>
      <c r="U32" s="1">
        <f t="shared" si="8"/>
        <v>9.100346125843789E-3</v>
      </c>
      <c r="V32" s="1">
        <f t="shared" si="8"/>
        <v>4.1957232408098247E-2</v>
      </c>
      <c r="W32" s="2"/>
      <c r="X32" s="2"/>
      <c r="Y32" s="2"/>
      <c r="Z32" s="2"/>
      <c r="AA32" s="2"/>
      <c r="AB32" s="2"/>
      <c r="AC32" s="2"/>
      <c r="AD32" s="2"/>
    </row>
    <row r="33" spans="1:30" x14ac:dyDescent="0.25">
      <c r="A33" s="3">
        <v>37377</v>
      </c>
      <c r="B33" s="2">
        <v>31</v>
      </c>
      <c r="C33" s="10">
        <v>6479</v>
      </c>
      <c r="D33" s="10">
        <v>10509</v>
      </c>
      <c r="E33" s="10">
        <v>9221.2086500000005</v>
      </c>
      <c r="F33" s="10">
        <v>7977.4613600000002</v>
      </c>
      <c r="G33" s="12">
        <f t="shared" si="1"/>
        <v>209</v>
      </c>
      <c r="H33" s="12">
        <f t="shared" si="1"/>
        <v>339</v>
      </c>
      <c r="I33" s="12">
        <f t="shared" si="1"/>
        <v>297.45834354838712</v>
      </c>
      <c r="J33" s="12">
        <f t="shared" si="1"/>
        <v>257.33746322580646</v>
      </c>
      <c r="K33" s="5">
        <v>95</v>
      </c>
      <c r="L33" s="5">
        <v>92</v>
      </c>
      <c r="M33" s="2"/>
      <c r="N33" s="2"/>
      <c r="O33" s="2">
        <f t="shared" si="6"/>
        <v>298.38756336345364</v>
      </c>
      <c r="P33" s="2">
        <f t="shared" si="7"/>
        <v>260.49149400571434</v>
      </c>
      <c r="Q33" s="2"/>
      <c r="R33" s="1">
        <v>0</v>
      </c>
      <c r="S33" s="1">
        <v>0</v>
      </c>
      <c r="T33" s="2"/>
      <c r="U33" s="1">
        <f t="shared" si="8"/>
        <v>3.1238653586980738E-3</v>
      </c>
      <c r="V33" s="1">
        <f t="shared" si="8"/>
        <v>1.2256399594412378E-2</v>
      </c>
      <c r="W33" s="2"/>
      <c r="X33" s="2"/>
      <c r="Y33" s="2"/>
      <c r="Z33" s="2"/>
      <c r="AA33" s="2"/>
      <c r="AB33" s="2"/>
      <c r="AC33" s="2"/>
      <c r="AD33" s="2"/>
    </row>
    <row r="34" spans="1:30" x14ac:dyDescent="0.25">
      <c r="A34" s="3">
        <v>37408</v>
      </c>
      <c r="B34" s="2">
        <v>30</v>
      </c>
      <c r="C34" s="10">
        <v>6270</v>
      </c>
      <c r="D34" s="10">
        <v>10170</v>
      </c>
      <c r="E34" s="10">
        <v>9014.1192599999995</v>
      </c>
      <c r="F34" s="10">
        <v>7323.0697600000003</v>
      </c>
      <c r="G34" s="12">
        <f t="shared" si="1"/>
        <v>209</v>
      </c>
      <c r="H34" s="12">
        <f t="shared" si="1"/>
        <v>339</v>
      </c>
      <c r="I34" s="12">
        <f t="shared" si="1"/>
        <v>300.470642</v>
      </c>
      <c r="J34" s="12">
        <f t="shared" si="1"/>
        <v>244.10232533333334</v>
      </c>
      <c r="K34" s="5">
        <v>93</v>
      </c>
      <c r="L34" s="5">
        <v>97</v>
      </c>
      <c r="M34" s="2"/>
      <c r="N34" s="2"/>
      <c r="O34" s="2">
        <f t="shared" si="6"/>
        <v>298.38427388976845</v>
      </c>
      <c r="P34" s="2">
        <f t="shared" si="7"/>
        <v>246.11540332400352</v>
      </c>
      <c r="Q34" s="2"/>
      <c r="R34" s="1">
        <v>0</v>
      </c>
      <c r="S34" s="1">
        <v>0</v>
      </c>
      <c r="T34" s="2"/>
      <c r="U34" s="1">
        <f t="shared" si="8"/>
        <v>6.943667096206846E-3</v>
      </c>
      <c r="V34" s="1">
        <f t="shared" si="8"/>
        <v>8.2468611797172735E-3</v>
      </c>
      <c r="W34" s="2"/>
      <c r="X34" s="2"/>
      <c r="Y34" s="2"/>
      <c r="Z34" s="2"/>
      <c r="AA34" s="2"/>
      <c r="AB34" s="2"/>
      <c r="AC34" s="2"/>
      <c r="AD34" s="2"/>
    </row>
    <row r="35" spans="1:30" x14ac:dyDescent="0.25">
      <c r="A35" s="3">
        <v>37438</v>
      </c>
      <c r="B35" s="2">
        <v>31</v>
      </c>
      <c r="C35" s="10">
        <v>6944</v>
      </c>
      <c r="D35" s="10">
        <v>10509</v>
      </c>
      <c r="E35" s="10">
        <v>9419.2499100000005</v>
      </c>
      <c r="F35" s="10">
        <v>7807.4088400000001</v>
      </c>
      <c r="G35" s="12">
        <f t="shared" si="1"/>
        <v>224</v>
      </c>
      <c r="H35" s="12">
        <f t="shared" si="1"/>
        <v>339</v>
      </c>
      <c r="I35" s="12">
        <f t="shared" si="1"/>
        <v>303.84677129032258</v>
      </c>
      <c r="J35" s="12">
        <f t="shared" si="1"/>
        <v>251.85189806451612</v>
      </c>
      <c r="K35" s="5">
        <v>94</v>
      </c>
      <c r="L35" s="5">
        <v>96</v>
      </c>
      <c r="M35" s="2"/>
      <c r="N35" s="2"/>
      <c r="O35" s="2">
        <f t="shared" si="6"/>
        <v>303.77230546871544</v>
      </c>
      <c r="P35" s="2">
        <f t="shared" si="7"/>
        <v>248.56190341815474</v>
      </c>
      <c r="Q35" s="2"/>
      <c r="R35" s="1">
        <v>0</v>
      </c>
      <c r="S35" s="1">
        <v>0</v>
      </c>
      <c r="T35" s="2"/>
      <c r="U35" s="1">
        <f t="shared" si="8"/>
        <v>2.4507688954832757E-4</v>
      </c>
      <c r="V35" s="1">
        <f t="shared" si="8"/>
        <v>1.3063211640035332E-2</v>
      </c>
      <c r="W35" s="2"/>
      <c r="X35" s="2"/>
      <c r="Y35" s="2"/>
      <c r="Z35" s="2"/>
      <c r="AA35" s="2"/>
      <c r="AB35" s="2"/>
      <c r="AC35" s="2"/>
      <c r="AD35" s="2"/>
    </row>
    <row r="36" spans="1:30" x14ac:dyDescent="0.25">
      <c r="A36" s="3">
        <v>37469</v>
      </c>
      <c r="B36" s="2">
        <v>31</v>
      </c>
      <c r="C36" s="10">
        <v>6944</v>
      </c>
      <c r="D36" s="10">
        <v>10571</v>
      </c>
      <c r="E36" s="10">
        <v>9373.1727900000005</v>
      </c>
      <c r="F36" s="10">
        <v>7904.3935899999997</v>
      </c>
      <c r="G36" s="12">
        <f t="shared" si="1"/>
        <v>224</v>
      </c>
      <c r="H36" s="12">
        <f t="shared" si="1"/>
        <v>341</v>
      </c>
      <c r="I36" s="12">
        <f t="shared" si="1"/>
        <v>302.36041258064517</v>
      </c>
      <c r="J36" s="12">
        <f t="shared" si="1"/>
        <v>254.98043838709677</v>
      </c>
      <c r="K36" s="5">
        <v>97</v>
      </c>
      <c r="L36" s="5">
        <v>97</v>
      </c>
      <c r="M36" s="2"/>
      <c r="N36" s="2"/>
      <c r="O36" s="2">
        <f t="shared" si="6"/>
        <v>305.08234572454722</v>
      </c>
      <c r="P36" s="2">
        <f t="shared" si="7"/>
        <v>246.32890737143029</v>
      </c>
      <c r="Q36" s="2"/>
      <c r="R36" s="1">
        <f>SUM(R11:R35)</f>
        <v>0.44208419624625866</v>
      </c>
      <c r="S36" s="1">
        <f>SUM(S11:S35)</f>
        <v>0.39787115955163732</v>
      </c>
      <c r="T36" s="2"/>
      <c r="U36" s="1">
        <f t="shared" si="8"/>
        <v>9.0022801618451255E-3</v>
      </c>
      <c r="V36" s="1">
        <f t="shared" si="8"/>
        <v>3.3930175469116641E-2</v>
      </c>
      <c r="W36" s="2"/>
      <c r="X36" s="2"/>
      <c r="Y36" s="2"/>
      <c r="Z36" s="2"/>
      <c r="AA36" s="2"/>
      <c r="AB36" s="2"/>
      <c r="AC36" s="2"/>
      <c r="AD36" s="2"/>
    </row>
    <row r="37" spans="1:30" x14ac:dyDescent="0.25">
      <c r="A37" s="3">
        <v>37500</v>
      </c>
      <c r="B37" s="2">
        <v>30</v>
      </c>
      <c r="C37" s="10">
        <v>6540</v>
      </c>
      <c r="D37" s="10">
        <v>10230</v>
      </c>
      <c r="E37" s="10">
        <v>9022.8772000000008</v>
      </c>
      <c r="F37" s="10">
        <v>7604.5509300000003</v>
      </c>
      <c r="G37" s="12">
        <f t="shared" si="1"/>
        <v>218</v>
      </c>
      <c r="H37" s="12">
        <f t="shared" si="1"/>
        <v>341</v>
      </c>
      <c r="I37" s="12">
        <f t="shared" si="1"/>
        <v>300.76257333333336</v>
      </c>
      <c r="J37" s="12">
        <f t="shared" si="1"/>
        <v>253.48503100000002</v>
      </c>
      <c r="K37" s="5">
        <v>98</v>
      </c>
      <c r="L37" s="5">
        <v>98</v>
      </c>
      <c r="M37" s="2"/>
      <c r="N37" s="2"/>
      <c r="O37" s="2">
        <f t="shared" si="6"/>
        <v>302.92976467191596</v>
      </c>
      <c r="P37" s="2">
        <f t="shared" si="7"/>
        <v>243.89409318466511</v>
      </c>
      <c r="Q37" s="2"/>
      <c r="R37" s="1"/>
      <c r="S37" s="2"/>
      <c r="T37" s="2"/>
      <c r="U37" s="1">
        <f t="shared" si="8"/>
        <v>7.2056549941162795E-3</v>
      </c>
      <c r="V37" s="1">
        <f t="shared" si="8"/>
        <v>3.78363084301215E-2</v>
      </c>
      <c r="W37" s="2"/>
      <c r="X37" s="2"/>
      <c r="Y37" s="2"/>
      <c r="Z37" s="2"/>
      <c r="AA37" s="2"/>
      <c r="AB37" s="2"/>
      <c r="AC37" s="2"/>
      <c r="AD37" s="2"/>
    </row>
    <row r="38" spans="1:30" x14ac:dyDescent="0.25">
      <c r="A38" s="3">
        <v>37530</v>
      </c>
      <c r="B38" s="2">
        <v>31</v>
      </c>
      <c r="C38" s="10">
        <v>6758</v>
      </c>
      <c r="D38" s="10">
        <v>11036</v>
      </c>
      <c r="E38" s="10">
        <v>9420.7597999999998</v>
      </c>
      <c r="F38" s="10">
        <v>8204.4099700000006</v>
      </c>
      <c r="G38">
        <f t="shared" si="1"/>
        <v>218</v>
      </c>
      <c r="H38">
        <f t="shared" si="1"/>
        <v>356</v>
      </c>
      <c r="I38">
        <f t="shared" si="1"/>
        <v>303.89547741935485</v>
      </c>
      <c r="J38">
        <f t="shared" si="1"/>
        <v>264.65838612903229</v>
      </c>
      <c r="K38" s="5">
        <v>98</v>
      </c>
      <c r="L38" s="5">
        <v>94</v>
      </c>
      <c r="M38" s="2"/>
      <c r="N38" s="2"/>
      <c r="O38" s="8">
        <f t="shared" si="6"/>
        <v>312.80769816959935</v>
      </c>
      <c r="P38" s="8">
        <f t="shared" si="7"/>
        <v>253.64788929965209</v>
      </c>
      <c r="Q38" s="2"/>
      <c r="R38" s="1"/>
      <c r="S38" s="17">
        <f>S36+R36</f>
        <v>0.83995535579789604</v>
      </c>
      <c r="T38" s="2"/>
      <c r="U38" s="22">
        <f>AVERAGE(U26:U37)</f>
        <v>1.3642386737683894E-2</v>
      </c>
      <c r="V38" s="22">
        <f>AVERAGE(V26:V37)</f>
        <v>2.0386195256090488E-2</v>
      </c>
      <c r="W38" s="2"/>
      <c r="X38" s="2"/>
      <c r="Y38" s="2"/>
      <c r="Z38" s="2"/>
      <c r="AA38" s="2"/>
      <c r="AB38" s="2"/>
      <c r="AC38" s="2"/>
      <c r="AD38" s="2"/>
    </row>
    <row r="39" spans="1:30" x14ac:dyDescent="0.25">
      <c r="A39" s="3">
        <v>37561</v>
      </c>
      <c r="B39" s="2">
        <v>30</v>
      </c>
      <c r="C39" s="10">
        <v>6210</v>
      </c>
      <c r="D39" s="10">
        <v>10680</v>
      </c>
      <c r="E39" s="10">
        <v>9293.0154399999992</v>
      </c>
      <c r="F39" s="10">
        <v>7545.4788200000003</v>
      </c>
      <c r="G39">
        <f t="shared" si="1"/>
        <v>207</v>
      </c>
      <c r="H39">
        <f t="shared" si="1"/>
        <v>356</v>
      </c>
      <c r="I39">
        <f t="shared" si="1"/>
        <v>309.76718133333333</v>
      </c>
      <c r="J39">
        <f t="shared" si="1"/>
        <v>251.51596066666667</v>
      </c>
      <c r="K39" s="5">
        <v>94</v>
      </c>
      <c r="L39" s="5">
        <v>98</v>
      </c>
      <c r="M39" s="2"/>
      <c r="N39" s="2"/>
      <c r="O39" s="2">
        <f t="shared" si="6"/>
        <v>308.86239606433702</v>
      </c>
      <c r="P39" s="2">
        <f t="shared" si="7"/>
        <v>243.25775403153284</v>
      </c>
      <c r="Q39" s="2"/>
      <c r="R39" s="1"/>
      <c r="S39" s="2"/>
      <c r="T39" s="2"/>
      <c r="U39" s="27">
        <f>U38*100</f>
        <v>1.3642386737683894</v>
      </c>
      <c r="V39" s="27">
        <f>V38*100</f>
        <v>2.0386195256090489</v>
      </c>
      <c r="W39" s="2"/>
      <c r="X39" s="2"/>
      <c r="Y39" s="2"/>
      <c r="Z39" s="2"/>
      <c r="AA39" s="2"/>
      <c r="AB39" s="2"/>
      <c r="AC39" s="2"/>
      <c r="AD39" s="2"/>
    </row>
    <row r="40" spans="1:30" x14ac:dyDescent="0.25">
      <c r="A40" s="3">
        <v>37591</v>
      </c>
      <c r="B40" s="2">
        <v>31</v>
      </c>
      <c r="C40" s="10">
        <v>6510</v>
      </c>
      <c r="D40" s="10">
        <v>10540</v>
      </c>
      <c r="E40" s="10">
        <v>9296.3615100000006</v>
      </c>
      <c r="F40" s="10">
        <v>7691.2534500000002</v>
      </c>
      <c r="G40">
        <f t="shared" si="1"/>
        <v>210</v>
      </c>
      <c r="H40">
        <f t="shared" si="1"/>
        <v>340</v>
      </c>
      <c r="I40">
        <f t="shared" si="1"/>
        <v>299.88262935483874</v>
      </c>
      <c r="J40">
        <f t="shared" si="1"/>
        <v>248.10495</v>
      </c>
      <c r="K40" s="5">
        <v>96</v>
      </c>
      <c r="L40" s="5">
        <v>98</v>
      </c>
      <c r="M40" s="2"/>
      <c r="N40" s="2"/>
      <c r="O40" s="2">
        <f t="shared" si="6"/>
        <v>299.38928559663219</v>
      </c>
      <c r="P40" s="2">
        <f t="shared" si="7"/>
        <v>242.71808755056497</v>
      </c>
      <c r="Q40" s="2"/>
      <c r="R40" s="1"/>
      <c r="S40" s="2"/>
      <c r="T40" s="2"/>
      <c r="U40" s="3"/>
      <c r="V40" s="2"/>
      <c r="W40" s="2"/>
      <c r="X40" s="2"/>
      <c r="Y40" s="2"/>
      <c r="Z40" s="2"/>
      <c r="AA40" s="2"/>
      <c r="AB40" s="2"/>
      <c r="AC40" s="2"/>
      <c r="AD40" s="2"/>
    </row>
    <row r="41" spans="1:30" x14ac:dyDescent="0.25">
      <c r="A41" s="3">
        <v>37622</v>
      </c>
      <c r="B41" s="2">
        <v>31</v>
      </c>
      <c r="C41" s="10">
        <v>6510</v>
      </c>
      <c r="D41" s="10">
        <v>10540</v>
      </c>
      <c r="E41" s="10">
        <v>9363.84195</v>
      </c>
      <c r="F41" s="10">
        <v>7609.9858199999999</v>
      </c>
      <c r="G41">
        <f t="shared" si="1"/>
        <v>210</v>
      </c>
      <c r="H41">
        <f t="shared" si="1"/>
        <v>340</v>
      </c>
      <c r="I41">
        <f t="shared" si="1"/>
        <v>302.05941774193548</v>
      </c>
      <c r="J41">
        <f t="shared" si="1"/>
        <v>245.48341354838709</v>
      </c>
      <c r="K41" s="5">
        <v>94</v>
      </c>
      <c r="L41" s="5">
        <v>98</v>
      </c>
      <c r="M41" s="2"/>
      <c r="N41" s="2"/>
      <c r="O41" s="2">
        <f t="shared" si="6"/>
        <v>299.40244349136844</v>
      </c>
      <c r="P41" s="2">
        <f t="shared" si="7"/>
        <v>242.26228376047652</v>
      </c>
      <c r="Q41" s="2"/>
      <c r="R41" s="1"/>
      <c r="S41" s="2"/>
      <c r="T41" s="2"/>
      <c r="U41" s="3"/>
      <c r="V41" s="2"/>
      <c r="W41" s="2"/>
      <c r="X41" s="2"/>
      <c r="Y41" s="2"/>
      <c r="Z41" s="2"/>
      <c r="AA41" s="2"/>
      <c r="AB41" s="2"/>
      <c r="AC41" s="2"/>
      <c r="AD41" s="2"/>
    </row>
    <row r="42" spans="1:30" x14ac:dyDescent="0.25">
      <c r="A42" s="3">
        <v>37653</v>
      </c>
      <c r="B42" s="2">
        <v>28</v>
      </c>
      <c r="C42" s="10">
        <v>5880</v>
      </c>
      <c r="D42" s="10">
        <v>9520</v>
      </c>
      <c r="E42" s="10">
        <v>8232.3776899999993</v>
      </c>
      <c r="F42" s="10">
        <v>7056.2572</v>
      </c>
      <c r="G42">
        <f t="shared" si="1"/>
        <v>210</v>
      </c>
      <c r="H42">
        <f t="shared" si="1"/>
        <v>340</v>
      </c>
      <c r="I42">
        <f t="shared" si="1"/>
        <v>294.01348892857141</v>
      </c>
      <c r="J42">
        <f t="shared" si="1"/>
        <v>252.00918571428571</v>
      </c>
      <c r="K42" s="5">
        <v>97</v>
      </c>
      <c r="L42" s="5">
        <v>95</v>
      </c>
      <c r="M42" s="2"/>
      <c r="N42" s="2"/>
      <c r="O42" s="2">
        <f t="shared" si="6"/>
        <v>299.38599612294735</v>
      </c>
      <c r="P42" s="2">
        <f t="shared" si="7"/>
        <v>248.48557898638222</v>
      </c>
      <c r="Q42" s="2"/>
      <c r="R42" s="1"/>
      <c r="S42" s="2"/>
      <c r="T42" s="2"/>
      <c r="U42" s="3"/>
      <c r="V42" s="2"/>
      <c r="W42" s="2"/>
      <c r="X42" s="2"/>
      <c r="Y42" s="2"/>
      <c r="Z42" s="2"/>
      <c r="AA42" s="2"/>
      <c r="AB42" s="2"/>
      <c r="AC42" s="2"/>
      <c r="AD42" s="2"/>
    </row>
    <row r="43" spans="1:30" x14ac:dyDescent="0.25">
      <c r="A43" s="3">
        <v>37681</v>
      </c>
      <c r="B43" s="2">
        <v>31</v>
      </c>
      <c r="C43" s="10">
        <v>6510</v>
      </c>
      <c r="D43" s="10">
        <v>10540</v>
      </c>
      <c r="E43" s="10">
        <v>9161.9408299999996</v>
      </c>
      <c r="F43" s="10">
        <v>7782.9266200000002</v>
      </c>
      <c r="G43">
        <f t="shared" si="1"/>
        <v>210</v>
      </c>
      <c r="H43">
        <f t="shared" si="1"/>
        <v>340</v>
      </c>
      <c r="I43">
        <f t="shared" si="1"/>
        <v>295.54647838709678</v>
      </c>
      <c r="J43">
        <f t="shared" si="1"/>
        <v>251.06214903225808</v>
      </c>
      <c r="K43" s="5">
        <v>96</v>
      </c>
      <c r="L43" s="5">
        <v>95</v>
      </c>
      <c r="M43" s="2"/>
      <c r="N43" s="2"/>
      <c r="O43" s="2">
        <f t="shared" si="6"/>
        <v>299.39915401768422</v>
      </c>
      <c r="P43" s="2">
        <f t="shared" si="7"/>
        <v>247.13352284694602</v>
      </c>
      <c r="Q43" s="2"/>
      <c r="R43" s="1"/>
      <c r="S43" s="2"/>
      <c r="T43" s="2"/>
      <c r="U43" s="3"/>
      <c r="V43" s="2"/>
      <c r="W43" s="2"/>
      <c r="X43" s="2"/>
      <c r="Y43" s="2"/>
      <c r="Z43" s="2"/>
      <c r="AA43" s="2"/>
      <c r="AB43" s="2"/>
      <c r="AC43" s="2"/>
      <c r="AD43" s="2"/>
    </row>
    <row r="44" spans="1:30" x14ac:dyDescent="0.25">
      <c r="A44" s="3">
        <v>37712</v>
      </c>
      <c r="B44" s="2">
        <v>30</v>
      </c>
      <c r="C44" s="10">
        <v>5700</v>
      </c>
      <c r="D44" s="10">
        <v>10200</v>
      </c>
      <c r="E44" s="10">
        <v>8735.6387300000006</v>
      </c>
      <c r="F44" s="10">
        <v>7204.09836</v>
      </c>
      <c r="G44">
        <f t="shared" si="1"/>
        <v>190</v>
      </c>
      <c r="H44">
        <f t="shared" si="1"/>
        <v>340</v>
      </c>
      <c r="I44">
        <f t="shared" si="1"/>
        <v>291.1879576666667</v>
      </c>
      <c r="J44">
        <f t="shared" si="1"/>
        <v>240.13661199999999</v>
      </c>
      <c r="K44" s="5">
        <v>94</v>
      </c>
      <c r="L44" s="5">
        <v>96</v>
      </c>
      <c r="M44" s="2"/>
      <c r="N44" s="2"/>
      <c r="O44" s="2">
        <f t="shared" si="6"/>
        <v>292.20524349136889</v>
      </c>
      <c r="P44" s="2">
        <f t="shared" si="7"/>
        <v>241.95941773468414</v>
      </c>
      <c r="Q44" s="2"/>
      <c r="R44" s="1"/>
      <c r="S44" s="2"/>
      <c r="T44" s="2"/>
      <c r="U44" s="3"/>
      <c r="V44" s="2"/>
      <c r="W44" s="2"/>
      <c r="X44" s="2"/>
      <c r="Y44" s="2"/>
      <c r="Z44" s="2"/>
      <c r="AA44" s="2"/>
      <c r="AB44" s="2"/>
      <c r="AC44" s="2"/>
      <c r="AD44" s="2"/>
    </row>
    <row r="45" spans="1:30" x14ac:dyDescent="0.25">
      <c r="A45" s="3">
        <v>37742</v>
      </c>
      <c r="B45" s="2">
        <v>31</v>
      </c>
      <c r="C45" s="10">
        <v>5890</v>
      </c>
      <c r="D45" s="10">
        <v>10850</v>
      </c>
      <c r="E45" s="10">
        <v>8844.9259000000002</v>
      </c>
      <c r="F45" s="10">
        <v>7692.1252299999996</v>
      </c>
      <c r="G45">
        <f t="shared" si="1"/>
        <v>190</v>
      </c>
      <c r="H45">
        <f t="shared" si="1"/>
        <v>350</v>
      </c>
      <c r="I45">
        <f t="shared" si="1"/>
        <v>285.32019032258063</v>
      </c>
      <c r="J45">
        <f t="shared" si="1"/>
        <v>248.13307193548385</v>
      </c>
      <c r="K45" s="5">
        <v>98</v>
      </c>
      <c r="L45" s="5">
        <v>94</v>
      </c>
      <c r="M45" s="2"/>
      <c r="N45" s="4"/>
      <c r="O45" s="2">
        <f t="shared" si="6"/>
        <v>298.76860266526268</v>
      </c>
      <c r="P45" s="2">
        <f t="shared" si="7"/>
        <v>244.72860022876341</v>
      </c>
      <c r="Q45" s="2"/>
      <c r="R45" s="1"/>
      <c r="S45" s="2"/>
      <c r="T45" s="27">
        <f>0.5*(W26+X26)</f>
        <v>2.7998511859929867</v>
      </c>
      <c r="U45" s="27">
        <f>W26</f>
        <v>2.9472279749750578</v>
      </c>
      <c r="V45" s="27">
        <f>0.5*(U39+V39)</f>
        <v>1.7014290996887191</v>
      </c>
      <c r="W45" s="27">
        <f>V39</f>
        <v>2.0386195256090489</v>
      </c>
      <c r="X45" s="27">
        <f>U39</f>
        <v>1.3642386737683894</v>
      </c>
      <c r="Y45" s="2"/>
      <c r="Z45" s="2"/>
      <c r="AA45" s="2"/>
      <c r="AB45" s="2"/>
      <c r="AC45" s="2"/>
      <c r="AD45" s="2"/>
    </row>
    <row r="46" spans="1:30" x14ac:dyDescent="0.25">
      <c r="A46" s="3">
        <v>37773</v>
      </c>
      <c r="B46" s="2">
        <v>30</v>
      </c>
      <c r="C46" s="10">
        <v>5700</v>
      </c>
      <c r="D46" s="10">
        <v>10500</v>
      </c>
      <c r="E46" s="10">
        <v>8896.2561000000005</v>
      </c>
      <c r="F46" s="10">
        <v>7263.5774199999996</v>
      </c>
      <c r="G46">
        <f t="shared" si="1"/>
        <v>190</v>
      </c>
      <c r="H46">
        <f t="shared" si="1"/>
        <v>350</v>
      </c>
      <c r="I46">
        <f t="shared" si="1"/>
        <v>296.54187000000002</v>
      </c>
      <c r="J46">
        <f t="shared" si="1"/>
        <v>242.11924733333333</v>
      </c>
      <c r="K46" s="5">
        <v>92</v>
      </c>
      <c r="L46" s="5">
        <v>95</v>
      </c>
      <c r="M46" s="2"/>
      <c r="N46" s="4"/>
      <c r="O46" s="2">
        <f t="shared" si="6"/>
        <v>298.80149740210521</v>
      </c>
      <c r="P46" s="2">
        <f t="shared" si="7"/>
        <v>240.45919100166535</v>
      </c>
      <c r="Q46" s="2"/>
      <c r="R46" s="1"/>
      <c r="S46" s="2"/>
      <c r="T46" s="2"/>
      <c r="U46" s="3"/>
      <c r="V46" s="2"/>
      <c r="W46" s="2"/>
      <c r="X46" s="2"/>
      <c r="Y46" s="2"/>
      <c r="Z46" s="2"/>
      <c r="AA46" s="2"/>
      <c r="AB46" s="2"/>
      <c r="AC46" s="2"/>
      <c r="AD46" s="2"/>
    </row>
    <row r="47" spans="1:30" x14ac:dyDescent="0.25">
      <c r="A47" s="3">
        <v>37803</v>
      </c>
      <c r="B47" s="2">
        <v>31</v>
      </c>
      <c r="C47" s="10">
        <v>5890</v>
      </c>
      <c r="D47" s="10">
        <v>10850</v>
      </c>
      <c r="E47" s="10">
        <v>9184.9666099999995</v>
      </c>
      <c r="F47" s="10">
        <v>7429.4530199999999</v>
      </c>
      <c r="G47">
        <f t="shared" si="1"/>
        <v>190</v>
      </c>
      <c r="H47">
        <f t="shared" si="1"/>
        <v>350</v>
      </c>
      <c r="I47">
        <f t="shared" si="1"/>
        <v>296.28924548387096</v>
      </c>
      <c r="J47">
        <f t="shared" si="1"/>
        <v>239.65977483870967</v>
      </c>
      <c r="K47" s="5">
        <v>92</v>
      </c>
      <c r="L47" s="5">
        <v>96</v>
      </c>
      <c r="M47" s="2"/>
      <c r="N47" s="4"/>
      <c r="O47" s="2">
        <f t="shared" si="6"/>
        <v>298.78176055999995</v>
      </c>
      <c r="P47" s="2">
        <f t="shared" si="7"/>
        <v>236.85323625780248</v>
      </c>
      <c r="Q47" s="2"/>
      <c r="R47" s="1"/>
      <c r="S47" s="2"/>
      <c r="T47" s="2"/>
      <c r="U47" s="3"/>
      <c r="V47" s="2"/>
      <c r="W47" s="2"/>
      <c r="X47" s="2"/>
      <c r="Y47" s="2"/>
      <c r="Z47" s="2"/>
      <c r="AA47" s="2"/>
      <c r="AB47" s="2"/>
      <c r="AC47" s="2"/>
      <c r="AD47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5"/>
  <sheetViews>
    <sheetView workbookViewId="0">
      <selection activeCell="C1" sqref="C1:W6"/>
    </sheetView>
  </sheetViews>
  <sheetFormatPr defaultRowHeight="15" x14ac:dyDescent="0.25"/>
  <cols>
    <col min="1" max="1" width="13.28515625" customWidth="1"/>
    <col min="15" max="16" width="11.5703125" bestFit="1" customWidth="1"/>
  </cols>
  <sheetData>
    <row r="1" spans="1:25" x14ac:dyDescent="0.25">
      <c r="I1" t="s">
        <v>13</v>
      </c>
      <c r="J1" t="s">
        <v>14</v>
      </c>
      <c r="K1" t="s">
        <v>28</v>
      </c>
      <c r="L1" t="s">
        <v>29</v>
      </c>
      <c r="O1" t="s">
        <v>15</v>
      </c>
      <c r="P1" t="s">
        <v>16</v>
      </c>
      <c r="Q1" t="s">
        <v>17</v>
      </c>
      <c r="R1" t="s">
        <v>18</v>
      </c>
      <c r="S1" t="s">
        <v>20</v>
      </c>
      <c r="T1" t="s">
        <v>21</v>
      </c>
      <c r="U1" t="s">
        <v>19</v>
      </c>
      <c r="V1" t="s">
        <v>22</v>
      </c>
    </row>
    <row r="2" spans="1:25" x14ac:dyDescent="0.25">
      <c r="C2" s="6"/>
      <c r="D2" s="6" t="s">
        <v>8</v>
      </c>
      <c r="E2" s="6" t="s">
        <v>9</v>
      </c>
      <c r="F2" s="6" t="s">
        <v>0</v>
      </c>
      <c r="G2" s="6" t="s">
        <v>1</v>
      </c>
      <c r="H2" s="19"/>
      <c r="I2" s="19">
        <v>0</v>
      </c>
      <c r="J2" s="19">
        <v>0</v>
      </c>
      <c r="K2" s="19">
        <v>0</v>
      </c>
      <c r="L2" s="19">
        <v>0</v>
      </c>
      <c r="M2" s="28"/>
      <c r="N2" s="28"/>
      <c r="O2">
        <v>0.1</v>
      </c>
      <c r="P2">
        <v>0.1</v>
      </c>
      <c r="Q2">
        <v>0.1</v>
      </c>
      <c r="R2">
        <v>0.1</v>
      </c>
      <c r="S2">
        <v>0</v>
      </c>
      <c r="T2">
        <v>0</v>
      </c>
      <c r="U2">
        <v>0</v>
      </c>
      <c r="V2">
        <v>0</v>
      </c>
      <c r="W2">
        <v>0</v>
      </c>
    </row>
    <row r="3" spans="1:25" x14ac:dyDescent="0.25">
      <c r="C3" s="6" t="s">
        <v>4</v>
      </c>
      <c r="D3" s="6">
        <f>O3</f>
        <v>3.2894736842105261E-2</v>
      </c>
      <c r="E3" s="6">
        <f>Q3</f>
        <v>0.1</v>
      </c>
      <c r="F3" s="20">
        <f>S3*I3</f>
        <v>0.3402</v>
      </c>
      <c r="G3" s="20">
        <f>U3*J3</f>
        <v>0.5179108628500001</v>
      </c>
      <c r="H3" s="18"/>
      <c r="I3" s="18">
        <v>1</v>
      </c>
      <c r="J3">
        <v>0.89689300000000005</v>
      </c>
      <c r="K3" s="18">
        <v>1.6630100000000001</v>
      </c>
      <c r="L3">
        <v>1</v>
      </c>
      <c r="O3" s="29">
        <v>3.2894736842105261E-2</v>
      </c>
      <c r="P3" s="29">
        <v>5.9210526315789478</v>
      </c>
      <c r="Q3">
        <v>0.1</v>
      </c>
      <c r="R3">
        <v>1.61</v>
      </c>
      <c r="S3">
        <v>0.3402</v>
      </c>
      <c r="T3">
        <v>0.65980000000000005</v>
      </c>
      <c r="U3">
        <v>0.57745000000000002</v>
      </c>
      <c r="V3">
        <v>0.41100999999999999</v>
      </c>
      <c r="W3">
        <f>G6</f>
        <v>0.41100999999999999</v>
      </c>
    </row>
    <row r="4" spans="1:25" x14ac:dyDescent="0.25">
      <c r="C4" s="6" t="s">
        <v>5</v>
      </c>
      <c r="D4" s="6">
        <f>P3</f>
        <v>5.9210526315789478</v>
      </c>
      <c r="E4" s="6">
        <f>R3</f>
        <v>1.61</v>
      </c>
      <c r="F4" s="20">
        <f>I6*T3</f>
        <v>0.65980000000000005</v>
      </c>
      <c r="G4" s="20">
        <f>J6*V3</f>
        <v>0.47054913714999996</v>
      </c>
      <c r="H4" s="18"/>
      <c r="I4" s="18">
        <v>3</v>
      </c>
      <c r="J4">
        <v>3</v>
      </c>
      <c r="K4" s="18">
        <v>3</v>
      </c>
      <c r="L4">
        <v>3</v>
      </c>
      <c r="O4">
        <v>6</v>
      </c>
      <c r="P4">
        <v>6</v>
      </c>
      <c r="Q4">
        <v>8</v>
      </c>
      <c r="R4">
        <v>8</v>
      </c>
      <c r="S4">
        <v>1</v>
      </c>
      <c r="T4">
        <v>1</v>
      </c>
      <c r="U4">
        <v>1</v>
      </c>
      <c r="V4">
        <v>1</v>
      </c>
      <c r="W4">
        <v>1</v>
      </c>
    </row>
    <row r="5" spans="1:25" x14ac:dyDescent="0.25">
      <c r="F5" s="21">
        <f>S3*K3</f>
        <v>0.56575600200000009</v>
      </c>
      <c r="G5" s="21">
        <f>U3*L3</f>
        <v>0.57745000000000002</v>
      </c>
    </row>
    <row r="6" spans="1:25" x14ac:dyDescent="0.25">
      <c r="F6" s="21">
        <f>K6*T3</f>
        <v>0.43424399800000008</v>
      </c>
      <c r="G6" s="21">
        <f>L6*V3</f>
        <v>0.41100999999999999</v>
      </c>
      <c r="H6" t="s">
        <v>23</v>
      </c>
      <c r="I6">
        <f>1+(1-I3)*S3/T3</f>
        <v>1</v>
      </c>
      <c r="J6">
        <f>1+(1-J3)*U3/V3</f>
        <v>1.1448605560691953</v>
      </c>
      <c r="K6">
        <f>1+(1-K3)*S3/T3</f>
        <v>0.65814488936041227</v>
      </c>
      <c r="L6">
        <f>1+(1-L3)*U3/V3</f>
        <v>1</v>
      </c>
    </row>
    <row r="7" spans="1:25" x14ac:dyDescent="0.25">
      <c r="A7" t="s">
        <v>25</v>
      </c>
    </row>
    <row r="9" spans="1:25" x14ac:dyDescent="0.25">
      <c r="C9" s="7" t="s">
        <v>7</v>
      </c>
      <c r="D9" s="7" t="s">
        <v>7</v>
      </c>
      <c r="E9" s="7" t="s">
        <v>7</v>
      </c>
      <c r="F9" s="7" t="s">
        <v>7</v>
      </c>
      <c r="G9" s="7" t="s">
        <v>6</v>
      </c>
      <c r="H9" s="7" t="s">
        <v>6</v>
      </c>
      <c r="I9" s="7" t="s">
        <v>6</v>
      </c>
      <c r="J9" s="13" t="s">
        <v>6</v>
      </c>
      <c r="K9" s="14" t="s">
        <v>11</v>
      </c>
      <c r="L9" s="14" t="s">
        <v>11</v>
      </c>
      <c r="O9" t="s">
        <v>10</v>
      </c>
    </row>
    <row r="10" spans="1:25" x14ac:dyDescent="0.25">
      <c r="A10" t="s">
        <v>2</v>
      </c>
      <c r="B10" t="s">
        <v>3</v>
      </c>
      <c r="C10" s="9" t="s">
        <v>0</v>
      </c>
      <c r="D10" s="9" t="s">
        <v>1</v>
      </c>
      <c r="E10" s="9" t="s">
        <v>4</v>
      </c>
      <c r="F10" s="9" t="s">
        <v>5</v>
      </c>
      <c r="G10" s="7" t="s">
        <v>0</v>
      </c>
      <c r="H10" s="7" t="s">
        <v>1</v>
      </c>
      <c r="I10" s="7" t="s">
        <v>4</v>
      </c>
      <c r="J10" s="13" t="s">
        <v>5</v>
      </c>
      <c r="K10" s="14" t="s">
        <v>4</v>
      </c>
      <c r="L10" s="14" t="s">
        <v>5</v>
      </c>
      <c r="O10" s="7" t="s">
        <v>4</v>
      </c>
      <c r="P10" s="7" t="s">
        <v>5</v>
      </c>
      <c r="R10" t="s">
        <v>12</v>
      </c>
    </row>
    <row r="11" spans="1:25" x14ac:dyDescent="0.25">
      <c r="A11" s="3">
        <v>36708</v>
      </c>
      <c r="B11" s="2">
        <v>31</v>
      </c>
      <c r="C11" s="2">
        <v>7347</v>
      </c>
      <c r="D11" s="2">
        <v>9052</v>
      </c>
      <c r="E11" s="2">
        <v>7752.4743799999997</v>
      </c>
      <c r="F11" s="2">
        <v>8552.5876200000002</v>
      </c>
      <c r="G11" s="15">
        <f>C11/$B11</f>
        <v>237</v>
      </c>
      <c r="H11" s="15">
        <f t="shared" ref="H11:J26" si="0">D11/$B11</f>
        <v>292</v>
      </c>
      <c r="I11" s="15">
        <f t="shared" si="0"/>
        <v>250.0798187096774</v>
      </c>
      <c r="J11" s="15">
        <f t="shared" si="0"/>
        <v>275.88992322580646</v>
      </c>
      <c r="K11" s="5">
        <v>95</v>
      </c>
      <c r="L11" s="5">
        <v>96</v>
      </c>
      <c r="M11" s="2"/>
      <c r="N11" s="2"/>
      <c r="O11" s="2">
        <f>I11</f>
        <v>250.0798187096774</v>
      </c>
      <c r="P11" s="2">
        <f>J11</f>
        <v>275.88992322580646</v>
      </c>
      <c r="Q11" s="2"/>
      <c r="R11" s="1">
        <f>ABS((O11-I11)/I11)</f>
        <v>0</v>
      </c>
      <c r="S11" s="1">
        <f>ABS((P11-J11)/J11)</f>
        <v>0</v>
      </c>
      <c r="T11" s="2"/>
      <c r="U11" s="3"/>
      <c r="V11" s="2"/>
      <c r="W11" s="2">
        <f>ABS(O11-I11)/I11*100</f>
        <v>0</v>
      </c>
      <c r="X11" s="2">
        <f>ABS(P11-J11)/J11*100</f>
        <v>0</v>
      </c>
      <c r="Y11" s="2"/>
    </row>
    <row r="12" spans="1:25" x14ac:dyDescent="0.25">
      <c r="A12" s="3">
        <v>36739</v>
      </c>
      <c r="B12" s="2">
        <v>31</v>
      </c>
      <c r="C12" s="2">
        <v>7347</v>
      </c>
      <c r="D12" s="2">
        <v>9052</v>
      </c>
      <c r="E12" s="2">
        <v>7487.5344999999998</v>
      </c>
      <c r="F12" s="2">
        <v>8743.4692099999993</v>
      </c>
      <c r="G12" s="15">
        <f t="shared" ref="G12:J47" si="1">C12/$B12</f>
        <v>237</v>
      </c>
      <c r="H12" s="15">
        <f t="shared" si="0"/>
        <v>292</v>
      </c>
      <c r="I12" s="15">
        <f t="shared" si="0"/>
        <v>241.53337096774192</v>
      </c>
      <c r="J12" s="15">
        <f t="shared" si="0"/>
        <v>282.04739387096771</v>
      </c>
      <c r="K12" s="5">
        <v>98</v>
      </c>
      <c r="L12" s="5">
        <v>94</v>
      </c>
      <c r="M12" s="2"/>
      <c r="N12" s="2"/>
      <c r="O12" s="2">
        <f>O11*EXP(-1/$D$3) +($F$3*G12+$G$3*H12-$E$3*$D$3*(K12-K11) )*(1-EXP(-1/$D$3))</f>
        <v>231.84750353114853</v>
      </c>
      <c r="P12" s="2">
        <f>P11*EXP(-1/$D$4) +($F$4*G12+$G$4*H12-$E$4*$D$4*(L12-L11) )*(1-EXP(-1/$D$4))</f>
        <v>281.63166761964493</v>
      </c>
      <c r="Q12" s="2"/>
      <c r="R12" s="1">
        <f t="shared" ref="R12:S35" si="2">ABS((O12-I12)/I12)</f>
        <v>4.0101570221064746E-2</v>
      </c>
      <c r="S12" s="1">
        <f t="shared" si="2"/>
        <v>1.4739588464801378E-3</v>
      </c>
      <c r="T12" s="2"/>
      <c r="U12" s="3"/>
      <c r="V12" s="2"/>
      <c r="W12" s="2">
        <f t="shared" ref="W12:X27" si="3">ABS(O12-I12)/I12*100</f>
        <v>4.0101570221064744</v>
      </c>
      <c r="X12" s="2">
        <f t="shared" si="3"/>
        <v>0.14739588464801379</v>
      </c>
      <c r="Y12" s="2"/>
    </row>
    <row r="13" spans="1:25" x14ac:dyDescent="0.25">
      <c r="A13" s="3">
        <v>36770</v>
      </c>
      <c r="B13" s="2">
        <v>30</v>
      </c>
      <c r="C13" s="2">
        <v>6840</v>
      </c>
      <c r="D13" s="2">
        <v>9270</v>
      </c>
      <c r="E13" s="2">
        <v>7335.6266800000003</v>
      </c>
      <c r="F13" s="2">
        <v>8476.94</v>
      </c>
      <c r="G13" s="15">
        <f t="shared" si="1"/>
        <v>228</v>
      </c>
      <c r="H13" s="15">
        <f t="shared" si="0"/>
        <v>309</v>
      </c>
      <c r="I13" s="15">
        <f t="shared" si="0"/>
        <v>244.52088933333334</v>
      </c>
      <c r="J13" s="15">
        <f t="shared" si="0"/>
        <v>282.56466666666671</v>
      </c>
      <c r="K13" s="5">
        <v>98</v>
      </c>
      <c r="L13" s="5">
        <v>97</v>
      </c>
      <c r="M13" s="2"/>
      <c r="N13" s="2"/>
      <c r="O13" s="2">
        <f t="shared" ref="O13:O22" si="4">O12*EXP(-1/$D$3) +($F$3*G13+$G$3*H13-$E$3*$D$3*(K13-K12) )*(1-EXP(-1/$D$3))</f>
        <v>237.6000566206497</v>
      </c>
      <c r="P13" s="2">
        <f t="shared" ref="P13:P22" si="5">P12*EXP(-1/$D$4) +($F$4*G13+$G$4*H13-$E$4*$D$4*(L13-L12) )*(1-EXP(-1/$D$4))</f>
        <v>279.3945269902265</v>
      </c>
      <c r="Q13" s="2"/>
      <c r="R13" s="1">
        <f t="shared" si="2"/>
        <v>2.8303646087468212E-2</v>
      </c>
      <c r="S13" s="1">
        <f t="shared" si="2"/>
        <v>1.1219165205039369E-2</v>
      </c>
      <c r="T13" s="2"/>
      <c r="U13" s="3"/>
      <c r="V13" s="2"/>
      <c r="W13" s="2">
        <f t="shared" si="3"/>
        <v>2.8303646087468213</v>
      </c>
      <c r="X13" s="2">
        <f t="shared" si="3"/>
        <v>1.121916520503937</v>
      </c>
      <c r="Y13" s="2"/>
    </row>
    <row r="14" spans="1:25" x14ac:dyDescent="0.25">
      <c r="A14" s="3">
        <v>36800</v>
      </c>
      <c r="B14" s="2">
        <v>31</v>
      </c>
      <c r="C14" s="2">
        <v>7068</v>
      </c>
      <c r="D14" s="2">
        <v>9579</v>
      </c>
      <c r="E14" s="2">
        <v>7657.6872999999996</v>
      </c>
      <c r="F14" s="2">
        <v>8856.2803299999996</v>
      </c>
      <c r="G14" s="15">
        <f t="shared" si="1"/>
        <v>228</v>
      </c>
      <c r="H14" s="15">
        <f t="shared" si="0"/>
        <v>309</v>
      </c>
      <c r="I14" s="15">
        <f t="shared" si="0"/>
        <v>247.02217096774191</v>
      </c>
      <c r="J14" s="15">
        <f t="shared" si="0"/>
        <v>285.68646225806452</v>
      </c>
      <c r="K14" s="5">
        <v>95</v>
      </c>
      <c r="L14" s="5">
        <v>96</v>
      </c>
      <c r="M14" s="2"/>
      <c r="N14" s="2"/>
      <c r="O14" s="2">
        <f t="shared" si="4"/>
        <v>237.60992504170267</v>
      </c>
      <c r="P14" s="2">
        <f t="shared" si="5"/>
        <v>283.43057465479802</v>
      </c>
      <c r="Q14" s="2"/>
      <c r="R14" s="1">
        <f t="shared" si="2"/>
        <v>3.8102838660860006E-2</v>
      </c>
      <c r="S14" s="1">
        <f t="shared" si="2"/>
        <v>7.8963755770433634E-3</v>
      </c>
      <c r="T14" s="2"/>
      <c r="U14" s="3"/>
      <c r="V14" s="2"/>
      <c r="W14" s="2">
        <f t="shared" si="3"/>
        <v>3.8102838660860003</v>
      </c>
      <c r="X14" s="2">
        <f t="shared" si="3"/>
        <v>0.7896375577043363</v>
      </c>
      <c r="Y14" s="2"/>
    </row>
    <row r="15" spans="1:25" x14ac:dyDescent="0.25">
      <c r="A15" s="3">
        <v>36831</v>
      </c>
      <c r="B15" s="2">
        <v>30</v>
      </c>
      <c r="C15" s="2">
        <v>6390</v>
      </c>
      <c r="D15" s="2">
        <v>9240</v>
      </c>
      <c r="E15" s="2">
        <v>7139.1243000000004</v>
      </c>
      <c r="F15" s="2">
        <v>8509.2690999999995</v>
      </c>
      <c r="G15" s="15">
        <f t="shared" si="1"/>
        <v>213</v>
      </c>
      <c r="H15" s="15">
        <f t="shared" si="0"/>
        <v>308</v>
      </c>
      <c r="I15" s="15">
        <f t="shared" si="0"/>
        <v>237.97081</v>
      </c>
      <c r="J15" s="15">
        <f t="shared" si="0"/>
        <v>283.6423033333333</v>
      </c>
      <c r="K15" s="5">
        <v>95</v>
      </c>
      <c r="L15" s="5">
        <v>94</v>
      </c>
      <c r="M15" s="2"/>
      <c r="N15" s="2"/>
      <c r="O15" s="2">
        <f t="shared" si="4"/>
        <v>231.97914575780038</v>
      </c>
      <c r="P15" s="2">
        <f t="shared" si="5"/>
        <v>286.70972857844237</v>
      </c>
      <c r="Q15" s="2"/>
      <c r="R15" s="1">
        <f t="shared" si="2"/>
        <v>2.5178147866957375E-2</v>
      </c>
      <c r="S15" s="1">
        <f t="shared" si="2"/>
        <v>1.0814413820015625E-2</v>
      </c>
      <c r="T15" s="2"/>
      <c r="U15" s="3"/>
      <c r="V15" s="2"/>
      <c r="W15" s="2">
        <f t="shared" si="3"/>
        <v>2.5178147866957374</v>
      </c>
      <c r="X15" s="2">
        <f t="shared" si="3"/>
        <v>1.0814413820015625</v>
      </c>
      <c r="Y15" s="2"/>
    </row>
    <row r="16" spans="1:25" x14ac:dyDescent="0.25">
      <c r="A16" s="3">
        <v>36861</v>
      </c>
      <c r="B16" s="2">
        <v>31</v>
      </c>
      <c r="C16" s="2">
        <v>6293</v>
      </c>
      <c r="D16" s="2">
        <v>9951</v>
      </c>
      <c r="E16" s="2">
        <v>7338.4373500000002</v>
      </c>
      <c r="F16" s="2">
        <v>8655.4785200000006</v>
      </c>
      <c r="G16" s="15">
        <f t="shared" si="1"/>
        <v>203</v>
      </c>
      <c r="H16" s="15">
        <f t="shared" si="0"/>
        <v>321</v>
      </c>
      <c r="I16" s="15">
        <f t="shared" si="0"/>
        <v>236.72378548387098</v>
      </c>
      <c r="J16" s="15">
        <f t="shared" si="0"/>
        <v>279.20898451612908</v>
      </c>
      <c r="K16" s="5">
        <v>96</v>
      </c>
      <c r="L16" s="5">
        <v>98</v>
      </c>
      <c r="M16" s="2"/>
      <c r="N16" s="2"/>
      <c r="O16" s="2">
        <f t="shared" si="4"/>
        <v>235.30669750116562</v>
      </c>
      <c r="P16" s="2">
        <f t="shared" si="5"/>
        <v>280.51627229793013</v>
      </c>
      <c r="Q16" s="2"/>
      <c r="R16" s="1">
        <f t="shared" si="2"/>
        <v>5.9862509371789363E-3</v>
      </c>
      <c r="S16" s="1">
        <f t="shared" si="2"/>
        <v>4.6821121607765921E-3</v>
      </c>
      <c r="T16" s="2"/>
      <c r="U16" s="3"/>
      <c r="V16" s="2"/>
      <c r="W16" s="2">
        <f t="shared" si="3"/>
        <v>0.59862509371789363</v>
      </c>
      <c r="X16" s="2">
        <f t="shared" si="3"/>
        <v>0.4682112160776592</v>
      </c>
      <c r="Y16" s="2"/>
    </row>
    <row r="17" spans="1:29" x14ac:dyDescent="0.25">
      <c r="A17" s="3">
        <v>36892</v>
      </c>
      <c r="B17" s="2">
        <v>31</v>
      </c>
      <c r="C17" s="2">
        <v>5952</v>
      </c>
      <c r="D17" s="2">
        <v>9703</v>
      </c>
      <c r="E17" s="2">
        <v>7062.4968600000002</v>
      </c>
      <c r="F17" s="2">
        <v>8730.4667700000009</v>
      </c>
      <c r="G17" s="15">
        <f t="shared" si="1"/>
        <v>192</v>
      </c>
      <c r="H17" s="15">
        <f t="shared" si="0"/>
        <v>313</v>
      </c>
      <c r="I17" s="15">
        <f t="shared" si="0"/>
        <v>227.82247935483872</v>
      </c>
      <c r="J17" s="15">
        <f t="shared" si="0"/>
        <v>281.62796032258069</v>
      </c>
      <c r="K17" s="5">
        <v>94</v>
      </c>
      <c r="L17" s="5">
        <v>92</v>
      </c>
      <c r="M17" s="2"/>
      <c r="N17" s="2"/>
      <c r="O17" s="2">
        <f t="shared" si="4"/>
        <v>227.43107901941892</v>
      </c>
      <c r="P17" s="2">
        <f t="shared" si="5"/>
        <v>288.38630050215289</v>
      </c>
      <c r="Q17" s="2"/>
      <c r="R17" s="1">
        <f t="shared" si="2"/>
        <v>1.7180057759365705E-3</v>
      </c>
      <c r="S17" s="1">
        <f t="shared" si="2"/>
        <v>2.3997404845140739E-2</v>
      </c>
      <c r="T17" s="2"/>
      <c r="U17" s="3"/>
      <c r="V17" s="2"/>
      <c r="W17" s="2">
        <f t="shared" si="3"/>
        <v>0.17180057759365705</v>
      </c>
      <c r="X17" s="2">
        <f t="shared" si="3"/>
        <v>2.3997404845140737</v>
      </c>
      <c r="Y17" s="2"/>
    </row>
    <row r="18" spans="1:29" x14ac:dyDescent="0.25">
      <c r="A18" s="3">
        <v>36923</v>
      </c>
      <c r="B18" s="2">
        <v>28</v>
      </c>
      <c r="C18" s="2">
        <v>5376</v>
      </c>
      <c r="D18" s="2">
        <v>8764</v>
      </c>
      <c r="E18" s="2">
        <v>6202.8468000000003</v>
      </c>
      <c r="F18" s="2">
        <v>7847.12219</v>
      </c>
      <c r="G18" s="15">
        <f t="shared" si="1"/>
        <v>192</v>
      </c>
      <c r="H18" s="15">
        <f t="shared" si="0"/>
        <v>313</v>
      </c>
      <c r="I18" s="15">
        <f t="shared" si="0"/>
        <v>221.53024285714287</v>
      </c>
      <c r="J18" s="15">
        <f t="shared" si="0"/>
        <v>280.25436392857142</v>
      </c>
      <c r="K18" s="5">
        <v>95</v>
      </c>
      <c r="L18" s="5">
        <v>92</v>
      </c>
      <c r="M18" s="2"/>
      <c r="N18" s="2"/>
      <c r="O18" s="2">
        <f t="shared" si="4"/>
        <v>227.4212105983658</v>
      </c>
      <c r="P18" s="2">
        <f t="shared" si="5"/>
        <v>286.14503374559138</v>
      </c>
      <c r="Q18" s="2"/>
      <c r="R18" s="1">
        <f t="shared" si="2"/>
        <v>2.6592160353572206E-2</v>
      </c>
      <c r="S18" s="1">
        <f t="shared" si="2"/>
        <v>2.1019011923472896E-2</v>
      </c>
      <c r="T18" s="2"/>
      <c r="U18" s="3"/>
      <c r="V18" s="2"/>
      <c r="W18" s="2">
        <f t="shared" si="3"/>
        <v>2.6592160353572205</v>
      </c>
      <c r="X18" s="2">
        <f t="shared" si="3"/>
        <v>2.1019011923472894</v>
      </c>
      <c r="Y18" s="2"/>
    </row>
    <row r="19" spans="1:29" x14ac:dyDescent="0.25">
      <c r="A19" s="3">
        <v>36951</v>
      </c>
      <c r="B19" s="2">
        <v>31</v>
      </c>
      <c r="C19" s="2">
        <v>5952</v>
      </c>
      <c r="D19" s="2">
        <v>9858</v>
      </c>
      <c r="E19" s="2">
        <v>6882.7596700000004</v>
      </c>
      <c r="F19" s="2">
        <v>8623.5826099999995</v>
      </c>
      <c r="G19" s="15">
        <f t="shared" si="1"/>
        <v>192</v>
      </c>
      <c r="H19" s="15">
        <f t="shared" si="0"/>
        <v>318</v>
      </c>
      <c r="I19" s="15">
        <f t="shared" si="0"/>
        <v>222.02450548387097</v>
      </c>
      <c r="J19" s="15">
        <f t="shared" si="0"/>
        <v>278.1800841935484</v>
      </c>
      <c r="K19" s="5">
        <v>96</v>
      </c>
      <c r="L19" s="5">
        <v>96</v>
      </c>
      <c r="M19" s="2"/>
      <c r="N19" s="2"/>
      <c r="O19" s="2">
        <f t="shared" si="4"/>
        <v>230.01076491261563</v>
      </c>
      <c r="P19" s="2">
        <f t="shared" si="5"/>
        <v>278.69212114506774</v>
      </c>
      <c r="Q19" s="2"/>
      <c r="R19" s="1">
        <f t="shared" si="2"/>
        <v>3.5970171001348424E-2</v>
      </c>
      <c r="S19" s="1">
        <f t="shared" si="2"/>
        <v>1.8406671814905722E-3</v>
      </c>
      <c r="T19" s="2"/>
      <c r="U19" s="3"/>
      <c r="V19" s="2"/>
      <c r="W19" s="2">
        <f t="shared" si="3"/>
        <v>3.5970171001348423</v>
      </c>
      <c r="X19" s="2">
        <f t="shared" si="3"/>
        <v>0.18406671814905723</v>
      </c>
      <c r="Y19" s="2"/>
    </row>
    <row r="20" spans="1:29" x14ac:dyDescent="0.25">
      <c r="A20" s="3">
        <v>36982</v>
      </c>
      <c r="B20" s="2">
        <v>30</v>
      </c>
      <c r="C20" s="2">
        <v>5760</v>
      </c>
      <c r="D20" s="2">
        <v>10020</v>
      </c>
      <c r="E20" s="2">
        <v>6709.1404700000003</v>
      </c>
      <c r="F20" s="2">
        <v>8721.0461400000004</v>
      </c>
      <c r="G20" s="15">
        <f t="shared" si="1"/>
        <v>192</v>
      </c>
      <c r="H20" s="15">
        <f t="shared" si="0"/>
        <v>334</v>
      </c>
      <c r="I20" s="15">
        <f t="shared" si="0"/>
        <v>223.63801566666669</v>
      </c>
      <c r="J20" s="15">
        <f t="shared" si="0"/>
        <v>290.70153800000003</v>
      </c>
      <c r="K20" s="5">
        <v>98</v>
      </c>
      <c r="L20" s="5">
        <v>95</v>
      </c>
      <c r="M20" s="2"/>
      <c r="N20" s="2"/>
      <c r="O20" s="2">
        <f t="shared" si="4"/>
        <v>238.2940492445311</v>
      </c>
      <c r="P20" s="2">
        <f t="shared" si="5"/>
        <v>280.97425191424668</v>
      </c>
      <c r="Q20" s="2"/>
      <c r="R20" s="1">
        <f t="shared" si="2"/>
        <v>6.5534625381890699E-2</v>
      </c>
      <c r="S20" s="1">
        <f t="shared" si="2"/>
        <v>3.3461419408635354E-2</v>
      </c>
      <c r="T20" s="2"/>
      <c r="U20" s="3"/>
      <c r="V20" s="2"/>
      <c r="W20" s="2">
        <f t="shared" si="3"/>
        <v>6.5534625381890699</v>
      </c>
      <c r="X20" s="2">
        <f t="shared" si="3"/>
        <v>3.3461419408635353</v>
      </c>
      <c r="Y20" s="2"/>
    </row>
    <row r="21" spans="1:29" x14ac:dyDescent="0.25">
      <c r="A21" s="3">
        <v>37012</v>
      </c>
      <c r="B21" s="2">
        <v>31</v>
      </c>
      <c r="C21" s="2">
        <v>5952</v>
      </c>
      <c r="D21" s="2">
        <v>10354</v>
      </c>
      <c r="E21" s="2">
        <v>6898.10689</v>
      </c>
      <c r="F21" s="2">
        <v>9236.2186000000002</v>
      </c>
      <c r="G21" s="15">
        <f t="shared" si="1"/>
        <v>192</v>
      </c>
      <c r="H21" s="15">
        <f t="shared" si="0"/>
        <v>334</v>
      </c>
      <c r="I21" s="15">
        <f t="shared" si="0"/>
        <v>222.51957709677419</v>
      </c>
      <c r="J21" s="15">
        <f t="shared" si="0"/>
        <v>297.94253548387098</v>
      </c>
      <c r="K21" s="5">
        <v>98</v>
      </c>
      <c r="L21" s="5">
        <v>93</v>
      </c>
      <c r="M21" s="2"/>
      <c r="N21" s="2"/>
      <c r="O21" s="2">
        <f t="shared" si="4"/>
        <v>238.30062819190002</v>
      </c>
      <c r="P21" s="2">
        <f t="shared" si="5"/>
        <v>284.38313151572157</v>
      </c>
      <c r="Q21" s="2"/>
      <c r="R21" s="1">
        <f t="shared" si="2"/>
        <v>7.0919832317776807E-2</v>
      </c>
      <c r="S21" s="1">
        <f t="shared" si="2"/>
        <v>4.5510131496089935E-2</v>
      </c>
      <c r="T21" s="2"/>
      <c r="U21" s="3"/>
      <c r="V21" s="2"/>
      <c r="W21" s="2">
        <f t="shared" si="3"/>
        <v>7.0919832317776805</v>
      </c>
      <c r="X21" s="2">
        <f t="shared" si="3"/>
        <v>4.5510131496089938</v>
      </c>
      <c r="Y21" s="2"/>
    </row>
    <row r="22" spans="1:29" x14ac:dyDescent="0.25">
      <c r="A22" s="3">
        <v>37043</v>
      </c>
      <c r="B22" s="2">
        <v>30</v>
      </c>
      <c r="C22" s="2">
        <v>6270</v>
      </c>
      <c r="D22" s="2">
        <v>9600</v>
      </c>
      <c r="E22" s="2">
        <v>6933.9417999999996</v>
      </c>
      <c r="F22" s="2">
        <v>8762.7777100000003</v>
      </c>
      <c r="G22" s="15">
        <f t="shared" si="1"/>
        <v>209</v>
      </c>
      <c r="H22" s="15">
        <f t="shared" si="0"/>
        <v>320</v>
      </c>
      <c r="I22" s="15">
        <f t="shared" si="0"/>
        <v>231.13139333333331</v>
      </c>
      <c r="J22" s="15">
        <f t="shared" si="0"/>
        <v>292.09259033333336</v>
      </c>
      <c r="K22" s="5">
        <v>92</v>
      </c>
      <c r="L22" s="5">
        <v>97</v>
      </c>
      <c r="M22" s="2"/>
      <c r="N22" s="2"/>
      <c r="O22" s="2">
        <f t="shared" si="4"/>
        <v>236.85301295410537</v>
      </c>
      <c r="P22" s="2">
        <f t="shared" si="5"/>
        <v>279.09328665316968</v>
      </c>
      <c r="Q22" s="2"/>
      <c r="R22" s="1">
        <f t="shared" si="2"/>
        <v>2.4754835499652135E-2</v>
      </c>
      <c r="S22" s="1">
        <f t="shared" si="2"/>
        <v>4.4504051490416079E-2</v>
      </c>
      <c r="T22" s="2"/>
      <c r="U22" s="3"/>
      <c r="V22" s="2"/>
      <c r="W22" s="2">
        <f t="shared" si="3"/>
        <v>2.4754835499652135</v>
      </c>
      <c r="X22" s="2">
        <f t="shared" si="3"/>
        <v>4.4504051490416074</v>
      </c>
      <c r="Y22" s="2"/>
      <c r="Z22">
        <v>1.6630100000000001</v>
      </c>
      <c r="AA22">
        <v>0.65813999999999995</v>
      </c>
      <c r="AB22">
        <v>0.99438300000000002</v>
      </c>
      <c r="AC22">
        <v>1</v>
      </c>
    </row>
    <row r="23" spans="1:29" x14ac:dyDescent="0.25">
      <c r="A23" s="3">
        <v>37073</v>
      </c>
      <c r="B23" s="2">
        <v>31</v>
      </c>
      <c r="C23" s="2">
        <v>6479</v>
      </c>
      <c r="D23" s="2">
        <v>9920</v>
      </c>
      <c r="E23" s="2">
        <v>9254.83014</v>
      </c>
      <c r="F23" s="2">
        <v>7819.8431899999996</v>
      </c>
      <c r="G23" s="11">
        <f t="shared" si="1"/>
        <v>209</v>
      </c>
      <c r="H23" s="11">
        <f t="shared" si="0"/>
        <v>320</v>
      </c>
      <c r="I23" s="11">
        <f t="shared" si="0"/>
        <v>298.54290774193549</v>
      </c>
      <c r="J23" s="11">
        <f t="shared" si="0"/>
        <v>252.25300612903226</v>
      </c>
      <c r="K23" s="5">
        <v>98</v>
      </c>
      <c r="L23" s="5">
        <v>98</v>
      </c>
      <c r="M23" s="2"/>
      <c r="N23" s="2"/>
      <c r="O23" s="2">
        <f>O22*EXP(-1/$D$3) +($F$5*G23*Z22/$K$3+$G$5*H23*AB22/$L$3-$E$3*$D$3*(K23-K22) )*(1-EXP(-1/$D$3))</f>
        <v>301.9693358478907</v>
      </c>
      <c r="P23" s="2">
        <f>P22*EXP(-1/$D$4) +($F$6*G23*AA22/$K$6+$G$6*H23*AC22/$L$6-$E$4*$D$4*(L23-L22) )*(1-EXP(-1/$D$4))</f>
        <v>268.78319766634417</v>
      </c>
      <c r="Q23" s="2"/>
      <c r="R23" s="1">
        <f t="shared" si="2"/>
        <v>1.1477171344887753E-2</v>
      </c>
      <c r="S23" s="1">
        <f t="shared" si="2"/>
        <v>6.5530206323314924E-2</v>
      </c>
      <c r="T23" s="2"/>
      <c r="U23" s="3"/>
      <c r="V23" s="2"/>
      <c r="W23" s="2">
        <f t="shared" si="3"/>
        <v>1.1477171344887753</v>
      </c>
      <c r="X23" s="2">
        <f t="shared" si="3"/>
        <v>6.5530206323314921</v>
      </c>
      <c r="Y23" s="2"/>
      <c r="Z23">
        <v>1.6268899999999999</v>
      </c>
      <c r="AA23">
        <v>0.67676400000000003</v>
      </c>
      <c r="AB23">
        <v>0.98876600000000003</v>
      </c>
      <c r="AC23">
        <v>1.0076799999999999</v>
      </c>
    </row>
    <row r="24" spans="1:29" x14ac:dyDescent="0.25">
      <c r="A24" s="3">
        <v>37104</v>
      </c>
      <c r="B24" s="2">
        <v>31</v>
      </c>
      <c r="C24" s="2">
        <v>6479</v>
      </c>
      <c r="D24" s="2">
        <v>10850</v>
      </c>
      <c r="E24" s="2">
        <v>9194.9341399999994</v>
      </c>
      <c r="F24" s="2">
        <v>8080.2671200000004</v>
      </c>
      <c r="G24" s="11">
        <f t="shared" si="1"/>
        <v>209</v>
      </c>
      <c r="H24" s="11">
        <f t="shared" si="0"/>
        <v>350</v>
      </c>
      <c r="I24" s="11">
        <f t="shared" si="0"/>
        <v>296.61077870967739</v>
      </c>
      <c r="J24" s="11">
        <f t="shared" si="0"/>
        <v>260.65377806451613</v>
      </c>
      <c r="K24" s="5">
        <v>97</v>
      </c>
      <c r="L24" s="5">
        <v>92</v>
      </c>
      <c r="M24" s="2"/>
      <c r="N24" s="2"/>
      <c r="O24" s="2">
        <f t="shared" ref="O24:O47" si="6">O23*EXP(-1/$D$3) +($F$5*G24*Z23/$K$3+$G$5*H24*AB23/$L$3-$E$3*$D$3*(K24-K23) )*(1-EXP(-1/$D$3))</f>
        <v>315.5151212206834</v>
      </c>
      <c r="P24" s="2">
        <f t="shared" ref="P24:P47" si="7">P23*EXP(-1/$D$4) +($F$6*G24*AA23/$K$6+$G$6*H24*AC23/$L$6-$E$4*$D$4*(L24-L23) )*(1-EXP(-1/$D$4))</f>
        <v>272.9318387139989</v>
      </c>
      <c r="Q24" s="2"/>
      <c r="R24" s="1">
        <f t="shared" si="2"/>
        <v>6.3734509559106672E-2</v>
      </c>
      <c r="S24" s="1">
        <f t="shared" si="2"/>
        <v>4.7104863549853264E-2</v>
      </c>
      <c r="T24" s="2"/>
      <c r="U24" s="3"/>
      <c r="V24" s="2"/>
      <c r="W24" s="2">
        <f t="shared" si="3"/>
        <v>6.3734509559106671</v>
      </c>
      <c r="X24" s="2">
        <f t="shared" si="3"/>
        <v>4.710486354985326</v>
      </c>
      <c r="Y24" s="2"/>
      <c r="Z24">
        <v>1.59077</v>
      </c>
      <c r="AA24">
        <v>0.69538699999999998</v>
      </c>
      <c r="AB24">
        <v>0.98314900000000005</v>
      </c>
      <c r="AC24">
        <v>1.01535</v>
      </c>
    </row>
    <row r="25" spans="1:29" x14ac:dyDescent="0.25">
      <c r="A25" s="3">
        <v>37135</v>
      </c>
      <c r="B25" s="2">
        <v>30</v>
      </c>
      <c r="C25" s="2">
        <v>6270</v>
      </c>
      <c r="D25" s="2">
        <v>10500</v>
      </c>
      <c r="E25" s="2">
        <v>9030.0878900000007</v>
      </c>
      <c r="F25" s="2">
        <v>7526.7663599999996</v>
      </c>
      <c r="G25" s="11">
        <f t="shared" si="1"/>
        <v>209</v>
      </c>
      <c r="H25" s="11">
        <f t="shared" si="0"/>
        <v>350</v>
      </c>
      <c r="I25" s="11">
        <f t="shared" si="0"/>
        <v>301.00292966666672</v>
      </c>
      <c r="J25" s="11">
        <f t="shared" si="0"/>
        <v>250.892212</v>
      </c>
      <c r="K25" s="5">
        <v>97</v>
      </c>
      <c r="L25" s="5">
        <v>98</v>
      </c>
      <c r="M25" s="2"/>
      <c r="N25" s="2"/>
      <c r="O25" s="2">
        <f t="shared" si="6"/>
        <v>311.8083969035003</v>
      </c>
      <c r="P25" s="2">
        <f t="shared" si="7"/>
        <v>259.2296948473151</v>
      </c>
      <c r="Q25" s="2"/>
      <c r="R25" s="1">
        <f t="shared" si="2"/>
        <v>3.5898212847295698E-2</v>
      </c>
      <c r="S25" s="1">
        <f t="shared" si="2"/>
        <v>3.323133381005506E-2</v>
      </c>
      <c r="T25" s="2"/>
      <c r="U25" s="3"/>
      <c r="V25" s="2"/>
      <c r="W25" s="2">
        <f t="shared" si="3"/>
        <v>3.5898212847295699</v>
      </c>
      <c r="X25" s="2">
        <f t="shared" si="3"/>
        <v>3.3231333810055061</v>
      </c>
      <c r="Y25" s="2"/>
      <c r="Z25">
        <v>1.5546500000000001</v>
      </c>
      <c r="AA25">
        <v>0.71401099999999995</v>
      </c>
      <c r="AB25">
        <v>0.97753199999999996</v>
      </c>
      <c r="AC25">
        <v>1.0230300000000001</v>
      </c>
    </row>
    <row r="26" spans="1:29" x14ac:dyDescent="0.25">
      <c r="A26" s="3">
        <v>37165</v>
      </c>
      <c r="B26" s="2">
        <v>31</v>
      </c>
      <c r="C26" s="2">
        <v>6479</v>
      </c>
      <c r="D26" s="2">
        <v>11160</v>
      </c>
      <c r="E26" s="2">
        <v>9448.6387900000009</v>
      </c>
      <c r="F26" s="2">
        <v>7979.6476700000003</v>
      </c>
      <c r="G26" s="11">
        <f t="shared" si="1"/>
        <v>209</v>
      </c>
      <c r="H26" s="11">
        <f t="shared" si="0"/>
        <v>360</v>
      </c>
      <c r="I26" s="11">
        <f t="shared" si="0"/>
        <v>304.79479967741941</v>
      </c>
      <c r="J26" s="11">
        <f t="shared" si="0"/>
        <v>257.40798935483872</v>
      </c>
      <c r="K26" s="5">
        <v>97</v>
      </c>
      <c r="L26" s="5">
        <v>97</v>
      </c>
      <c r="M26" s="2"/>
      <c r="N26" s="2"/>
      <c r="O26" s="2">
        <f t="shared" si="6"/>
        <v>313.74972059399988</v>
      </c>
      <c r="P26" s="2">
        <f t="shared" si="7"/>
        <v>259.25070972773955</v>
      </c>
      <c r="Q26" s="2"/>
      <c r="R26" s="1">
        <f t="shared" si="2"/>
        <v>2.9380163067276567E-2</v>
      </c>
      <c r="S26" s="1">
        <f t="shared" si="2"/>
        <v>7.1587536094717919E-3</v>
      </c>
      <c r="T26" s="2"/>
      <c r="U26" s="3"/>
      <c r="V26" s="2"/>
      <c r="W26" s="2">
        <f t="shared" si="3"/>
        <v>2.9380163067276568</v>
      </c>
      <c r="X26" s="2">
        <f t="shared" si="3"/>
        <v>0.71587536094717918</v>
      </c>
      <c r="Y26" s="2"/>
      <c r="Z26">
        <v>1.5185299999999999</v>
      </c>
      <c r="AA26">
        <v>0.73263500000000004</v>
      </c>
      <c r="AB26">
        <v>0.97191499999999997</v>
      </c>
      <c r="AC26">
        <v>1.0306999999999999</v>
      </c>
    </row>
    <row r="27" spans="1:29" x14ac:dyDescent="0.25">
      <c r="A27" s="3">
        <v>37196</v>
      </c>
      <c r="B27" s="2">
        <v>30</v>
      </c>
      <c r="C27" s="2">
        <v>6270</v>
      </c>
      <c r="D27" s="2">
        <v>10800</v>
      </c>
      <c r="E27" s="2">
        <v>8903.5794100000003</v>
      </c>
      <c r="F27" s="2">
        <v>7994.7161900000001</v>
      </c>
      <c r="G27" s="11">
        <f t="shared" si="1"/>
        <v>209</v>
      </c>
      <c r="H27" s="11">
        <f t="shared" si="1"/>
        <v>360</v>
      </c>
      <c r="I27" s="11">
        <f t="shared" si="1"/>
        <v>296.78598033333333</v>
      </c>
      <c r="J27" s="11">
        <f t="shared" si="1"/>
        <v>266.49053966666668</v>
      </c>
      <c r="K27" s="5">
        <v>98</v>
      </c>
      <c r="L27" s="5">
        <v>94</v>
      </c>
      <c r="M27" s="2"/>
      <c r="N27" s="2"/>
      <c r="O27" s="2">
        <f t="shared" si="6"/>
        <v>310.01056091031597</v>
      </c>
      <c r="P27" s="2">
        <f t="shared" si="7"/>
        <v>262.80668144084251</v>
      </c>
      <c r="Q27" s="2"/>
      <c r="R27" s="1">
        <f t="shared" si="2"/>
        <v>4.455931699377963E-2</v>
      </c>
      <c r="S27" s="1">
        <f t="shared" si="2"/>
        <v>1.3823598505342941E-2</v>
      </c>
      <c r="T27" s="2"/>
      <c r="U27" s="3"/>
      <c r="V27" s="2"/>
      <c r="W27" s="2">
        <f t="shared" si="3"/>
        <v>4.4559316993779632</v>
      </c>
      <c r="X27" s="2">
        <f t="shared" si="3"/>
        <v>1.382359850534294</v>
      </c>
      <c r="Y27" s="2"/>
      <c r="Z27">
        <v>1.48241</v>
      </c>
      <c r="AA27">
        <v>0.75125900000000001</v>
      </c>
      <c r="AB27">
        <v>0.96629799999999999</v>
      </c>
      <c r="AC27">
        <v>1.0383800000000001</v>
      </c>
    </row>
    <row r="28" spans="1:29" x14ac:dyDescent="0.25">
      <c r="A28" s="3">
        <v>37226</v>
      </c>
      <c r="B28" s="2">
        <v>31</v>
      </c>
      <c r="C28" s="2">
        <v>6479</v>
      </c>
      <c r="D28" s="2">
        <v>10850</v>
      </c>
      <c r="E28" s="2">
        <v>8890.9339600000003</v>
      </c>
      <c r="F28" s="2">
        <v>8345.9070699999993</v>
      </c>
      <c r="G28" s="11">
        <f t="shared" si="1"/>
        <v>209</v>
      </c>
      <c r="H28" s="11">
        <f t="shared" si="1"/>
        <v>350</v>
      </c>
      <c r="I28" s="11">
        <f t="shared" si="1"/>
        <v>286.8043212903226</v>
      </c>
      <c r="J28" s="11">
        <f t="shared" si="1"/>
        <v>269.22280870967739</v>
      </c>
      <c r="K28" s="5">
        <v>98</v>
      </c>
      <c r="L28" s="5">
        <v>92</v>
      </c>
      <c r="M28" s="2"/>
      <c r="N28" s="2"/>
      <c r="O28" s="2">
        <f t="shared" si="6"/>
        <v>300.69809237300058</v>
      </c>
      <c r="P28" s="2">
        <f t="shared" si="7"/>
        <v>264.24114873417358</v>
      </c>
      <c r="Q28" s="2"/>
      <c r="R28" s="1">
        <f t="shared" si="2"/>
        <v>4.8443381257891729E-2</v>
      </c>
      <c r="S28" s="1">
        <f t="shared" si="2"/>
        <v>1.8503855595964399E-2</v>
      </c>
      <c r="T28" s="2"/>
      <c r="U28" s="3"/>
      <c r="V28" s="2"/>
      <c r="W28" s="2">
        <f t="shared" ref="W28:X35" si="8">ABS(O28-I28)/I28*100</f>
        <v>4.8443381257891733</v>
      </c>
      <c r="X28" s="2">
        <f t="shared" si="8"/>
        <v>1.8503855595964398</v>
      </c>
      <c r="Y28" s="2"/>
      <c r="Z28">
        <v>1.4462900000000001</v>
      </c>
      <c r="AA28">
        <v>0.76988299999999998</v>
      </c>
      <c r="AB28">
        <v>0.96068100000000001</v>
      </c>
      <c r="AC28">
        <v>1.04606</v>
      </c>
    </row>
    <row r="29" spans="1:29" x14ac:dyDescent="0.25">
      <c r="A29" s="3">
        <v>37257</v>
      </c>
      <c r="B29" s="2">
        <v>31</v>
      </c>
      <c r="C29" s="2">
        <v>7750</v>
      </c>
      <c r="D29" s="2">
        <v>10540</v>
      </c>
      <c r="E29" s="2">
        <v>9282.0346100000006</v>
      </c>
      <c r="F29" s="2">
        <v>8684.2146300000004</v>
      </c>
      <c r="G29" s="11">
        <f t="shared" si="1"/>
        <v>250</v>
      </c>
      <c r="H29" s="11">
        <f t="shared" si="1"/>
        <v>340</v>
      </c>
      <c r="I29" s="11">
        <f t="shared" si="1"/>
        <v>299.42047129032261</v>
      </c>
      <c r="J29" s="11">
        <f t="shared" si="1"/>
        <v>280.13595580645165</v>
      </c>
      <c r="K29" s="5">
        <v>94</v>
      </c>
      <c r="L29" s="5">
        <v>92</v>
      </c>
      <c r="M29" s="2"/>
      <c r="N29" s="2"/>
      <c r="O29" s="2">
        <f t="shared" si="6"/>
        <v>311.63350516773613</v>
      </c>
      <c r="P29" s="2">
        <f t="shared" si="7"/>
        <v>265.62900678386882</v>
      </c>
      <c r="Q29" s="2"/>
      <c r="R29" s="1">
        <f t="shared" si="2"/>
        <v>4.0788907400962512E-2</v>
      </c>
      <c r="S29" s="1">
        <f t="shared" si="2"/>
        <v>5.178538749451287E-2</v>
      </c>
      <c r="T29" s="2"/>
      <c r="U29" s="3"/>
      <c r="V29" s="2"/>
      <c r="W29" s="2">
        <f t="shared" si="8"/>
        <v>4.0788907400962513</v>
      </c>
      <c r="X29" s="2">
        <f t="shared" si="8"/>
        <v>5.1785387494512873</v>
      </c>
      <c r="Y29" s="2"/>
      <c r="Z29">
        <v>1.4101699999999999</v>
      </c>
      <c r="AA29">
        <v>0.78850600000000004</v>
      </c>
      <c r="AB29">
        <v>0.95506400000000002</v>
      </c>
      <c r="AC29">
        <v>1.0537300000000001</v>
      </c>
    </row>
    <row r="30" spans="1:29" x14ac:dyDescent="0.25">
      <c r="A30" s="3">
        <v>37288</v>
      </c>
      <c r="B30" s="2">
        <v>28</v>
      </c>
      <c r="C30" s="2">
        <v>7000</v>
      </c>
      <c r="D30" s="2">
        <v>9240</v>
      </c>
      <c r="E30" s="2">
        <v>8272.46875</v>
      </c>
      <c r="F30" s="2">
        <v>7820.6679700000004</v>
      </c>
      <c r="G30" s="11">
        <f t="shared" si="1"/>
        <v>250</v>
      </c>
      <c r="H30" s="11">
        <f t="shared" si="1"/>
        <v>330</v>
      </c>
      <c r="I30" s="11">
        <f t="shared" si="1"/>
        <v>295.4453125</v>
      </c>
      <c r="J30" s="11">
        <f t="shared" si="1"/>
        <v>279.30957035714289</v>
      </c>
      <c r="K30" s="5">
        <v>93</v>
      </c>
      <c r="L30" s="5">
        <v>93</v>
      </c>
      <c r="M30" s="2"/>
      <c r="N30" s="2"/>
      <c r="O30" s="2">
        <f t="shared" si="6"/>
        <v>301.93381121768488</v>
      </c>
      <c r="P30" s="2">
        <f t="shared" si="7"/>
        <v>265.29071323143899</v>
      </c>
      <c r="Q30" s="2"/>
      <c r="R30" s="1">
        <f t="shared" si="2"/>
        <v>2.1961758887898676E-2</v>
      </c>
      <c r="S30" s="1">
        <f t="shared" si="2"/>
        <v>5.0191109125901079E-2</v>
      </c>
      <c r="T30" s="2"/>
      <c r="U30" s="3"/>
      <c r="V30" s="2"/>
      <c r="W30" s="2">
        <f t="shared" si="8"/>
        <v>2.1961758887898677</v>
      </c>
      <c r="X30" s="2">
        <f t="shared" si="8"/>
        <v>5.0191109125901079</v>
      </c>
      <c r="Y30" s="2"/>
      <c r="Z30">
        <v>1.37405</v>
      </c>
      <c r="AA30">
        <v>0.80713000000000001</v>
      </c>
      <c r="AB30">
        <v>0.94944700000000004</v>
      </c>
      <c r="AC30">
        <v>1.06141</v>
      </c>
    </row>
    <row r="31" spans="1:29" x14ac:dyDescent="0.25">
      <c r="A31" s="3">
        <v>37316</v>
      </c>
      <c r="B31" s="2">
        <v>31</v>
      </c>
      <c r="C31" s="2">
        <v>7750</v>
      </c>
      <c r="D31" s="2">
        <v>10819</v>
      </c>
      <c r="E31" s="2">
        <v>9054.7832600000002</v>
      </c>
      <c r="F31" s="2">
        <v>9030.3053</v>
      </c>
      <c r="G31" s="11">
        <f t="shared" si="1"/>
        <v>250</v>
      </c>
      <c r="H31" s="11">
        <f t="shared" si="1"/>
        <v>349</v>
      </c>
      <c r="I31" s="11">
        <f t="shared" si="1"/>
        <v>292.08978258064519</v>
      </c>
      <c r="J31" s="11">
        <f t="shared" si="1"/>
        <v>291.30017096774196</v>
      </c>
      <c r="K31" s="5">
        <v>98</v>
      </c>
      <c r="L31" s="5">
        <v>94</v>
      </c>
      <c r="M31" s="2"/>
      <c r="N31" s="2"/>
      <c r="O31" s="2">
        <f t="shared" si="6"/>
        <v>308.18860651392862</v>
      </c>
      <c r="P31" s="2">
        <f t="shared" si="7"/>
        <v>266.93229548796222</v>
      </c>
      <c r="Q31" s="2"/>
      <c r="R31" s="1">
        <f t="shared" si="2"/>
        <v>5.5116011902397115E-2</v>
      </c>
      <c r="S31" s="1">
        <f t="shared" si="2"/>
        <v>8.365211526936657E-2</v>
      </c>
      <c r="T31" s="2"/>
      <c r="U31" s="3"/>
      <c r="V31" s="2"/>
      <c r="W31" s="2">
        <f t="shared" si="8"/>
        <v>5.5116011902397117</v>
      </c>
      <c r="X31" s="2">
        <f t="shared" si="8"/>
        <v>8.3652115269366565</v>
      </c>
      <c r="Y31" s="2"/>
      <c r="Z31">
        <v>1.3379300000000001</v>
      </c>
      <c r="AA31">
        <v>0.82575399999999999</v>
      </c>
      <c r="AB31">
        <v>0.94382999999999995</v>
      </c>
      <c r="AC31">
        <v>1.06908</v>
      </c>
    </row>
    <row r="32" spans="1:29" x14ac:dyDescent="0.25">
      <c r="A32" s="3">
        <v>37347</v>
      </c>
      <c r="B32" s="2">
        <v>30</v>
      </c>
      <c r="C32" s="2">
        <v>7500</v>
      </c>
      <c r="D32" s="2">
        <v>10170</v>
      </c>
      <c r="E32" s="2">
        <v>8595.1162700000004</v>
      </c>
      <c r="F32" s="2">
        <v>8923.5717800000002</v>
      </c>
      <c r="G32" s="11">
        <f t="shared" si="1"/>
        <v>250</v>
      </c>
      <c r="H32" s="11">
        <f t="shared" si="1"/>
        <v>339</v>
      </c>
      <c r="I32" s="11">
        <f t="shared" si="1"/>
        <v>286.50387566666666</v>
      </c>
      <c r="J32" s="11">
        <f t="shared" si="1"/>
        <v>297.4523926666667</v>
      </c>
      <c r="K32" s="5">
        <v>98</v>
      </c>
      <c r="L32" s="5">
        <v>92</v>
      </c>
      <c r="M32" s="2"/>
      <c r="N32" s="2"/>
      <c r="O32" s="2">
        <f t="shared" si="6"/>
        <v>298.55090725650064</v>
      </c>
      <c r="P32" s="2">
        <f t="shared" si="7"/>
        <v>272.72847142156724</v>
      </c>
      <c r="Q32" s="2"/>
      <c r="R32" s="1">
        <f t="shared" si="2"/>
        <v>4.2048407065355425E-2</v>
      </c>
      <c r="S32" s="1">
        <f t="shared" si="2"/>
        <v>8.3118918706449149E-2</v>
      </c>
      <c r="T32" s="2"/>
      <c r="U32" s="3"/>
      <c r="V32" s="2"/>
      <c r="W32" s="2">
        <f t="shared" si="8"/>
        <v>4.2048407065355429</v>
      </c>
      <c r="X32" s="2">
        <f t="shared" si="8"/>
        <v>8.3118918706449154</v>
      </c>
      <c r="Y32" s="2"/>
      <c r="Z32">
        <v>1.30182</v>
      </c>
      <c r="AA32">
        <v>0.84437799999999996</v>
      </c>
      <c r="AB32">
        <v>0.93821299999999996</v>
      </c>
      <c r="AC32">
        <v>1.0767599999999999</v>
      </c>
    </row>
    <row r="33" spans="1:29" x14ac:dyDescent="0.25">
      <c r="A33" s="3">
        <v>37377</v>
      </c>
      <c r="B33" s="2">
        <v>31</v>
      </c>
      <c r="C33" s="2">
        <v>6479</v>
      </c>
      <c r="D33" s="2">
        <v>10509</v>
      </c>
      <c r="E33" s="2">
        <v>8432.2828699999991</v>
      </c>
      <c r="F33" s="2">
        <v>8729.29745</v>
      </c>
      <c r="G33" s="11">
        <f t="shared" si="1"/>
        <v>209</v>
      </c>
      <c r="H33" s="11">
        <f t="shared" si="1"/>
        <v>339</v>
      </c>
      <c r="I33" s="11">
        <f t="shared" si="1"/>
        <v>272.00912483870962</v>
      </c>
      <c r="J33" s="11">
        <f t="shared" si="1"/>
        <v>281.59024032258066</v>
      </c>
      <c r="K33" s="5">
        <v>95</v>
      </c>
      <c r="L33" s="5">
        <v>92</v>
      </c>
      <c r="M33" s="2"/>
      <c r="N33" s="2"/>
      <c r="O33" s="2">
        <f t="shared" si="6"/>
        <v>276.23201552920403</v>
      </c>
      <c r="P33" s="2">
        <f t="shared" si="7"/>
        <v>271.75526178031987</v>
      </c>
      <c r="Q33" s="2"/>
      <c r="R33" s="1">
        <f t="shared" si="2"/>
        <v>1.552481260692417E-2</v>
      </c>
      <c r="S33" s="1">
        <f t="shared" si="2"/>
        <v>3.4926560419829014E-2</v>
      </c>
      <c r="T33" s="2"/>
      <c r="U33" s="3"/>
      <c r="V33" s="2"/>
      <c r="W33" s="2">
        <f t="shared" si="8"/>
        <v>1.552481260692417</v>
      </c>
      <c r="X33" s="2">
        <f t="shared" si="8"/>
        <v>3.4926560419829014</v>
      </c>
      <c r="Y33" s="2"/>
      <c r="Z33">
        <v>1.2657</v>
      </c>
      <c r="AA33">
        <v>0.86300100000000002</v>
      </c>
      <c r="AB33">
        <v>0.93259599999999998</v>
      </c>
      <c r="AC33">
        <v>1.0844400000000001</v>
      </c>
    </row>
    <row r="34" spans="1:29" x14ac:dyDescent="0.25">
      <c r="A34" s="3">
        <v>37408</v>
      </c>
      <c r="B34" s="2">
        <v>30</v>
      </c>
      <c r="C34" s="2">
        <v>6270</v>
      </c>
      <c r="D34" s="2">
        <v>10170</v>
      </c>
      <c r="E34" s="2">
        <v>8133.3810400000002</v>
      </c>
      <c r="F34" s="2">
        <v>8139.5251500000004</v>
      </c>
      <c r="G34" s="11">
        <f t="shared" si="1"/>
        <v>209</v>
      </c>
      <c r="H34" s="11">
        <f t="shared" si="1"/>
        <v>339</v>
      </c>
      <c r="I34" s="11">
        <f t="shared" si="1"/>
        <v>271.11270133333335</v>
      </c>
      <c r="J34" s="11">
        <f t="shared" si="1"/>
        <v>271.31750500000004</v>
      </c>
      <c r="K34" s="5">
        <v>93</v>
      </c>
      <c r="L34" s="5">
        <v>97</v>
      </c>
      <c r="M34" s="2"/>
      <c r="N34" s="2"/>
      <c r="O34" s="2">
        <f t="shared" si="6"/>
        <v>272.56097011516869</v>
      </c>
      <c r="P34" s="2">
        <f t="shared" si="7"/>
        <v>264.09171645323295</v>
      </c>
      <c r="Q34" s="2"/>
      <c r="R34" s="1">
        <f t="shared" si="2"/>
        <v>5.3419436814016704E-3</v>
      </c>
      <c r="S34" s="1">
        <f t="shared" si="2"/>
        <v>2.6632223920705338E-2</v>
      </c>
      <c r="T34" s="2"/>
      <c r="U34" s="3"/>
      <c r="V34" s="2"/>
      <c r="W34" s="2">
        <f t="shared" si="8"/>
        <v>0.53419436814016708</v>
      </c>
      <c r="X34" s="2">
        <f t="shared" si="8"/>
        <v>2.663222392070534</v>
      </c>
      <c r="Y34" s="2"/>
      <c r="Z34">
        <v>1.2295799999999999</v>
      </c>
      <c r="AA34">
        <v>0.88162499999999999</v>
      </c>
      <c r="AB34">
        <v>0.93259599999999998</v>
      </c>
      <c r="AC34">
        <v>1.0921099999999999</v>
      </c>
    </row>
    <row r="35" spans="1:29" x14ac:dyDescent="0.25">
      <c r="A35" s="3">
        <v>37438</v>
      </c>
      <c r="B35" s="2">
        <v>31</v>
      </c>
      <c r="C35" s="2">
        <v>6944</v>
      </c>
      <c r="D35" s="2">
        <v>10509</v>
      </c>
      <c r="E35" s="2">
        <v>8396.2593699999998</v>
      </c>
      <c r="F35" s="2">
        <v>8751.3289499999992</v>
      </c>
      <c r="G35" s="11">
        <f t="shared" si="1"/>
        <v>224</v>
      </c>
      <c r="H35" s="11">
        <f t="shared" si="1"/>
        <v>339</v>
      </c>
      <c r="I35" s="11">
        <f t="shared" si="1"/>
        <v>270.84707645161291</v>
      </c>
      <c r="J35" s="11">
        <f t="shared" si="1"/>
        <v>282.3009338709677</v>
      </c>
      <c r="K35" s="5">
        <v>94</v>
      </c>
      <c r="L35" s="5">
        <v>96</v>
      </c>
      <c r="M35" s="2"/>
      <c r="N35" s="2"/>
      <c r="O35" s="2">
        <f t="shared" si="6"/>
        <v>276.25745141811558</v>
      </c>
      <c r="P35" s="2">
        <f t="shared" si="7"/>
        <v>268.42845265114624</v>
      </c>
      <c r="Q35" s="2"/>
      <c r="R35" s="1">
        <f t="shared" si="2"/>
        <v>1.9975755460920553E-2</v>
      </c>
      <c r="S35" s="1">
        <f t="shared" si="2"/>
        <v>4.9140755680823205E-2</v>
      </c>
      <c r="T35" s="2"/>
      <c r="U35" s="3"/>
      <c r="V35" s="2"/>
      <c r="W35" s="2">
        <f t="shared" si="8"/>
        <v>1.9975755460920552</v>
      </c>
      <c r="X35" s="2">
        <f t="shared" si="8"/>
        <v>4.9140755680823203</v>
      </c>
      <c r="Y35" s="2"/>
      <c r="Z35">
        <v>1.2295799999999999</v>
      </c>
      <c r="AA35">
        <v>0.88162499999999999</v>
      </c>
      <c r="AB35">
        <v>0.93259599999999998</v>
      </c>
      <c r="AC35">
        <v>1.0921099999999999</v>
      </c>
    </row>
    <row r="36" spans="1:29" x14ac:dyDescent="0.25">
      <c r="A36" s="3">
        <v>37469</v>
      </c>
      <c r="B36" s="2">
        <v>31</v>
      </c>
      <c r="C36" s="2">
        <v>6944</v>
      </c>
      <c r="D36" s="2">
        <v>10571</v>
      </c>
      <c r="E36" s="2">
        <v>8262.7667500000007</v>
      </c>
      <c r="F36" s="2">
        <v>8940.2096600000004</v>
      </c>
      <c r="G36" s="12">
        <f t="shared" si="1"/>
        <v>224</v>
      </c>
      <c r="H36" s="12">
        <f t="shared" si="1"/>
        <v>341</v>
      </c>
      <c r="I36" s="12">
        <f t="shared" si="1"/>
        <v>266.54086290322584</v>
      </c>
      <c r="J36" s="12">
        <f t="shared" si="1"/>
        <v>288.39386000000002</v>
      </c>
      <c r="K36" s="5">
        <v>97</v>
      </c>
      <c r="L36" s="5">
        <v>97</v>
      </c>
      <c r="M36" s="2"/>
      <c r="N36" s="2"/>
      <c r="O36" s="2">
        <f t="shared" si="6"/>
        <v>277.32792759114727</v>
      </c>
      <c r="P36" s="2">
        <f t="shared" si="7"/>
        <v>269.26800630371764</v>
      </c>
      <c r="Q36" s="2"/>
      <c r="R36" s="1">
        <f>SUM(R11:R35)</f>
        <v>0.79741243617980417</v>
      </c>
      <c r="S36" s="1">
        <f>SUM(S11:S35)</f>
        <v>0.7712183939661903</v>
      </c>
      <c r="T36" s="2"/>
      <c r="U36" s="1">
        <f t="shared" ref="U36:V47" si="9">ABS((O36-I36)/I36)</f>
        <v>4.0470585149407039E-2</v>
      </c>
      <c r="V36" s="1">
        <f t="shared" si="9"/>
        <v>6.631851904295874E-2</v>
      </c>
      <c r="W36" s="26">
        <f>AVERAGE(W11:W35)</f>
        <v>3.1896497447192167</v>
      </c>
      <c r="X36" s="26">
        <f>AVERAGE(X11:X35)</f>
        <v>3.0848735758647607</v>
      </c>
      <c r="Y36" s="26"/>
      <c r="Z36">
        <v>1.2295799999999999</v>
      </c>
      <c r="AA36">
        <v>0.88162499999999999</v>
      </c>
      <c r="AB36">
        <v>0.93259599999999998</v>
      </c>
      <c r="AC36">
        <v>1.0921099999999999</v>
      </c>
    </row>
    <row r="37" spans="1:29" x14ac:dyDescent="0.25">
      <c r="A37" s="3">
        <v>37500</v>
      </c>
      <c r="B37" s="2">
        <v>30</v>
      </c>
      <c r="C37" s="2">
        <v>6540</v>
      </c>
      <c r="D37" s="2">
        <v>10230</v>
      </c>
      <c r="E37" s="2">
        <v>7868.2800299999999</v>
      </c>
      <c r="F37" s="2">
        <v>8692.9147300000004</v>
      </c>
      <c r="G37" s="12">
        <f t="shared" si="1"/>
        <v>218</v>
      </c>
      <c r="H37" s="12">
        <f t="shared" si="1"/>
        <v>341</v>
      </c>
      <c r="I37" s="12">
        <f t="shared" si="1"/>
        <v>262.27600100000001</v>
      </c>
      <c r="J37" s="12">
        <f t="shared" si="1"/>
        <v>289.76382433333333</v>
      </c>
      <c r="K37" s="5">
        <v>98</v>
      </c>
      <c r="L37" s="5">
        <v>98</v>
      </c>
      <c r="M37" s="2"/>
      <c r="N37" s="2"/>
      <c r="O37" s="2">
        <f t="shared" si="6"/>
        <v>274.82468784251591</v>
      </c>
      <c r="P37" s="2">
        <f t="shared" si="7"/>
        <v>269.43473168122233</v>
      </c>
      <c r="Q37" s="2"/>
      <c r="R37" s="1"/>
      <c r="S37" s="2"/>
      <c r="T37" s="2"/>
      <c r="U37" s="1">
        <f t="shared" si="9"/>
        <v>4.7845349153832435E-2</v>
      </c>
      <c r="V37" s="1">
        <f t="shared" si="9"/>
        <v>7.0157455641271432E-2</v>
      </c>
      <c r="W37" s="2"/>
      <c r="X37" s="2"/>
      <c r="Y37" s="2"/>
      <c r="Z37">
        <v>1.2295799999999999</v>
      </c>
      <c r="AA37">
        <v>0.88162499999999999</v>
      </c>
      <c r="AB37">
        <v>0.93259599999999998</v>
      </c>
      <c r="AC37">
        <v>1.0921099999999999</v>
      </c>
    </row>
    <row r="38" spans="1:29" x14ac:dyDescent="0.25">
      <c r="A38" s="3">
        <v>37530</v>
      </c>
      <c r="B38" s="2">
        <v>31</v>
      </c>
      <c r="C38" s="2">
        <v>6758</v>
      </c>
      <c r="D38" s="2">
        <v>11036</v>
      </c>
      <c r="E38" s="2">
        <v>8235.70514</v>
      </c>
      <c r="F38" s="2">
        <v>9363.8637099999996</v>
      </c>
      <c r="G38" s="12">
        <f t="shared" si="1"/>
        <v>218</v>
      </c>
      <c r="H38" s="12">
        <f t="shared" si="1"/>
        <v>356</v>
      </c>
      <c r="I38" s="12">
        <f t="shared" si="1"/>
        <v>265.66790774193549</v>
      </c>
      <c r="J38" s="12">
        <f t="shared" si="1"/>
        <v>302.06011967741932</v>
      </c>
      <c r="K38" s="5">
        <v>98</v>
      </c>
      <c r="L38" s="5">
        <v>94</v>
      </c>
      <c r="M38" s="2"/>
      <c r="N38" s="2"/>
      <c r="O38" s="2">
        <f t="shared" si="6"/>
        <v>282.90589071919948</v>
      </c>
      <c r="P38" s="2">
        <f t="shared" si="7"/>
        <v>278.02877000841886</v>
      </c>
      <c r="Q38" s="2"/>
      <c r="R38" s="1"/>
      <c r="S38" s="17">
        <f>S36+R36</f>
        <v>1.5686308301459944</v>
      </c>
      <c r="T38" s="2"/>
      <c r="U38" s="1">
        <f t="shared" si="9"/>
        <v>6.4885454640643367E-2</v>
      </c>
      <c r="V38" s="1">
        <f t="shared" si="9"/>
        <v>7.9558167740463023E-2</v>
      </c>
      <c r="W38" s="2"/>
      <c r="X38" s="2"/>
      <c r="Y38" s="2"/>
      <c r="Z38">
        <v>1.2295799999999999</v>
      </c>
      <c r="AA38">
        <v>0.88162499999999999</v>
      </c>
      <c r="AB38">
        <v>0.93259599999999998</v>
      </c>
      <c r="AC38">
        <v>1.0921099999999999</v>
      </c>
    </row>
    <row r="39" spans="1:29" x14ac:dyDescent="0.25">
      <c r="A39" s="3">
        <v>37561</v>
      </c>
      <c r="B39" s="2">
        <v>30</v>
      </c>
      <c r="C39" s="2">
        <v>6210</v>
      </c>
      <c r="D39" s="2">
        <v>10680</v>
      </c>
      <c r="E39" s="2">
        <v>8130.7104499999996</v>
      </c>
      <c r="F39" s="2">
        <v>8696.2179599999999</v>
      </c>
      <c r="G39" s="12">
        <f t="shared" si="1"/>
        <v>207</v>
      </c>
      <c r="H39" s="12">
        <f t="shared" si="1"/>
        <v>356</v>
      </c>
      <c r="I39" s="12">
        <f t="shared" si="1"/>
        <v>271.02368166666668</v>
      </c>
      <c r="J39" s="12">
        <f t="shared" si="1"/>
        <v>289.87393200000002</v>
      </c>
      <c r="K39" s="5">
        <v>94</v>
      </c>
      <c r="L39" s="5">
        <v>98</v>
      </c>
      <c r="M39" s="2"/>
      <c r="N39" s="2"/>
      <c r="O39" s="2">
        <f t="shared" si="6"/>
        <v>278.3177143379371</v>
      </c>
      <c r="P39" s="2">
        <f t="shared" si="7"/>
        <v>272.44189890885764</v>
      </c>
      <c r="Q39" s="2"/>
      <c r="R39" s="1"/>
      <c r="S39" s="2"/>
      <c r="T39" s="2"/>
      <c r="U39" s="1">
        <f t="shared" si="9"/>
        <v>2.6912897892964922E-2</v>
      </c>
      <c r="V39" s="1">
        <f t="shared" si="9"/>
        <v>6.0136601352419591E-2</v>
      </c>
      <c r="W39" s="2"/>
      <c r="X39" s="2"/>
      <c r="Y39" s="2"/>
      <c r="Z39">
        <v>1.2295799999999999</v>
      </c>
      <c r="AA39">
        <v>0.88162499999999999</v>
      </c>
      <c r="AB39">
        <v>0.93259599999999998</v>
      </c>
      <c r="AC39">
        <v>1.0921099999999999</v>
      </c>
    </row>
    <row r="40" spans="1:29" x14ac:dyDescent="0.25">
      <c r="A40" s="3">
        <v>37591</v>
      </c>
      <c r="B40" s="2">
        <v>31</v>
      </c>
      <c r="C40" s="2">
        <v>6510</v>
      </c>
      <c r="D40" s="2">
        <v>10540</v>
      </c>
      <c r="E40" s="2">
        <v>8149.4040800000002</v>
      </c>
      <c r="F40" s="2">
        <v>8860.1099200000008</v>
      </c>
      <c r="G40" s="12">
        <f t="shared" si="1"/>
        <v>210</v>
      </c>
      <c r="H40" s="12">
        <f t="shared" si="1"/>
        <v>340</v>
      </c>
      <c r="I40" s="12">
        <f t="shared" si="1"/>
        <v>262.88400258064519</v>
      </c>
      <c r="J40" s="12">
        <f t="shared" si="1"/>
        <v>285.80999741935489</v>
      </c>
      <c r="K40" s="5">
        <v>96</v>
      </c>
      <c r="L40" s="5">
        <v>98</v>
      </c>
      <c r="M40" s="2"/>
      <c r="N40" s="2"/>
      <c r="O40" s="2">
        <f t="shared" si="6"/>
        <v>270.93644588063199</v>
      </c>
      <c r="P40" s="2">
        <f t="shared" si="7"/>
        <v>272.80389097863741</v>
      </c>
      <c r="Q40" s="2"/>
      <c r="R40" s="1"/>
      <c r="S40" s="2"/>
      <c r="T40" s="2"/>
      <c r="U40" s="1">
        <f t="shared" si="9"/>
        <v>3.0631165156261457E-2</v>
      </c>
      <c r="V40" s="1">
        <f t="shared" si="9"/>
        <v>4.5506128400520075E-2</v>
      </c>
      <c r="W40" s="2"/>
      <c r="X40" s="2"/>
      <c r="Y40" s="2"/>
      <c r="Z40">
        <v>1.2295799999999999</v>
      </c>
      <c r="AA40">
        <v>0.88162499999999999</v>
      </c>
      <c r="AB40">
        <v>0.93259599999999998</v>
      </c>
      <c r="AC40">
        <v>1.0921099999999999</v>
      </c>
    </row>
    <row r="41" spans="1:29" x14ac:dyDescent="0.25">
      <c r="A41" s="3">
        <v>37622</v>
      </c>
      <c r="B41" s="2">
        <v>31</v>
      </c>
      <c r="C41" s="2">
        <v>6510</v>
      </c>
      <c r="D41" s="2">
        <v>10540</v>
      </c>
      <c r="E41" s="2">
        <v>8200.7014799999997</v>
      </c>
      <c r="F41" s="2">
        <v>8778.5589600000003</v>
      </c>
      <c r="G41" s="12">
        <f t="shared" si="1"/>
        <v>210</v>
      </c>
      <c r="H41" s="12">
        <f t="shared" si="1"/>
        <v>340</v>
      </c>
      <c r="I41" s="12">
        <f t="shared" si="1"/>
        <v>264.53875741935485</v>
      </c>
      <c r="J41" s="12">
        <f t="shared" si="1"/>
        <v>283.1793212903226</v>
      </c>
      <c r="K41" s="5">
        <v>94</v>
      </c>
      <c r="L41" s="5">
        <v>98</v>
      </c>
      <c r="M41" s="2"/>
      <c r="N41" s="2"/>
      <c r="O41" s="2">
        <f t="shared" si="6"/>
        <v>270.94960377536842</v>
      </c>
      <c r="P41" s="2">
        <f t="shared" si="7"/>
        <v>273.10963047368938</v>
      </c>
      <c r="Q41" s="2"/>
      <c r="R41" s="1"/>
      <c r="S41" s="2"/>
      <c r="T41" s="2"/>
      <c r="U41" s="1">
        <f t="shared" si="9"/>
        <v>2.4234053333254669E-2</v>
      </c>
      <c r="V41" s="1">
        <f t="shared" si="9"/>
        <v>3.5559414334175636E-2</v>
      </c>
      <c r="W41" s="2"/>
      <c r="X41" s="2"/>
      <c r="Y41" s="2"/>
      <c r="Z41">
        <v>1.2295799999999999</v>
      </c>
      <c r="AA41">
        <v>0.88162499999999999</v>
      </c>
      <c r="AB41">
        <v>0.93259599999999998</v>
      </c>
      <c r="AC41">
        <v>1.0921099999999999</v>
      </c>
    </row>
    <row r="42" spans="1:29" x14ac:dyDescent="0.25">
      <c r="A42" s="3">
        <v>37653</v>
      </c>
      <c r="B42" s="2">
        <v>28</v>
      </c>
      <c r="C42" s="2">
        <v>5880</v>
      </c>
      <c r="D42" s="2">
        <v>9520</v>
      </c>
      <c r="E42" s="2">
        <v>7215.6815200000001</v>
      </c>
      <c r="F42" s="2">
        <v>8090.5080600000001</v>
      </c>
      <c r="G42" s="12">
        <f t="shared" si="1"/>
        <v>210</v>
      </c>
      <c r="H42" s="12">
        <f t="shared" si="1"/>
        <v>340</v>
      </c>
      <c r="I42" s="12">
        <f t="shared" si="1"/>
        <v>257.70291142857144</v>
      </c>
      <c r="J42" s="12">
        <f t="shared" si="1"/>
        <v>288.94671642857145</v>
      </c>
      <c r="K42" s="5">
        <v>97</v>
      </c>
      <c r="L42" s="5">
        <v>95</v>
      </c>
      <c r="M42" s="2"/>
      <c r="N42" s="2"/>
      <c r="O42" s="2">
        <f t="shared" si="6"/>
        <v>270.93315640694732</v>
      </c>
      <c r="P42" s="2">
        <f t="shared" si="7"/>
        <v>277.81201597218995</v>
      </c>
      <c r="Q42" s="2"/>
      <c r="R42" s="1"/>
      <c r="S42" s="2"/>
      <c r="T42" s="2"/>
      <c r="U42" s="1">
        <f t="shared" si="9"/>
        <v>5.1339136624550551E-2</v>
      </c>
      <c r="V42" s="1">
        <f t="shared" si="9"/>
        <v>3.8535480153601358E-2</v>
      </c>
      <c r="W42" s="2"/>
      <c r="X42" s="2"/>
      <c r="Y42" s="2"/>
      <c r="Z42">
        <v>1.2295799999999999</v>
      </c>
      <c r="AA42">
        <v>0.88162499999999999</v>
      </c>
      <c r="AB42">
        <v>0.93259599999999998</v>
      </c>
      <c r="AC42">
        <v>1.0921099999999999</v>
      </c>
    </row>
    <row r="43" spans="1:29" x14ac:dyDescent="0.25">
      <c r="A43" s="3">
        <v>37681</v>
      </c>
      <c r="B43" s="2">
        <v>31</v>
      </c>
      <c r="C43" s="2">
        <v>6510</v>
      </c>
      <c r="D43" s="2">
        <v>10540</v>
      </c>
      <c r="E43" s="2">
        <v>8023.9538000000002</v>
      </c>
      <c r="F43" s="2">
        <v>8926.5648500000007</v>
      </c>
      <c r="G43" s="12">
        <f t="shared" si="1"/>
        <v>210</v>
      </c>
      <c r="H43" s="12">
        <f t="shared" si="1"/>
        <v>340</v>
      </c>
      <c r="I43" s="12">
        <f t="shared" si="1"/>
        <v>258.83721935483874</v>
      </c>
      <c r="J43" s="12">
        <f t="shared" si="1"/>
        <v>287.95370483870971</v>
      </c>
      <c r="K43" s="5">
        <v>96</v>
      </c>
      <c r="L43" s="5">
        <v>95</v>
      </c>
      <c r="M43" s="2"/>
      <c r="N43" s="2"/>
      <c r="O43" s="2">
        <f t="shared" si="6"/>
        <v>270.9463143016842</v>
      </c>
      <c r="P43" s="2">
        <f t="shared" si="7"/>
        <v>277.3395065801393</v>
      </c>
      <c r="Q43" s="2"/>
      <c r="R43" s="1"/>
      <c r="S43" s="2"/>
      <c r="T43" s="2"/>
      <c r="U43" s="1">
        <f t="shared" si="9"/>
        <v>4.6782665093636155E-2</v>
      </c>
      <c r="V43" s="1">
        <f t="shared" si="9"/>
        <v>3.6860780327572784E-2</v>
      </c>
      <c r="W43" s="2"/>
      <c r="X43" s="2"/>
      <c r="Y43" s="2"/>
      <c r="Z43">
        <v>1.2295799999999999</v>
      </c>
      <c r="AA43">
        <v>0.88162499999999999</v>
      </c>
      <c r="AB43">
        <v>0.93259599999999998</v>
      </c>
      <c r="AC43">
        <v>1.0921099999999999</v>
      </c>
    </row>
    <row r="44" spans="1:29" x14ac:dyDescent="0.25">
      <c r="A44" s="3">
        <v>37712</v>
      </c>
      <c r="B44" s="2">
        <v>30</v>
      </c>
      <c r="C44" s="2">
        <v>5700</v>
      </c>
      <c r="D44" s="2">
        <v>10200</v>
      </c>
      <c r="E44" s="2">
        <v>7658.8110399999996</v>
      </c>
      <c r="F44" s="2">
        <v>8302.7407800000001</v>
      </c>
      <c r="G44" s="12">
        <f t="shared" si="1"/>
        <v>190</v>
      </c>
      <c r="H44" s="12">
        <f t="shared" si="1"/>
        <v>340</v>
      </c>
      <c r="I44" s="12">
        <f t="shared" si="1"/>
        <v>255.29370133333333</v>
      </c>
      <c r="J44" s="12">
        <f t="shared" si="1"/>
        <v>276.75802600000003</v>
      </c>
      <c r="K44" s="5">
        <v>94</v>
      </c>
      <c r="L44" s="5">
        <v>96</v>
      </c>
      <c r="M44" s="2"/>
      <c r="N44" s="2"/>
      <c r="O44" s="2">
        <f t="shared" si="6"/>
        <v>262.58354145536896</v>
      </c>
      <c r="P44" s="2">
        <f t="shared" si="7"/>
        <v>273.65115835647981</v>
      </c>
      <c r="Q44" s="2"/>
      <c r="R44" s="1"/>
      <c r="S44" s="2"/>
      <c r="T44" s="2"/>
      <c r="U44" s="1">
        <f t="shared" si="9"/>
        <v>2.8554719853888553E-2</v>
      </c>
      <c r="V44" s="1">
        <f t="shared" si="9"/>
        <v>1.1225935118933886E-2</v>
      </c>
      <c r="W44" s="2"/>
      <c r="X44" s="2"/>
      <c r="Y44" s="2"/>
      <c r="Z44">
        <v>1.2295799999999999</v>
      </c>
      <c r="AA44">
        <v>0.88162499999999999</v>
      </c>
      <c r="AB44">
        <v>0.93259599999999998</v>
      </c>
      <c r="AC44">
        <v>1.0921099999999999</v>
      </c>
    </row>
    <row r="45" spans="1:29" x14ac:dyDescent="0.25">
      <c r="A45" s="3">
        <v>37742</v>
      </c>
      <c r="B45" s="2">
        <v>31</v>
      </c>
      <c r="C45" s="2">
        <v>5890</v>
      </c>
      <c r="D45" s="2">
        <v>10850</v>
      </c>
      <c r="E45" s="2">
        <v>7748.3359099999998</v>
      </c>
      <c r="F45" s="2">
        <v>8799.2536899999996</v>
      </c>
      <c r="G45" s="12">
        <f t="shared" si="1"/>
        <v>190</v>
      </c>
      <c r="H45" s="12">
        <f t="shared" si="1"/>
        <v>350</v>
      </c>
      <c r="I45" s="12">
        <f t="shared" si="1"/>
        <v>249.94631967741935</v>
      </c>
      <c r="J45" s="12">
        <f t="shared" si="1"/>
        <v>283.84689322580641</v>
      </c>
      <c r="K45" s="5">
        <v>98</v>
      </c>
      <c r="L45" s="5">
        <v>94</v>
      </c>
      <c r="M45" s="2"/>
      <c r="N45" s="4"/>
      <c r="O45" s="2">
        <f t="shared" si="6"/>
        <v>267.94908021526288</v>
      </c>
      <c r="P45" s="2">
        <f t="shared" si="7"/>
        <v>275.67765517591363</v>
      </c>
      <c r="Q45" s="2"/>
      <c r="R45" s="1"/>
      <c r="S45" s="2"/>
      <c r="T45" s="2"/>
      <c r="U45" s="1">
        <f t="shared" si="9"/>
        <v>7.2026507776061219E-2</v>
      </c>
      <c r="V45" s="1">
        <f t="shared" si="9"/>
        <v>2.878043848587758E-2</v>
      </c>
      <c r="W45" s="2"/>
      <c r="X45" s="2"/>
      <c r="Y45" s="2"/>
      <c r="Z45">
        <v>1.2295799999999999</v>
      </c>
      <c r="AA45">
        <v>0.88162499999999999</v>
      </c>
      <c r="AB45">
        <v>0.93259599999999998</v>
      </c>
      <c r="AC45">
        <v>1.0921099999999999</v>
      </c>
    </row>
    <row r="46" spans="1:29" x14ac:dyDescent="0.25">
      <c r="A46" s="3">
        <v>37773</v>
      </c>
      <c r="B46" s="2">
        <v>30</v>
      </c>
      <c r="C46" s="2">
        <v>5700</v>
      </c>
      <c r="D46" s="2">
        <v>10500</v>
      </c>
      <c r="E46" s="2">
        <v>7784.0130600000002</v>
      </c>
      <c r="F46" s="2">
        <v>8365.9240699999991</v>
      </c>
      <c r="G46" s="12">
        <f t="shared" si="1"/>
        <v>190</v>
      </c>
      <c r="H46" s="12">
        <f t="shared" si="1"/>
        <v>350</v>
      </c>
      <c r="I46" s="12">
        <f t="shared" si="1"/>
        <v>259.46710200000001</v>
      </c>
      <c r="J46" s="12">
        <f t="shared" si="1"/>
        <v>278.86413566666664</v>
      </c>
      <c r="K46" s="5">
        <v>92</v>
      </c>
      <c r="L46" s="5">
        <v>95</v>
      </c>
      <c r="M46" s="2"/>
      <c r="N46" s="4"/>
      <c r="O46" s="2">
        <f t="shared" si="6"/>
        <v>267.9819749521053</v>
      </c>
      <c r="P46" s="2">
        <f t="shared" si="7"/>
        <v>272.94508286576968</v>
      </c>
      <c r="Q46" s="2"/>
      <c r="R46" s="1"/>
      <c r="S46" s="2"/>
      <c r="T46" s="2"/>
      <c r="U46" s="1">
        <f t="shared" si="9"/>
        <v>3.2816772864350613E-2</v>
      </c>
      <c r="V46" s="1">
        <f t="shared" si="9"/>
        <v>2.1225579211706726E-2</v>
      </c>
      <c r="W46" s="2"/>
      <c r="X46" s="2"/>
      <c r="Y46" s="2"/>
      <c r="Z46">
        <v>1.2295799999999999</v>
      </c>
      <c r="AA46">
        <v>0.88162499999999999</v>
      </c>
      <c r="AB46">
        <v>0.93259599999999998</v>
      </c>
      <c r="AC46">
        <v>1.0921099999999999</v>
      </c>
    </row>
    <row r="47" spans="1:29" x14ac:dyDescent="0.25">
      <c r="A47" s="3">
        <v>37803</v>
      </c>
      <c r="B47" s="2">
        <v>31</v>
      </c>
      <c r="C47" s="2">
        <v>5890</v>
      </c>
      <c r="D47" s="2">
        <v>10850</v>
      </c>
      <c r="E47" s="2">
        <v>8040.3487500000001</v>
      </c>
      <c r="F47" s="2">
        <v>8571.8661200000006</v>
      </c>
      <c r="G47" s="12">
        <f t="shared" si="1"/>
        <v>190</v>
      </c>
      <c r="H47" s="12">
        <f t="shared" si="1"/>
        <v>350</v>
      </c>
      <c r="I47" s="12">
        <f t="shared" si="1"/>
        <v>259.3660887096774</v>
      </c>
      <c r="J47" s="12">
        <f t="shared" si="1"/>
        <v>276.51181032258069</v>
      </c>
      <c r="K47" s="5">
        <v>92</v>
      </c>
      <c r="L47" s="5">
        <v>96</v>
      </c>
      <c r="M47" s="2"/>
      <c r="N47" s="4"/>
      <c r="O47" s="2">
        <f t="shared" si="6"/>
        <v>267.96223811000004</v>
      </c>
      <c r="P47" s="2">
        <f t="shared" si="7"/>
        <v>270.63714479738985</v>
      </c>
      <c r="Q47" s="2"/>
      <c r="R47" s="1"/>
      <c r="S47" s="2"/>
      <c r="T47" s="2"/>
      <c r="U47" s="1">
        <f t="shared" si="9"/>
        <v>3.3142919504580197E-2</v>
      </c>
      <c r="V47" s="1">
        <f t="shared" si="9"/>
        <v>2.1245622450402415E-2</v>
      </c>
      <c r="W47" s="2"/>
      <c r="X47" s="2"/>
      <c r="Y47" s="2"/>
      <c r="Z47">
        <v>1.2295799999999999</v>
      </c>
      <c r="AA47">
        <v>0.88162499999999999</v>
      </c>
      <c r="AB47">
        <v>0.93259599999999998</v>
      </c>
      <c r="AC47">
        <v>1.0921099999999999</v>
      </c>
    </row>
    <row r="48" spans="1:29" x14ac:dyDescent="0.25">
      <c r="U48" s="22">
        <f>AVERAGE(U36:U47)</f>
        <v>4.1636852253619273E-2</v>
      </c>
      <c r="V48" s="22">
        <f>AVERAGE(V36:V47)</f>
        <v>4.2925843521658603E-2</v>
      </c>
    </row>
    <row r="55" spans="19:23" x14ac:dyDescent="0.25">
      <c r="S55">
        <f>0.5*(W36+X36)</f>
        <v>3.1372616602919887</v>
      </c>
      <c r="T55">
        <f>W36</f>
        <v>3.1896497447192167</v>
      </c>
      <c r="U55">
        <f>(U48+V48)*50</f>
        <v>4.228134788763894</v>
      </c>
      <c r="V55">
        <f>U48*100</f>
        <v>4.1636852253619274</v>
      </c>
      <c r="W55">
        <f>U48*100</f>
        <v>4.1636852253619274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7"/>
  <sheetViews>
    <sheetView tabSelected="1" workbookViewId="0">
      <selection activeCell="Z14" sqref="Z14"/>
    </sheetView>
  </sheetViews>
  <sheetFormatPr defaultRowHeight="15" x14ac:dyDescent="0.25"/>
  <cols>
    <col min="4" max="4" width="17.28515625" customWidth="1"/>
    <col min="15" max="16" width="11.5703125" bestFit="1" customWidth="1"/>
  </cols>
  <sheetData>
    <row r="1" spans="1:43" x14ac:dyDescent="0.25">
      <c r="I1" t="s">
        <v>13</v>
      </c>
      <c r="J1" t="s">
        <v>14</v>
      </c>
      <c r="K1" t="s">
        <v>28</v>
      </c>
      <c r="L1" t="s">
        <v>29</v>
      </c>
      <c r="O1" t="s">
        <v>15</v>
      </c>
      <c r="P1" t="s">
        <v>16</v>
      </c>
      <c r="Q1" t="s">
        <v>17</v>
      </c>
      <c r="R1" t="s">
        <v>18</v>
      </c>
      <c r="S1" t="s">
        <v>20</v>
      </c>
      <c r="T1" t="s">
        <v>21</v>
      </c>
      <c r="U1" t="s">
        <v>19</v>
      </c>
      <c r="V1" t="s">
        <v>22</v>
      </c>
    </row>
    <row r="2" spans="1:43" x14ac:dyDescent="0.25">
      <c r="C2" s="6"/>
      <c r="D2" s="6" t="s">
        <v>8</v>
      </c>
      <c r="E2" s="6" t="s">
        <v>9</v>
      </c>
      <c r="F2" s="6" t="s">
        <v>0</v>
      </c>
      <c r="G2" s="6" t="s">
        <v>1</v>
      </c>
      <c r="H2" s="19"/>
      <c r="I2" s="19">
        <v>0</v>
      </c>
      <c r="J2" s="19">
        <v>0</v>
      </c>
      <c r="K2" s="19">
        <v>0</v>
      </c>
      <c r="L2" s="19">
        <v>0</v>
      </c>
      <c r="M2" s="28"/>
      <c r="N2" s="28"/>
      <c r="O2">
        <v>0.1</v>
      </c>
      <c r="P2">
        <v>0.1</v>
      </c>
      <c r="Q2">
        <v>0.1</v>
      </c>
      <c r="R2">
        <v>0.1</v>
      </c>
      <c r="S2">
        <v>0</v>
      </c>
      <c r="T2">
        <v>0</v>
      </c>
      <c r="U2">
        <v>0</v>
      </c>
      <c r="V2">
        <v>0</v>
      </c>
      <c r="W2">
        <v>0</v>
      </c>
    </row>
    <row r="3" spans="1:43" x14ac:dyDescent="0.25">
      <c r="C3" s="6" t="s">
        <v>4</v>
      </c>
      <c r="D3" s="6">
        <f>O3</f>
        <v>3.2894736842105261E-2</v>
      </c>
      <c r="E3" s="6">
        <f>Q3</f>
        <v>0.1</v>
      </c>
      <c r="F3" s="20">
        <f>S3*I3</f>
        <v>0.36019000000000001</v>
      </c>
      <c r="G3" s="20">
        <f>U3*J3</f>
        <v>0.49510750049999996</v>
      </c>
      <c r="H3" s="18"/>
      <c r="I3" s="18">
        <v>1</v>
      </c>
      <c r="J3">
        <v>0.92070200000000002</v>
      </c>
      <c r="K3" s="18">
        <v>1.2982800000000001</v>
      </c>
      <c r="L3">
        <v>1.14395</v>
      </c>
      <c r="O3" s="29">
        <v>3.2894736842105261E-2</v>
      </c>
      <c r="P3" s="29">
        <v>5.9210526315789478</v>
      </c>
      <c r="Q3">
        <v>0.1</v>
      </c>
      <c r="R3">
        <v>2.3839999999999999</v>
      </c>
      <c r="S3">
        <v>0.36019000000000001</v>
      </c>
      <c r="T3">
        <v>0.58831</v>
      </c>
      <c r="U3">
        <v>0.53774999999999995</v>
      </c>
      <c r="V3">
        <v>0.46224999999999999</v>
      </c>
      <c r="W3">
        <f>G6</f>
        <v>0.38484088750000001</v>
      </c>
    </row>
    <row r="4" spans="1:43" x14ac:dyDescent="0.25">
      <c r="C4" s="6" t="s">
        <v>5</v>
      </c>
      <c r="D4" s="6">
        <f>P3</f>
        <v>5.9210526315789478</v>
      </c>
      <c r="E4" s="6">
        <f>R3</f>
        <v>2.3839999999999999</v>
      </c>
      <c r="F4" s="20">
        <f>I6*T3</f>
        <v>0.58831</v>
      </c>
      <c r="G4" s="20">
        <f>J6*V3</f>
        <v>0.50489249949999992</v>
      </c>
      <c r="H4" s="18"/>
      <c r="I4" s="18">
        <v>3</v>
      </c>
      <c r="J4">
        <v>3</v>
      </c>
      <c r="K4" s="18">
        <v>3</v>
      </c>
      <c r="L4">
        <v>3</v>
      </c>
      <c r="O4">
        <v>6</v>
      </c>
      <c r="P4">
        <v>6</v>
      </c>
      <c r="Q4">
        <v>8</v>
      </c>
      <c r="R4">
        <v>8</v>
      </c>
      <c r="S4">
        <v>1</v>
      </c>
      <c r="T4">
        <v>1</v>
      </c>
      <c r="U4">
        <v>1</v>
      </c>
      <c r="V4">
        <v>1</v>
      </c>
      <c r="W4">
        <v>1</v>
      </c>
    </row>
    <row r="5" spans="1:43" x14ac:dyDescent="0.25">
      <c r="F5" s="21">
        <f>S3*K3</f>
        <v>0.46762747320000003</v>
      </c>
      <c r="G5" s="21">
        <f>U3*L3</f>
        <v>0.61515911249999999</v>
      </c>
    </row>
    <row r="6" spans="1:43" x14ac:dyDescent="0.25">
      <c r="F6" s="21">
        <f>K6*T3</f>
        <v>0.48087252679999998</v>
      </c>
      <c r="G6" s="21">
        <f>L6*V3</f>
        <v>0.38484088750000001</v>
      </c>
      <c r="H6" t="s">
        <v>23</v>
      </c>
      <c r="I6">
        <f>1+(1-I3)*S3/T3</f>
        <v>1</v>
      </c>
      <c r="J6">
        <f>1+(1-J3)*U3/V3</f>
        <v>1.0922498637101135</v>
      </c>
      <c r="K6">
        <f>1+(1-K3)*S3/T3</f>
        <v>0.81737948836497765</v>
      </c>
      <c r="L6">
        <f>1+(1-L3)*U3/V3</f>
        <v>0.83253842617631157</v>
      </c>
      <c r="N6" t="s">
        <v>4</v>
      </c>
      <c r="O6">
        <v>0.36019000000000001</v>
      </c>
      <c r="P6">
        <v>0.53774999999999995</v>
      </c>
      <c r="Q6">
        <v>0.1</v>
      </c>
      <c r="R6">
        <v>-999</v>
      </c>
      <c r="S6">
        <v>1</v>
      </c>
      <c r="T6">
        <v>250.08</v>
      </c>
      <c r="U6">
        <v>0</v>
      </c>
    </row>
    <row r="7" spans="1:43" x14ac:dyDescent="0.25">
      <c r="A7" t="s">
        <v>27</v>
      </c>
      <c r="N7" t="s">
        <v>5</v>
      </c>
      <c r="O7">
        <v>0.58831</v>
      </c>
      <c r="P7">
        <v>0.46224999999999999</v>
      </c>
      <c r="Q7">
        <v>2.3839999999999999</v>
      </c>
      <c r="R7">
        <v>-999</v>
      </c>
      <c r="S7">
        <v>180</v>
      </c>
      <c r="T7">
        <v>49660.186000000002</v>
      </c>
      <c r="U7">
        <v>0</v>
      </c>
    </row>
    <row r="9" spans="1:43" x14ac:dyDescent="0.25">
      <c r="C9" s="7" t="s">
        <v>7</v>
      </c>
      <c r="D9" s="7" t="s">
        <v>7</v>
      </c>
      <c r="E9" s="7" t="s">
        <v>7</v>
      </c>
      <c r="F9" s="7" t="s">
        <v>7</v>
      </c>
      <c r="G9" s="7" t="s">
        <v>6</v>
      </c>
      <c r="H9" s="7" t="s">
        <v>6</v>
      </c>
      <c r="I9" s="7" t="s">
        <v>6</v>
      </c>
      <c r="J9" s="13" t="s">
        <v>6</v>
      </c>
      <c r="K9" s="14" t="s">
        <v>11</v>
      </c>
      <c r="L9" s="14" t="s">
        <v>11</v>
      </c>
      <c r="O9" t="s">
        <v>10</v>
      </c>
    </row>
    <row r="10" spans="1:43" x14ac:dyDescent="0.25">
      <c r="A10" t="s">
        <v>2</v>
      </c>
      <c r="B10" t="s">
        <v>3</v>
      </c>
      <c r="C10" s="9" t="s">
        <v>0</v>
      </c>
      <c r="D10" s="9" t="s">
        <v>1</v>
      </c>
      <c r="E10" s="9" t="s">
        <v>4</v>
      </c>
      <c r="F10" s="9" t="s">
        <v>5</v>
      </c>
      <c r="G10" s="7" t="s">
        <v>0</v>
      </c>
      <c r="H10" s="7" t="s">
        <v>1</v>
      </c>
      <c r="I10" s="7" t="s">
        <v>4</v>
      </c>
      <c r="J10" s="13" t="s">
        <v>5</v>
      </c>
      <c r="K10" s="14" t="s">
        <v>4</v>
      </c>
      <c r="L10" s="14" t="s">
        <v>5</v>
      </c>
      <c r="O10" s="7" t="s">
        <v>4</v>
      </c>
      <c r="P10" s="7" t="s">
        <v>5</v>
      </c>
      <c r="R10" t="s">
        <v>12</v>
      </c>
      <c r="AN10">
        <v>1.2982800000000001</v>
      </c>
      <c r="AO10">
        <v>1.2782199999999999</v>
      </c>
      <c r="AP10">
        <v>1.2581599999999999</v>
      </c>
      <c r="AQ10">
        <v>1.23811</v>
      </c>
    </row>
    <row r="11" spans="1:43" x14ac:dyDescent="0.25">
      <c r="A11" s="3">
        <v>36708</v>
      </c>
      <c r="B11" s="2">
        <v>31</v>
      </c>
      <c r="C11" s="2">
        <v>7347</v>
      </c>
      <c r="D11" s="2">
        <v>9052</v>
      </c>
      <c r="E11" s="2">
        <v>7752.4743799999997</v>
      </c>
      <c r="F11" s="2">
        <v>8552.5876200000002</v>
      </c>
      <c r="G11" s="15">
        <f>C11/$B11</f>
        <v>237</v>
      </c>
      <c r="H11" s="15">
        <f t="shared" ref="H11:J26" si="0">D11/$B11</f>
        <v>292</v>
      </c>
      <c r="I11" s="15">
        <f t="shared" si="0"/>
        <v>250.0798187096774</v>
      </c>
      <c r="J11" s="15">
        <f t="shared" si="0"/>
        <v>275.88992322580646</v>
      </c>
      <c r="K11" s="5">
        <v>95</v>
      </c>
      <c r="L11" s="5">
        <v>96</v>
      </c>
      <c r="M11" s="2"/>
      <c r="N11" s="2"/>
      <c r="O11" s="2">
        <f>I11</f>
        <v>250.0798187096774</v>
      </c>
      <c r="P11" s="2">
        <f>J11</f>
        <v>275.88992322580646</v>
      </c>
      <c r="Q11" s="2"/>
      <c r="R11" s="1">
        <f>ABS((O11-I11)/I11)</f>
        <v>0</v>
      </c>
      <c r="S11" s="1">
        <f>ABS((P11-J11)/J11)</f>
        <v>0</v>
      </c>
      <c r="T11" s="2"/>
      <c r="U11" s="3"/>
      <c r="V11" s="2"/>
      <c r="W11" s="1">
        <f>ABS((O11-I11)/I11)*100</f>
        <v>0</v>
      </c>
      <c r="X11" s="1">
        <f>ABS((P11-J11)/J11)*100</f>
        <v>0</v>
      </c>
      <c r="Y11" s="2"/>
      <c r="Z11" s="2"/>
      <c r="AA11" s="2"/>
      <c r="AN11">
        <v>0.83208099999999996</v>
      </c>
      <c r="AO11">
        <v>0.84337200000000001</v>
      </c>
      <c r="AP11">
        <v>0.85466200000000003</v>
      </c>
      <c r="AQ11">
        <v>0.86595299999999997</v>
      </c>
    </row>
    <row r="12" spans="1:43" x14ac:dyDescent="0.25">
      <c r="A12" s="3">
        <v>36739</v>
      </c>
      <c r="B12" s="2">
        <v>31</v>
      </c>
      <c r="C12" s="2">
        <v>7347</v>
      </c>
      <c r="D12" s="2">
        <v>9052</v>
      </c>
      <c r="E12" s="2">
        <v>7487.5344999999998</v>
      </c>
      <c r="F12" s="2">
        <v>8743.4692099999993</v>
      </c>
      <c r="G12" s="15">
        <f t="shared" ref="G12:J47" si="1">C12/$B12</f>
        <v>237</v>
      </c>
      <c r="H12" s="15">
        <f t="shared" si="0"/>
        <v>292</v>
      </c>
      <c r="I12" s="15">
        <f t="shared" si="0"/>
        <v>241.53337096774192</v>
      </c>
      <c r="J12" s="15">
        <f t="shared" si="0"/>
        <v>282.04739387096771</v>
      </c>
      <c r="K12" s="5">
        <v>98</v>
      </c>
      <c r="L12" s="5">
        <v>94</v>
      </c>
      <c r="M12" s="2"/>
      <c r="N12" s="2"/>
      <c r="O12" s="2">
        <f>O11*EXP(-1/$D$3) +($F$3*G12+$G$3*H12-$E$3*$D$3*(K12-K11) )*(1-EXP(-1/$D$3))</f>
        <v>229.92655172494864</v>
      </c>
      <c r="P12" s="2">
        <f>P11*EXP(-1/$D$4) +($F$4*G12+$G$4*H12-$E$4*$D$4*(L12-L11) )*(1-EXP(-1/$D$4))</f>
        <v>281.9814546124378</v>
      </c>
      <c r="Q12" s="2"/>
      <c r="R12" s="1">
        <f t="shared" ref="R12:S25" si="2">ABS((O12-I12)/I12)</f>
        <v>4.8054723023525522E-2</v>
      </c>
      <c r="S12" s="1">
        <f t="shared" si="2"/>
        <v>2.3378786673020977E-4</v>
      </c>
      <c r="T12" s="2"/>
      <c r="U12" s="3"/>
      <c r="V12" s="2"/>
      <c r="W12" s="1">
        <f t="shared" ref="W12:X25" si="3">ABS((O12-I12)/I12)*100</f>
        <v>4.8054723023525518</v>
      </c>
      <c r="X12" s="1">
        <f t="shared" si="3"/>
        <v>2.3378786673020978E-2</v>
      </c>
      <c r="Y12" s="2"/>
      <c r="Z12" s="2"/>
      <c r="AA12" s="2"/>
      <c r="AN12">
        <v>1.14395</v>
      </c>
      <c r="AO12">
        <v>1.1289400000000001</v>
      </c>
      <c r="AP12">
        <v>1.1139300000000001</v>
      </c>
      <c r="AQ12">
        <v>1.0989100000000001</v>
      </c>
    </row>
    <row r="13" spans="1:43" x14ac:dyDescent="0.25">
      <c r="A13" s="3">
        <v>36770</v>
      </c>
      <c r="B13" s="2">
        <v>30</v>
      </c>
      <c r="C13" s="2">
        <v>6840</v>
      </c>
      <c r="D13" s="2">
        <v>9270</v>
      </c>
      <c r="E13" s="2">
        <v>7335.6266800000003</v>
      </c>
      <c r="F13" s="2">
        <v>8476.94</v>
      </c>
      <c r="G13" s="15">
        <f t="shared" si="1"/>
        <v>228</v>
      </c>
      <c r="H13" s="15">
        <f t="shared" si="0"/>
        <v>309</v>
      </c>
      <c r="I13" s="15">
        <f t="shared" si="0"/>
        <v>244.52088933333334</v>
      </c>
      <c r="J13" s="15">
        <f t="shared" si="0"/>
        <v>282.56466666666671</v>
      </c>
      <c r="K13" s="5">
        <v>98</v>
      </c>
      <c r="L13" s="5">
        <v>97</v>
      </c>
      <c r="M13" s="2"/>
      <c r="N13" s="2"/>
      <c r="O13" s="2">
        <f t="shared" ref="O13:O22" si="4">O12*EXP(-1/$D$3) +($F$3*G13+$G$3*H13-$E$3*$D$3*(K13-K12) )*(1-EXP(-1/$D$3))</f>
        <v>235.11153765449964</v>
      </c>
      <c r="P13" s="2">
        <f t="shared" ref="P13:P22" si="5">P12*EXP(-1/$D$4) +($F$4*G13+$G$4*H13-$E$4*$D$4*(L13-L12) )*(1-EXP(-1/$D$4))</f>
        <v>276.66960952106785</v>
      </c>
      <c r="Q13" s="2"/>
      <c r="R13" s="1">
        <f t="shared" si="2"/>
        <v>3.8480768266823936E-2</v>
      </c>
      <c r="S13" s="1">
        <f t="shared" si="2"/>
        <v>2.0862683275800657E-2</v>
      </c>
      <c r="T13" s="2"/>
      <c r="U13" s="3"/>
      <c r="V13" s="2"/>
      <c r="W13" s="1">
        <f t="shared" si="3"/>
        <v>3.8480768266823935</v>
      </c>
      <c r="X13" s="1">
        <f t="shared" si="3"/>
        <v>2.0862683275800658</v>
      </c>
      <c r="Y13" s="2"/>
      <c r="Z13" s="2"/>
      <c r="AA13" s="2"/>
      <c r="AN13">
        <v>0.83254099999999998</v>
      </c>
      <c r="AO13">
        <v>0.85000399999999998</v>
      </c>
      <c r="AP13">
        <v>0.86746599999999996</v>
      </c>
      <c r="AQ13">
        <v>0.88492899999999997</v>
      </c>
    </row>
    <row r="14" spans="1:43" x14ac:dyDescent="0.25">
      <c r="A14" s="3">
        <v>36800</v>
      </c>
      <c r="B14" s="2">
        <v>31</v>
      </c>
      <c r="C14" s="2">
        <v>7068</v>
      </c>
      <c r="D14" s="2">
        <v>9579</v>
      </c>
      <c r="E14" s="2">
        <v>7657.6872999999996</v>
      </c>
      <c r="F14" s="2">
        <v>8856.2803299999996</v>
      </c>
      <c r="G14" s="15">
        <f t="shared" si="1"/>
        <v>228</v>
      </c>
      <c r="H14" s="15">
        <f t="shared" si="0"/>
        <v>309</v>
      </c>
      <c r="I14" s="15">
        <f t="shared" si="0"/>
        <v>247.02217096774191</v>
      </c>
      <c r="J14" s="15">
        <f t="shared" si="0"/>
        <v>285.68646225806452</v>
      </c>
      <c r="K14" s="5">
        <v>95</v>
      </c>
      <c r="L14" s="5">
        <v>96</v>
      </c>
      <c r="M14" s="2"/>
      <c r="N14" s="2"/>
      <c r="O14" s="2">
        <f t="shared" si="4"/>
        <v>235.12140607555261</v>
      </c>
      <c r="P14" s="2">
        <f t="shared" si="5"/>
        <v>280.95743044973386</v>
      </c>
      <c r="Q14" s="2"/>
      <c r="R14" s="1">
        <f t="shared" si="2"/>
        <v>4.8176909973572352E-2</v>
      </c>
      <c r="S14" s="1">
        <f t="shared" si="2"/>
        <v>1.6553223316752266E-2</v>
      </c>
      <c r="T14" s="2"/>
      <c r="U14" s="3"/>
      <c r="V14" s="2"/>
      <c r="W14" s="1">
        <f t="shared" si="3"/>
        <v>4.8176909973572348</v>
      </c>
      <c r="X14" s="1">
        <f t="shared" si="3"/>
        <v>1.6553223316752266</v>
      </c>
      <c r="Y14" s="2"/>
      <c r="Z14" s="2"/>
      <c r="AA14" s="2"/>
    </row>
    <row r="15" spans="1:43" x14ac:dyDescent="0.25">
      <c r="A15" s="3">
        <v>36831</v>
      </c>
      <c r="B15" s="2">
        <v>30</v>
      </c>
      <c r="C15" s="2">
        <v>6390</v>
      </c>
      <c r="D15" s="2">
        <v>9240</v>
      </c>
      <c r="E15" s="2">
        <v>7139.1243000000004</v>
      </c>
      <c r="F15" s="2">
        <v>8509.2690999999995</v>
      </c>
      <c r="G15" s="15">
        <f t="shared" si="1"/>
        <v>213</v>
      </c>
      <c r="H15" s="15">
        <f t="shared" si="0"/>
        <v>308</v>
      </c>
      <c r="I15" s="15">
        <f t="shared" si="0"/>
        <v>237.97081</v>
      </c>
      <c r="J15" s="15">
        <f t="shared" si="0"/>
        <v>283.6423033333333</v>
      </c>
      <c r="K15" s="5">
        <v>95</v>
      </c>
      <c r="L15" s="5">
        <v>94</v>
      </c>
      <c r="M15" s="2"/>
      <c r="N15" s="2"/>
      <c r="O15" s="2">
        <f t="shared" si="4"/>
        <v>229.21358015400037</v>
      </c>
      <c r="P15" s="2">
        <f t="shared" si="5"/>
        <v>285.3227054187297</v>
      </c>
      <c r="Q15" s="2"/>
      <c r="R15" s="1">
        <f t="shared" si="2"/>
        <v>3.6799596748860214E-2</v>
      </c>
      <c r="S15" s="1">
        <f t="shared" si="2"/>
        <v>5.9243704681864922E-3</v>
      </c>
      <c r="T15" s="2"/>
      <c r="U15" s="3"/>
      <c r="V15" s="2"/>
      <c r="W15" s="1">
        <f t="shared" si="3"/>
        <v>3.6799596748860215</v>
      </c>
      <c r="X15" s="1">
        <f t="shared" si="3"/>
        <v>0.59243704681864917</v>
      </c>
      <c r="Y15" s="2"/>
      <c r="Z15" s="2"/>
      <c r="AA15" s="2"/>
    </row>
    <row r="16" spans="1:43" x14ac:dyDescent="0.25">
      <c r="A16" s="3">
        <v>36861</v>
      </c>
      <c r="B16" s="2">
        <v>31</v>
      </c>
      <c r="C16" s="2">
        <v>6293</v>
      </c>
      <c r="D16" s="2">
        <v>9951</v>
      </c>
      <c r="E16" s="2">
        <v>7338.4373500000002</v>
      </c>
      <c r="F16" s="2">
        <v>8655.4785200000006</v>
      </c>
      <c r="G16" s="15">
        <f t="shared" si="1"/>
        <v>203</v>
      </c>
      <c r="H16" s="15">
        <f t="shared" si="0"/>
        <v>321</v>
      </c>
      <c r="I16" s="15">
        <f t="shared" si="0"/>
        <v>236.72378548387098</v>
      </c>
      <c r="J16" s="15">
        <f t="shared" si="0"/>
        <v>279.20898451612908</v>
      </c>
      <c r="K16" s="5">
        <v>96</v>
      </c>
      <c r="L16" s="5">
        <v>98</v>
      </c>
      <c r="M16" s="2"/>
      <c r="N16" s="2"/>
      <c r="O16" s="2">
        <f t="shared" si="4"/>
        <v>232.04478818681559</v>
      </c>
      <c r="P16" s="2">
        <f t="shared" si="5"/>
        <v>275.95404705785694</v>
      </c>
      <c r="Q16" s="2"/>
      <c r="R16" s="1">
        <f t="shared" si="2"/>
        <v>1.976564073395231E-2</v>
      </c>
      <c r="S16" s="1">
        <f t="shared" si="2"/>
        <v>1.1657710312986401E-2</v>
      </c>
      <c r="T16" s="2"/>
      <c r="U16" s="3"/>
      <c r="V16" s="2"/>
      <c r="W16" s="1">
        <f t="shared" si="3"/>
        <v>1.976564073395231</v>
      </c>
      <c r="X16" s="1">
        <f t="shared" si="3"/>
        <v>1.16577103129864</v>
      </c>
      <c r="Y16" s="2"/>
      <c r="Z16" s="2"/>
      <c r="AA16" s="2"/>
    </row>
    <row r="17" spans="1:28" x14ac:dyDescent="0.25">
      <c r="A17" s="3">
        <v>36892</v>
      </c>
      <c r="B17" s="2">
        <v>31</v>
      </c>
      <c r="C17" s="2">
        <v>5952</v>
      </c>
      <c r="D17" s="2">
        <v>9703</v>
      </c>
      <c r="E17" s="2">
        <v>7062.4968600000002</v>
      </c>
      <c r="F17" s="2">
        <v>8730.4667700000009</v>
      </c>
      <c r="G17" s="15">
        <f t="shared" si="1"/>
        <v>192</v>
      </c>
      <c r="H17" s="15">
        <f t="shared" si="0"/>
        <v>313</v>
      </c>
      <c r="I17" s="15">
        <f t="shared" si="0"/>
        <v>227.82247935483872</v>
      </c>
      <c r="J17" s="15">
        <f t="shared" si="0"/>
        <v>281.62796032258069</v>
      </c>
      <c r="K17" s="5">
        <v>94</v>
      </c>
      <c r="L17" s="5">
        <v>92</v>
      </c>
      <c r="M17" s="2"/>
      <c r="N17" s="2"/>
      <c r="O17" s="2">
        <f t="shared" si="4"/>
        <v>224.13170660386891</v>
      </c>
      <c r="P17" s="2">
        <f t="shared" si="5"/>
        <v>288.34349152603733</v>
      </c>
      <c r="Q17" s="2"/>
      <c r="R17" s="1">
        <f t="shared" si="2"/>
        <v>1.6200213259997712E-2</v>
      </c>
      <c r="S17" s="1">
        <f t="shared" si="2"/>
        <v>2.3845399426124344E-2</v>
      </c>
      <c r="T17" s="2"/>
      <c r="U17" s="3"/>
      <c r="V17" s="2"/>
      <c r="W17" s="1">
        <f t="shared" si="3"/>
        <v>1.6200213259997713</v>
      </c>
      <c r="X17" s="1">
        <f t="shared" si="3"/>
        <v>2.3845399426124345</v>
      </c>
      <c r="Y17" s="2"/>
      <c r="Z17" s="2"/>
      <c r="AA17" s="2"/>
    </row>
    <row r="18" spans="1:28" x14ac:dyDescent="0.25">
      <c r="A18" s="3">
        <v>36923</v>
      </c>
      <c r="B18" s="2">
        <v>28</v>
      </c>
      <c r="C18" s="2">
        <v>5376</v>
      </c>
      <c r="D18" s="2">
        <v>8764</v>
      </c>
      <c r="E18" s="2">
        <v>6202.8468000000003</v>
      </c>
      <c r="F18" s="2">
        <v>7847.12219</v>
      </c>
      <c r="G18" s="15">
        <f t="shared" si="1"/>
        <v>192</v>
      </c>
      <c r="H18" s="15">
        <f t="shared" si="0"/>
        <v>313</v>
      </c>
      <c r="I18" s="15">
        <f t="shared" si="0"/>
        <v>221.53024285714287</v>
      </c>
      <c r="J18" s="15">
        <f t="shared" si="0"/>
        <v>280.25436392857142</v>
      </c>
      <c r="K18" s="5">
        <v>95</v>
      </c>
      <c r="L18" s="5">
        <v>92</v>
      </c>
      <c r="M18" s="2"/>
      <c r="N18" s="2"/>
      <c r="O18" s="2">
        <f t="shared" si="4"/>
        <v>224.12183818281579</v>
      </c>
      <c r="P18" s="2">
        <f t="shared" si="5"/>
        <v>285.64632051292091</v>
      </c>
      <c r="Q18" s="2"/>
      <c r="R18" s="1">
        <f t="shared" si="2"/>
        <v>1.1698607342493441E-2</v>
      </c>
      <c r="S18" s="1">
        <f t="shared" si="2"/>
        <v>1.9239509810893569E-2</v>
      </c>
      <c r="T18" s="2"/>
      <c r="U18" s="3"/>
      <c r="V18" s="2"/>
      <c r="W18" s="1">
        <f t="shared" si="3"/>
        <v>1.1698607342493441</v>
      </c>
      <c r="X18" s="1">
        <f t="shared" si="3"/>
        <v>1.9239509810893569</v>
      </c>
      <c r="Y18" s="2"/>
      <c r="Z18" s="2"/>
      <c r="AA18" s="2"/>
    </row>
    <row r="19" spans="1:28" x14ac:dyDescent="0.25">
      <c r="A19" s="3">
        <v>36951</v>
      </c>
      <c r="B19" s="2">
        <v>31</v>
      </c>
      <c r="C19" s="2">
        <v>5952</v>
      </c>
      <c r="D19" s="2">
        <v>9858</v>
      </c>
      <c r="E19" s="2">
        <v>6882.7596700000004</v>
      </c>
      <c r="F19" s="2">
        <v>8623.5826099999995</v>
      </c>
      <c r="G19" s="15">
        <f t="shared" si="1"/>
        <v>192</v>
      </c>
      <c r="H19" s="15">
        <f t="shared" si="0"/>
        <v>318</v>
      </c>
      <c r="I19" s="15">
        <f t="shared" si="0"/>
        <v>222.02450548387097</v>
      </c>
      <c r="J19" s="15">
        <f t="shared" si="0"/>
        <v>278.1800841935484</v>
      </c>
      <c r="K19" s="5">
        <v>96</v>
      </c>
      <c r="L19" s="5">
        <v>96</v>
      </c>
      <c r="M19" s="2"/>
      <c r="N19" s="2"/>
      <c r="O19" s="2">
        <f t="shared" si="4"/>
        <v>226.59737568531565</v>
      </c>
      <c r="P19" s="2">
        <f t="shared" si="5"/>
        <v>274.98635716200874</v>
      </c>
      <c r="Q19" s="2"/>
      <c r="R19" s="1">
        <f t="shared" si="2"/>
        <v>2.0596240903582978E-2</v>
      </c>
      <c r="S19" s="1">
        <f t="shared" si="2"/>
        <v>1.1480789650338748E-2</v>
      </c>
      <c r="T19" s="2"/>
      <c r="U19" s="3"/>
      <c r="V19" s="2"/>
      <c r="W19" s="1">
        <f t="shared" si="3"/>
        <v>2.0596240903582976</v>
      </c>
      <c r="X19" s="1">
        <f t="shared" si="3"/>
        <v>1.1480789650338747</v>
      </c>
      <c r="Y19" s="2"/>
      <c r="Z19" s="2"/>
      <c r="AA19" s="2"/>
    </row>
    <row r="20" spans="1:28" x14ac:dyDescent="0.25">
      <c r="A20" s="3">
        <v>36982</v>
      </c>
      <c r="B20" s="2">
        <v>30</v>
      </c>
      <c r="C20" s="2">
        <v>5760</v>
      </c>
      <c r="D20" s="2">
        <v>10020</v>
      </c>
      <c r="E20" s="2">
        <v>6709.1404700000003</v>
      </c>
      <c r="F20" s="2">
        <v>8721.0461400000004</v>
      </c>
      <c r="G20" s="15">
        <f t="shared" si="1"/>
        <v>192</v>
      </c>
      <c r="H20" s="15">
        <f t="shared" si="0"/>
        <v>334</v>
      </c>
      <c r="I20" s="15">
        <f t="shared" si="0"/>
        <v>223.63801566666669</v>
      </c>
      <c r="J20" s="15">
        <f t="shared" si="0"/>
        <v>290.70153800000003</v>
      </c>
      <c r="K20" s="5">
        <v>98</v>
      </c>
      <c r="L20" s="5">
        <v>95</v>
      </c>
      <c r="M20" s="2"/>
      <c r="N20" s="2"/>
      <c r="O20" s="2">
        <f t="shared" si="4"/>
        <v>234.51580621963106</v>
      </c>
      <c r="P20" s="2">
        <f t="shared" si="5"/>
        <v>278.20604025756433</v>
      </c>
      <c r="Q20" s="2"/>
      <c r="R20" s="1">
        <f t="shared" si="2"/>
        <v>4.8640167551735738E-2</v>
      </c>
      <c r="S20" s="1">
        <f t="shared" si="2"/>
        <v>4.2983940946455197E-2</v>
      </c>
      <c r="T20" s="2"/>
      <c r="U20" s="3"/>
      <c r="V20" s="2"/>
      <c r="W20" s="1">
        <f t="shared" si="3"/>
        <v>4.8640167551735738</v>
      </c>
      <c r="X20" s="1">
        <f t="shared" si="3"/>
        <v>4.2983940946455199</v>
      </c>
      <c r="Y20" s="2"/>
      <c r="Z20" s="2"/>
      <c r="AA20" s="2"/>
    </row>
    <row r="21" spans="1:28" x14ac:dyDescent="0.25">
      <c r="A21" s="3">
        <v>37012</v>
      </c>
      <c r="B21" s="2">
        <v>31</v>
      </c>
      <c r="C21" s="2">
        <v>5952</v>
      </c>
      <c r="D21" s="2">
        <v>10354</v>
      </c>
      <c r="E21" s="2">
        <v>6898.10689</v>
      </c>
      <c r="F21" s="2">
        <v>9236.2186000000002</v>
      </c>
      <c r="G21" s="15">
        <f t="shared" si="1"/>
        <v>192</v>
      </c>
      <c r="H21" s="15">
        <f t="shared" si="0"/>
        <v>334</v>
      </c>
      <c r="I21" s="15">
        <f t="shared" si="0"/>
        <v>222.51957709677419</v>
      </c>
      <c r="J21" s="15">
        <f t="shared" si="0"/>
        <v>297.94253548387098</v>
      </c>
      <c r="K21" s="5">
        <v>98</v>
      </c>
      <c r="L21" s="5">
        <v>93</v>
      </c>
      <c r="M21" s="2"/>
      <c r="N21" s="2"/>
      <c r="O21" s="2">
        <f t="shared" si="4"/>
        <v>234.52238516699998</v>
      </c>
      <c r="P21" s="2">
        <f t="shared" si="5"/>
        <v>283.11894839711289</v>
      </c>
      <c r="Q21" s="2"/>
      <c r="R21" s="1">
        <f t="shared" si="2"/>
        <v>5.3940458753459486E-2</v>
      </c>
      <c r="S21" s="1">
        <f t="shared" si="2"/>
        <v>4.9753174929131817E-2</v>
      </c>
      <c r="T21" s="2"/>
      <c r="U21" s="3"/>
      <c r="V21" s="2"/>
      <c r="W21" s="1">
        <f t="shared" si="3"/>
        <v>5.3940458753459488</v>
      </c>
      <c r="X21" s="1">
        <f t="shared" si="3"/>
        <v>4.9753174929131818</v>
      </c>
      <c r="Y21" s="2"/>
      <c r="Z21" s="2"/>
      <c r="AA21" s="2"/>
    </row>
    <row r="22" spans="1:28" x14ac:dyDescent="0.25">
      <c r="A22" s="3">
        <v>37043</v>
      </c>
      <c r="B22" s="2">
        <v>30</v>
      </c>
      <c r="C22" s="2">
        <v>6270</v>
      </c>
      <c r="D22" s="2">
        <v>9600</v>
      </c>
      <c r="E22" s="2">
        <v>6933.9417999999996</v>
      </c>
      <c r="F22" s="2">
        <v>8762.7777100000003</v>
      </c>
      <c r="G22" s="15">
        <f t="shared" si="1"/>
        <v>209</v>
      </c>
      <c r="H22" s="15">
        <f t="shared" si="0"/>
        <v>320</v>
      </c>
      <c r="I22" s="15">
        <f t="shared" si="0"/>
        <v>231.13139333333331</v>
      </c>
      <c r="J22" s="15">
        <f t="shared" si="0"/>
        <v>292.09259033333336</v>
      </c>
      <c r="K22" s="5">
        <v>92</v>
      </c>
      <c r="L22" s="5">
        <v>97</v>
      </c>
      <c r="M22" s="2"/>
      <c r="N22" s="2"/>
      <c r="O22" s="2">
        <f t="shared" si="4"/>
        <v>233.73384700210534</v>
      </c>
      <c r="P22" s="2">
        <f t="shared" si="5"/>
        <v>274.56281948499441</v>
      </c>
      <c r="Q22" s="2"/>
      <c r="R22" s="1">
        <f t="shared" si="2"/>
        <v>1.125962869534914E-2</v>
      </c>
      <c r="S22" s="1">
        <f t="shared" si="2"/>
        <v>6.0014431822231928E-2</v>
      </c>
      <c r="T22" s="2"/>
      <c r="U22" s="3"/>
      <c r="V22" s="2"/>
      <c r="W22" s="1">
        <f t="shared" si="3"/>
        <v>1.125962869534914</v>
      </c>
      <c r="X22" s="1">
        <f t="shared" si="3"/>
        <v>6.0014431822231931</v>
      </c>
      <c r="Y22" s="2"/>
      <c r="Z22" s="2"/>
      <c r="AA22" s="2"/>
    </row>
    <row r="23" spans="1:28" x14ac:dyDescent="0.25">
      <c r="A23" s="3">
        <v>37073</v>
      </c>
      <c r="B23" s="2">
        <v>31</v>
      </c>
      <c r="C23" s="2">
        <v>6479</v>
      </c>
      <c r="D23" s="2">
        <v>9920</v>
      </c>
      <c r="E23" s="2">
        <v>9254.83014</v>
      </c>
      <c r="F23" s="2">
        <v>7819.8431899999996</v>
      </c>
      <c r="G23" s="11">
        <f t="shared" si="1"/>
        <v>209</v>
      </c>
      <c r="H23" s="11">
        <f t="shared" si="0"/>
        <v>320</v>
      </c>
      <c r="I23" s="11">
        <f t="shared" si="0"/>
        <v>298.54290774193549</v>
      </c>
      <c r="J23" s="11">
        <f t="shared" si="0"/>
        <v>252.25300612903226</v>
      </c>
      <c r="K23" s="5">
        <v>98</v>
      </c>
      <c r="L23" s="5">
        <v>98</v>
      </c>
      <c r="M23" s="2"/>
      <c r="N23" s="2"/>
      <c r="O23" s="2">
        <f>O22*EXP(-1/$D$3) +($F$5*G23*Y23/$K$3+$G$5*H23*AA23/$L$3-$E$3*$D$3*(K23-K22) )*(1-EXP(-1/$D$3))</f>
        <v>294.56532105669089</v>
      </c>
      <c r="P23" s="2">
        <f>P22*EXP(-1/$D$4) +($F$6*G23*Z23/$K$6+$G$6*H23*AB23/$L$6-$E$4*$D$4*(L23-L22) )*(1-EXP(-1/$D$4))</f>
        <v>264.73873923986179</v>
      </c>
      <c r="Q23" s="2"/>
      <c r="R23" s="1">
        <f t="shared" si="2"/>
        <v>1.3323333370501242E-2</v>
      </c>
      <c r="S23" s="1">
        <f t="shared" si="2"/>
        <v>4.9496865478157417E-2</v>
      </c>
      <c r="T23" s="2"/>
      <c r="U23" s="3"/>
      <c r="V23" s="2"/>
      <c r="W23" s="1">
        <f t="shared" si="3"/>
        <v>1.3323333370501242</v>
      </c>
      <c r="X23" s="1">
        <f t="shared" si="3"/>
        <v>4.9496865478157419</v>
      </c>
      <c r="Y23">
        <v>1.2982800000000001</v>
      </c>
      <c r="Z23">
        <v>0.83208099999999996</v>
      </c>
      <c r="AA23">
        <v>1.14395</v>
      </c>
      <c r="AB23">
        <v>0.83254099999999998</v>
      </c>
    </row>
    <row r="24" spans="1:28" x14ac:dyDescent="0.25">
      <c r="A24" s="3">
        <v>37104</v>
      </c>
      <c r="B24" s="2">
        <v>31</v>
      </c>
      <c r="C24" s="2">
        <v>6479</v>
      </c>
      <c r="D24" s="2">
        <v>10850</v>
      </c>
      <c r="E24" s="2">
        <v>9194.9341399999994</v>
      </c>
      <c r="F24" s="2">
        <v>8080.2671200000004</v>
      </c>
      <c r="G24" s="11">
        <f t="shared" si="1"/>
        <v>209</v>
      </c>
      <c r="H24" s="11">
        <f t="shared" si="0"/>
        <v>350</v>
      </c>
      <c r="I24" s="11">
        <f t="shared" si="0"/>
        <v>296.61077870967739</v>
      </c>
      <c r="J24" s="11">
        <f t="shared" si="0"/>
        <v>260.65377806451613</v>
      </c>
      <c r="K24" s="5">
        <v>97</v>
      </c>
      <c r="L24" s="5">
        <v>92</v>
      </c>
      <c r="M24" s="2"/>
      <c r="N24" s="2"/>
      <c r="O24" s="2">
        <f t="shared" ref="O24:O47" si="6">O23*EXP(-1/$D$3) +($F$5*G24*Y24/$K$3+$G$5*H24*AA24/$L$3-$E$3*$D$3*(K24-K23) )*(1-EXP(-1/$D$3))</f>
        <v>308.70794013988331</v>
      </c>
      <c r="P24" s="2">
        <f t="shared" ref="P24:P47" si="7">P23*EXP(-1/$D$4) +($F$6*G24*Z24/$K$6+$G$6*H24*AB24/$L$6-$E$4*$D$4*(L24-L23) )*(1-EXP(-1/$D$4))</f>
        <v>274.24506289236416</v>
      </c>
      <c r="Q24" s="2"/>
      <c r="R24" s="1">
        <f t="shared" si="2"/>
        <v>4.0784631909977269E-2</v>
      </c>
      <c r="S24" s="1">
        <f t="shared" si="2"/>
        <v>5.2143057080430884E-2</v>
      </c>
      <c r="T24" s="2"/>
      <c r="U24" s="3"/>
      <c r="V24" s="2"/>
      <c r="W24" s="1">
        <f t="shared" si="3"/>
        <v>4.0784631909977271</v>
      </c>
      <c r="X24" s="1">
        <f t="shared" si="3"/>
        <v>5.2143057080430886</v>
      </c>
      <c r="Y24">
        <v>1.2782199999999999</v>
      </c>
      <c r="Z24">
        <v>0.84337200000000001</v>
      </c>
      <c r="AA24">
        <v>1.1289400000000001</v>
      </c>
      <c r="AB24">
        <v>0.85000399999999998</v>
      </c>
    </row>
    <row r="25" spans="1:28" x14ac:dyDescent="0.25">
      <c r="A25" s="3">
        <v>37135</v>
      </c>
      <c r="B25" s="2">
        <v>30</v>
      </c>
      <c r="C25" s="2">
        <v>6270</v>
      </c>
      <c r="D25" s="2">
        <v>10500</v>
      </c>
      <c r="E25" s="2">
        <v>9030.0878900000007</v>
      </c>
      <c r="F25" s="2">
        <v>7526.7663599999996</v>
      </c>
      <c r="G25" s="11">
        <f t="shared" si="1"/>
        <v>209</v>
      </c>
      <c r="H25" s="11">
        <f t="shared" si="0"/>
        <v>350</v>
      </c>
      <c r="I25" s="11">
        <f t="shared" si="0"/>
        <v>301.00292966666672</v>
      </c>
      <c r="J25" s="11">
        <f t="shared" si="0"/>
        <v>250.892212</v>
      </c>
      <c r="K25" s="5">
        <v>97</v>
      </c>
      <c r="L25" s="5">
        <v>98</v>
      </c>
      <c r="M25" s="2"/>
      <c r="N25" s="2"/>
      <c r="O25" s="2">
        <f t="shared" si="6"/>
        <v>304.36947005860031</v>
      </c>
      <c r="P25" s="2">
        <f t="shared" si="7"/>
        <v>256.60620800536566</v>
      </c>
      <c r="Q25" s="2"/>
      <c r="R25" s="1">
        <f t="shared" si="2"/>
        <v>1.1184410715409758E-2</v>
      </c>
      <c r="S25" s="1">
        <f t="shared" si="2"/>
        <v>2.2774704562633686E-2</v>
      </c>
      <c r="T25" s="2"/>
      <c r="U25" s="3"/>
      <c r="V25" s="2"/>
      <c r="W25" s="1">
        <f t="shared" si="3"/>
        <v>1.1184410715409758</v>
      </c>
      <c r="X25" s="1">
        <f t="shared" si="3"/>
        <v>2.2774704562633685</v>
      </c>
      <c r="Y25">
        <v>1.2581599999999999</v>
      </c>
      <c r="Z25">
        <v>0.85466200000000003</v>
      </c>
      <c r="AA25">
        <v>1.1139300000000001</v>
      </c>
      <c r="AB25">
        <v>0.86746599999999996</v>
      </c>
    </row>
    <row r="26" spans="1:28" x14ac:dyDescent="0.25">
      <c r="A26" s="3">
        <v>37165</v>
      </c>
      <c r="B26" s="2">
        <v>31</v>
      </c>
      <c r="C26" s="2">
        <v>6479</v>
      </c>
      <c r="D26" s="2">
        <v>11160</v>
      </c>
      <c r="E26" s="2">
        <v>9448.6387900000009</v>
      </c>
      <c r="F26" s="2">
        <v>7979.6476700000003</v>
      </c>
      <c r="G26" s="12">
        <f t="shared" si="1"/>
        <v>209</v>
      </c>
      <c r="H26" s="12">
        <f t="shared" si="0"/>
        <v>360</v>
      </c>
      <c r="I26" s="12">
        <f t="shared" si="0"/>
        <v>304.79479967741941</v>
      </c>
      <c r="J26" s="12">
        <f t="shared" si="0"/>
        <v>257.40798935483872</v>
      </c>
      <c r="K26" s="5">
        <v>97</v>
      </c>
      <c r="L26" s="5">
        <v>97</v>
      </c>
      <c r="M26" s="2"/>
      <c r="N26" s="2"/>
      <c r="O26" s="2">
        <f t="shared" si="6"/>
        <v>305.94254864809989</v>
      </c>
      <c r="P26" s="2">
        <f t="shared" si="7"/>
        <v>258.35371504410017</v>
      </c>
      <c r="Q26" s="2"/>
      <c r="R26" s="1">
        <v>0</v>
      </c>
      <c r="S26" s="1">
        <v>0</v>
      </c>
      <c r="T26" s="2"/>
      <c r="U26" s="1">
        <f t="shared" ref="U26:V37" si="8">ABS((O26-I26)/I26)</f>
        <v>3.7656448597390957E-3</v>
      </c>
      <c r="V26" s="1">
        <f t="shared" si="8"/>
        <v>3.6740339397848347E-3</v>
      </c>
      <c r="W26" s="22">
        <f>AVERAGE(W11:W25)</f>
        <v>2.792702208328274</v>
      </c>
      <c r="X26" s="22">
        <f>AVERAGE(X11:X25)</f>
        <v>2.5797576596456908</v>
      </c>
      <c r="Y26">
        <v>1.23811</v>
      </c>
      <c r="Z26">
        <v>0.86595299999999997</v>
      </c>
      <c r="AA26">
        <v>1.0989100000000001</v>
      </c>
      <c r="AB26">
        <v>0.88492899999999997</v>
      </c>
    </row>
    <row r="27" spans="1:28" x14ac:dyDescent="0.25">
      <c r="A27" s="3">
        <v>37196</v>
      </c>
      <c r="B27" s="2">
        <v>30</v>
      </c>
      <c r="C27" s="2">
        <v>6270</v>
      </c>
      <c r="D27" s="2">
        <v>10800</v>
      </c>
      <c r="E27" s="2">
        <v>8903.5794100000003</v>
      </c>
      <c r="F27" s="2">
        <v>7994.7161900000001</v>
      </c>
      <c r="G27" s="12">
        <f t="shared" si="1"/>
        <v>209</v>
      </c>
      <c r="H27" s="12">
        <f t="shared" si="1"/>
        <v>360</v>
      </c>
      <c r="I27" s="12">
        <f t="shared" si="1"/>
        <v>296.78598033333333</v>
      </c>
      <c r="J27" s="12">
        <f t="shared" si="1"/>
        <v>266.49053966666668</v>
      </c>
      <c r="K27" s="5">
        <v>98</v>
      </c>
      <c r="L27" s="5">
        <v>94</v>
      </c>
      <c r="M27" s="2"/>
      <c r="N27" s="2"/>
      <c r="O27" s="2">
        <f t="shared" si="6"/>
        <v>301.52217918891608</v>
      </c>
      <c r="P27" s="2">
        <f t="shared" si="7"/>
        <v>264.88410022049612</v>
      </c>
      <c r="Q27" s="2"/>
      <c r="R27" s="1">
        <v>0</v>
      </c>
      <c r="S27" s="1">
        <v>0</v>
      </c>
      <c r="T27" s="2"/>
      <c r="U27" s="1">
        <f t="shared" si="8"/>
        <v>1.5958297121256619E-2</v>
      </c>
      <c r="V27" s="1">
        <f t="shared" si="8"/>
        <v>6.0281293594134002E-3</v>
      </c>
      <c r="W27" s="2"/>
      <c r="X27" s="2"/>
      <c r="Y27">
        <v>1.2180599999999999</v>
      </c>
      <c r="Z27">
        <v>0.87724400000000002</v>
      </c>
      <c r="AA27">
        <v>1.08389</v>
      </c>
      <c r="AB27">
        <v>0.90239199999999997</v>
      </c>
    </row>
    <row r="28" spans="1:28" x14ac:dyDescent="0.25">
      <c r="A28" s="3">
        <v>37226</v>
      </c>
      <c r="B28" s="2">
        <v>31</v>
      </c>
      <c r="C28" s="2">
        <v>6479</v>
      </c>
      <c r="D28" s="2">
        <v>10850</v>
      </c>
      <c r="E28" s="2">
        <v>8890.9339600000003</v>
      </c>
      <c r="F28" s="2">
        <v>8345.9070699999993</v>
      </c>
      <c r="G28" s="12">
        <f t="shared" si="1"/>
        <v>209</v>
      </c>
      <c r="H28" s="12">
        <f t="shared" si="1"/>
        <v>350</v>
      </c>
      <c r="I28" s="12">
        <f t="shared" si="1"/>
        <v>286.8043212903226</v>
      </c>
      <c r="J28" s="12">
        <f t="shared" si="1"/>
        <v>269.22280870967739</v>
      </c>
      <c r="K28" s="5">
        <v>98</v>
      </c>
      <c r="L28" s="5">
        <v>92</v>
      </c>
      <c r="M28" s="2"/>
      <c r="N28" s="2"/>
      <c r="O28" s="2">
        <f t="shared" si="6"/>
        <v>291.36054025210063</v>
      </c>
      <c r="P28" s="2">
        <f t="shared" si="7"/>
        <v>268.21269873568991</v>
      </c>
      <c r="Q28" s="2"/>
      <c r="R28" s="1">
        <v>0</v>
      </c>
      <c r="S28" s="1">
        <v>0</v>
      </c>
      <c r="T28" s="2"/>
      <c r="U28" s="1">
        <f t="shared" si="8"/>
        <v>1.5886158692727359E-2</v>
      </c>
      <c r="V28" s="1">
        <f t="shared" si="8"/>
        <v>3.7519479825231222E-3</v>
      </c>
      <c r="W28" s="2"/>
      <c r="X28" s="2"/>
      <c r="Y28">
        <v>1.19801</v>
      </c>
      <c r="Z28">
        <v>0.88853499999999996</v>
      </c>
      <c r="AA28">
        <v>1.06887</v>
      </c>
      <c r="AB28">
        <v>0.91985499999999998</v>
      </c>
    </row>
    <row r="29" spans="1:28" x14ac:dyDescent="0.25">
      <c r="A29" s="3">
        <v>37257</v>
      </c>
      <c r="B29" s="2">
        <v>31</v>
      </c>
      <c r="C29" s="2">
        <v>7750</v>
      </c>
      <c r="D29" s="2">
        <v>10540</v>
      </c>
      <c r="E29" s="2">
        <v>9282.0346100000006</v>
      </c>
      <c r="F29" s="2">
        <v>8684.2146300000004</v>
      </c>
      <c r="G29" s="12">
        <f t="shared" si="1"/>
        <v>250</v>
      </c>
      <c r="H29" s="12">
        <f t="shared" si="1"/>
        <v>340</v>
      </c>
      <c r="I29" s="12">
        <f t="shared" si="1"/>
        <v>299.42047129032261</v>
      </c>
      <c r="J29" s="12">
        <f t="shared" si="1"/>
        <v>280.13595580645165</v>
      </c>
      <c r="K29" s="5">
        <v>94</v>
      </c>
      <c r="L29" s="5">
        <v>92</v>
      </c>
      <c r="M29" s="2"/>
      <c r="N29" s="2"/>
      <c r="O29" s="2">
        <f t="shared" si="6"/>
        <v>298.76617574473636</v>
      </c>
      <c r="P29" s="2">
        <f t="shared" si="7"/>
        <v>269.99122706377358</v>
      </c>
      <c r="Q29" s="2"/>
      <c r="R29" s="1">
        <v>0</v>
      </c>
      <c r="S29" s="1">
        <v>0</v>
      </c>
      <c r="T29" s="2"/>
      <c r="U29" s="1">
        <f t="shared" si="8"/>
        <v>2.1852064515382992E-3</v>
      </c>
      <c r="V29" s="1">
        <f t="shared" si="8"/>
        <v>3.6213590338568143E-2</v>
      </c>
      <c r="W29" s="2"/>
      <c r="X29" s="2"/>
      <c r="Y29">
        <v>1.1779599999999999</v>
      </c>
      <c r="Z29">
        <v>0.89982600000000001</v>
      </c>
      <c r="AA29">
        <v>1.05385</v>
      </c>
      <c r="AB29">
        <v>0.93731799999999998</v>
      </c>
    </row>
    <row r="30" spans="1:28" x14ac:dyDescent="0.25">
      <c r="A30" s="3">
        <v>37288</v>
      </c>
      <c r="B30" s="2">
        <v>28</v>
      </c>
      <c r="C30" s="2">
        <v>7000</v>
      </c>
      <c r="D30" s="2">
        <v>9240</v>
      </c>
      <c r="E30" s="2">
        <v>8272.46875</v>
      </c>
      <c r="F30" s="2">
        <v>7820.6679700000004</v>
      </c>
      <c r="G30" s="12">
        <f t="shared" si="1"/>
        <v>250</v>
      </c>
      <c r="H30" s="12">
        <f t="shared" si="1"/>
        <v>330</v>
      </c>
      <c r="I30" s="12">
        <f t="shared" si="1"/>
        <v>295.4453125</v>
      </c>
      <c r="J30" s="12">
        <f t="shared" si="1"/>
        <v>279.30957035714289</v>
      </c>
      <c r="K30" s="5">
        <v>93</v>
      </c>
      <c r="L30" s="5">
        <v>93</v>
      </c>
      <c r="M30" s="2"/>
      <c r="N30" s="2"/>
      <c r="O30" s="2">
        <f t="shared" si="6"/>
        <v>288.61836492368485</v>
      </c>
      <c r="P30" s="2">
        <f t="shared" si="7"/>
        <v>269.29853986230006</v>
      </c>
      <c r="Q30" s="2"/>
      <c r="R30" s="1">
        <v>0</v>
      </c>
      <c r="S30" s="1">
        <v>0</v>
      </c>
      <c r="T30" s="2"/>
      <c r="U30" s="1">
        <f t="shared" si="8"/>
        <v>2.3107313900318352E-2</v>
      </c>
      <c r="V30" s="1">
        <f t="shared" si="8"/>
        <v>3.5842060413619523E-2</v>
      </c>
      <c r="W30" s="2"/>
      <c r="X30" s="2"/>
      <c r="Y30">
        <v>1.15791</v>
      </c>
      <c r="Z30">
        <v>0.91111699999999995</v>
      </c>
      <c r="AA30">
        <v>1.0388299999999999</v>
      </c>
      <c r="AB30">
        <v>0.95478099999999999</v>
      </c>
    </row>
    <row r="31" spans="1:28" x14ac:dyDescent="0.25">
      <c r="A31" s="3">
        <v>37316</v>
      </c>
      <c r="B31" s="2">
        <v>31</v>
      </c>
      <c r="C31" s="2">
        <v>7750</v>
      </c>
      <c r="D31" s="2">
        <v>10819</v>
      </c>
      <c r="E31" s="2">
        <v>9054.7832600000002</v>
      </c>
      <c r="F31" s="2">
        <v>9030.3053</v>
      </c>
      <c r="G31" s="12">
        <f t="shared" si="1"/>
        <v>250</v>
      </c>
      <c r="H31" s="12">
        <f t="shared" si="1"/>
        <v>349</v>
      </c>
      <c r="I31" s="12">
        <f t="shared" si="1"/>
        <v>292.08978258064519</v>
      </c>
      <c r="J31" s="12">
        <f t="shared" si="1"/>
        <v>291.30017096774196</v>
      </c>
      <c r="K31" s="5">
        <v>98</v>
      </c>
      <c r="L31" s="5">
        <v>94</v>
      </c>
      <c r="M31" s="2"/>
      <c r="N31" s="2"/>
      <c r="O31" s="2">
        <f t="shared" si="6"/>
        <v>294.5882867790786</v>
      </c>
      <c r="P31" s="2">
        <f t="shared" si="7"/>
        <v>270.71244350627808</v>
      </c>
      <c r="Q31" s="2"/>
      <c r="R31" s="1">
        <v>0</v>
      </c>
      <c r="S31" s="1">
        <v>0</v>
      </c>
      <c r="T31" s="2"/>
      <c r="U31" s="1">
        <f t="shared" si="8"/>
        <v>8.5538911233349248E-3</v>
      </c>
      <c r="V31" s="1">
        <f t="shared" si="8"/>
        <v>7.0675301676165966E-2</v>
      </c>
      <c r="W31" s="2"/>
      <c r="X31" s="2"/>
      <c r="Y31">
        <v>1.1378600000000001</v>
      </c>
      <c r="Z31">
        <v>0.92240800000000001</v>
      </c>
      <c r="AA31">
        <v>1.0238100000000001</v>
      </c>
      <c r="AB31">
        <v>0.972244</v>
      </c>
    </row>
    <row r="32" spans="1:28" x14ac:dyDescent="0.25">
      <c r="A32" s="3">
        <v>37347</v>
      </c>
      <c r="B32" s="2">
        <v>30</v>
      </c>
      <c r="C32" s="2">
        <v>7500</v>
      </c>
      <c r="D32" s="2">
        <v>10170</v>
      </c>
      <c r="E32" s="2">
        <v>8595.1162700000004</v>
      </c>
      <c r="F32" s="2">
        <v>8923.5717800000002</v>
      </c>
      <c r="G32" s="12">
        <f t="shared" si="1"/>
        <v>250</v>
      </c>
      <c r="H32" s="12">
        <f t="shared" si="1"/>
        <v>339</v>
      </c>
      <c r="I32" s="12">
        <f t="shared" si="1"/>
        <v>286.50387566666666</v>
      </c>
      <c r="J32" s="12">
        <f t="shared" si="1"/>
        <v>297.4523926666667</v>
      </c>
      <c r="K32" s="5">
        <v>98</v>
      </c>
      <c r="L32" s="5">
        <v>92</v>
      </c>
      <c r="M32" s="2"/>
      <c r="N32" s="2"/>
      <c r="O32" s="2">
        <f t="shared" si="6"/>
        <v>284.5556388025006</v>
      </c>
      <c r="P32" s="2">
        <f t="shared" si="7"/>
        <v>278.47221466151319</v>
      </c>
      <c r="Q32" s="2"/>
      <c r="R32" s="1">
        <v>0</v>
      </c>
      <c r="S32" s="1">
        <v>0</v>
      </c>
      <c r="T32" s="2"/>
      <c r="U32" s="1">
        <f t="shared" si="8"/>
        <v>6.8000366823405267E-3</v>
      </c>
      <c r="V32" s="1">
        <f t="shared" si="8"/>
        <v>6.3809128697859263E-2</v>
      </c>
      <c r="W32" s="2"/>
      <c r="X32" s="2"/>
      <c r="Y32">
        <v>1.11781</v>
      </c>
      <c r="Z32">
        <v>0.93369899999999995</v>
      </c>
      <c r="AA32">
        <v>1.0087900000000001</v>
      </c>
      <c r="AB32">
        <v>0.989707</v>
      </c>
    </row>
    <row r="33" spans="1:28" x14ac:dyDescent="0.25">
      <c r="A33" s="3">
        <v>37377</v>
      </c>
      <c r="B33" s="2">
        <v>31</v>
      </c>
      <c r="C33" s="2">
        <v>6479</v>
      </c>
      <c r="D33" s="2">
        <v>10509</v>
      </c>
      <c r="E33" s="2">
        <v>8432.2828699999991</v>
      </c>
      <c r="F33" s="2">
        <v>8729.29745</v>
      </c>
      <c r="G33" s="12">
        <f t="shared" si="1"/>
        <v>209</v>
      </c>
      <c r="H33" s="12">
        <f t="shared" si="1"/>
        <v>339</v>
      </c>
      <c r="I33" s="12">
        <f t="shared" si="1"/>
        <v>272.00912483870962</v>
      </c>
      <c r="J33" s="12">
        <f t="shared" si="1"/>
        <v>281.59024032258066</v>
      </c>
      <c r="K33" s="5">
        <v>95</v>
      </c>
      <c r="L33" s="5">
        <v>92</v>
      </c>
      <c r="M33" s="2"/>
      <c r="N33" s="2"/>
      <c r="O33" s="2">
        <f t="shared" si="6"/>
        <v>263.81046100315393</v>
      </c>
      <c r="P33" s="2">
        <f t="shared" si="7"/>
        <v>277.78023549897773</v>
      </c>
      <c r="Q33" s="2"/>
      <c r="R33" s="1">
        <v>0</v>
      </c>
      <c r="S33" s="1">
        <v>0</v>
      </c>
      <c r="T33" s="2"/>
      <c r="U33" s="1">
        <f t="shared" si="8"/>
        <v>3.0141135303520302E-2</v>
      </c>
      <c r="V33" s="1">
        <f t="shared" si="8"/>
        <v>1.3530315607665613E-2</v>
      </c>
      <c r="W33" s="2"/>
      <c r="X33" s="2"/>
      <c r="Y33">
        <v>1.0977600000000001</v>
      </c>
      <c r="Z33">
        <v>0.94499</v>
      </c>
      <c r="AA33">
        <v>0.99377000000000004</v>
      </c>
      <c r="AB33">
        <v>1.0071699999999999</v>
      </c>
    </row>
    <row r="34" spans="1:28" x14ac:dyDescent="0.25">
      <c r="A34" s="3">
        <v>37408</v>
      </c>
      <c r="B34" s="2">
        <v>30</v>
      </c>
      <c r="C34" s="2">
        <v>6270</v>
      </c>
      <c r="D34" s="2">
        <v>10170</v>
      </c>
      <c r="E34" s="2">
        <v>8133.3810400000002</v>
      </c>
      <c r="F34" s="2">
        <v>8139.5251500000004</v>
      </c>
      <c r="G34" s="12">
        <f t="shared" si="1"/>
        <v>209</v>
      </c>
      <c r="H34" s="12">
        <f t="shared" si="1"/>
        <v>339</v>
      </c>
      <c r="I34" s="12">
        <f t="shared" si="1"/>
        <v>271.11270133333335</v>
      </c>
      <c r="J34" s="12">
        <f t="shared" si="1"/>
        <v>271.31750500000004</v>
      </c>
      <c r="K34" s="5">
        <v>93</v>
      </c>
      <c r="L34" s="5">
        <v>97</v>
      </c>
      <c r="M34" s="2"/>
      <c r="N34" s="2"/>
      <c r="O34" s="2">
        <f t="shared" si="6"/>
        <v>259.55970864896869</v>
      </c>
      <c r="P34" s="2">
        <f t="shared" si="7"/>
        <v>266.86899659188327</v>
      </c>
      <c r="Q34" s="2"/>
      <c r="R34" s="1">
        <v>0</v>
      </c>
      <c r="S34" s="1">
        <v>0</v>
      </c>
      <c r="T34" s="2"/>
      <c r="U34" s="1">
        <f t="shared" si="8"/>
        <v>4.2613247655115344E-2</v>
      </c>
      <c r="V34" s="1">
        <f t="shared" si="8"/>
        <v>1.6395950597130712E-2</v>
      </c>
      <c r="W34" s="2"/>
      <c r="X34" s="2"/>
      <c r="Y34">
        <v>1.0777099999999999</v>
      </c>
      <c r="Z34">
        <v>0.95628099999999905</v>
      </c>
      <c r="AA34">
        <v>0.97875000000000001</v>
      </c>
      <c r="AB34">
        <v>1.0246329999999999</v>
      </c>
    </row>
    <row r="35" spans="1:28" x14ac:dyDescent="0.25">
      <c r="A35" s="3">
        <v>37438</v>
      </c>
      <c r="B35" s="2">
        <v>31</v>
      </c>
      <c r="C35" s="2">
        <v>6944</v>
      </c>
      <c r="D35" s="2">
        <v>10509</v>
      </c>
      <c r="E35" s="2">
        <v>8396.2593699999998</v>
      </c>
      <c r="F35" s="2">
        <v>8751.3289499999992</v>
      </c>
      <c r="G35" s="12">
        <f t="shared" si="1"/>
        <v>224</v>
      </c>
      <c r="H35" s="12">
        <f t="shared" si="1"/>
        <v>339</v>
      </c>
      <c r="I35" s="12">
        <f t="shared" si="1"/>
        <v>270.84707645161291</v>
      </c>
      <c r="J35" s="12">
        <f t="shared" si="1"/>
        <v>282.3009338709677</v>
      </c>
      <c r="K35" s="5">
        <v>94</v>
      </c>
      <c r="L35" s="5">
        <v>96</v>
      </c>
      <c r="M35" s="2"/>
      <c r="N35" s="2"/>
      <c r="O35" s="2">
        <f t="shared" si="6"/>
        <v>261.01675567841568</v>
      </c>
      <c r="P35" s="2">
        <f t="shared" si="7"/>
        <v>272.78250452866308</v>
      </c>
      <c r="Q35" s="2"/>
      <c r="R35" s="1">
        <v>0</v>
      </c>
      <c r="S35" s="1">
        <v>0</v>
      </c>
      <c r="T35" s="2"/>
      <c r="U35" s="1">
        <f t="shared" si="8"/>
        <v>3.629472727557178E-2</v>
      </c>
      <c r="V35" s="1">
        <f t="shared" si="8"/>
        <v>3.3717314398454087E-2</v>
      </c>
      <c r="W35" s="2"/>
      <c r="X35" s="2"/>
      <c r="Y35">
        <v>1.05766</v>
      </c>
      <c r="Z35">
        <v>0.96757199999999899</v>
      </c>
      <c r="AA35">
        <v>0.96372999999999998</v>
      </c>
      <c r="AB35">
        <v>1.0420959999999999</v>
      </c>
    </row>
    <row r="36" spans="1:28" x14ac:dyDescent="0.25">
      <c r="A36" s="3">
        <v>37469</v>
      </c>
      <c r="B36" s="2">
        <v>31</v>
      </c>
      <c r="C36" s="2">
        <v>6944</v>
      </c>
      <c r="D36" s="2">
        <v>10571</v>
      </c>
      <c r="E36" s="2">
        <v>8262.7667500000007</v>
      </c>
      <c r="F36" s="2">
        <v>8940.2096600000004</v>
      </c>
      <c r="G36" s="12">
        <f t="shared" si="1"/>
        <v>224</v>
      </c>
      <c r="H36" s="12">
        <f t="shared" si="1"/>
        <v>341</v>
      </c>
      <c r="I36" s="12">
        <f t="shared" si="1"/>
        <v>266.54086290322584</v>
      </c>
      <c r="J36" s="12">
        <f t="shared" si="1"/>
        <v>288.39386000000002</v>
      </c>
      <c r="K36" s="5">
        <v>97</v>
      </c>
      <c r="L36" s="5">
        <v>97</v>
      </c>
      <c r="M36" s="2"/>
      <c r="N36" s="2"/>
      <c r="O36" s="2">
        <f t="shared" si="6"/>
        <v>257.67472431304753</v>
      </c>
      <c r="P36" s="2">
        <f t="shared" si="7"/>
        <v>274.19864798138798</v>
      </c>
      <c r="Q36" s="2"/>
      <c r="R36" s="1">
        <f>SUM(R11:R35)</f>
        <v>0.41890533124924112</v>
      </c>
      <c r="S36" s="1">
        <f>SUM(S11:S35)</f>
        <v>0.38696364894685359</v>
      </c>
      <c r="T36" s="2"/>
      <c r="U36" s="1">
        <f t="shared" si="8"/>
        <v>3.3263712338912087E-2</v>
      </c>
      <c r="V36" s="1">
        <f t="shared" si="8"/>
        <v>4.9221616641255947E-2</v>
      </c>
      <c r="W36" s="2"/>
      <c r="X36" s="2"/>
      <c r="Y36">
        <v>1.0376099999999999</v>
      </c>
      <c r="Z36">
        <v>0.97886299999999904</v>
      </c>
      <c r="AA36">
        <v>0.94871000000000005</v>
      </c>
      <c r="AB36">
        <v>1.0595589999999999</v>
      </c>
    </row>
    <row r="37" spans="1:28" x14ac:dyDescent="0.25">
      <c r="A37" s="3">
        <v>37500</v>
      </c>
      <c r="B37" s="2">
        <v>30</v>
      </c>
      <c r="C37" s="2">
        <v>6540</v>
      </c>
      <c r="D37" s="2">
        <v>10230</v>
      </c>
      <c r="E37" s="2">
        <v>7868.2800299999999</v>
      </c>
      <c r="F37" s="2">
        <v>8692.9147300000004</v>
      </c>
      <c r="G37" s="12">
        <f t="shared" si="1"/>
        <v>218</v>
      </c>
      <c r="H37" s="12">
        <f t="shared" si="1"/>
        <v>341</v>
      </c>
      <c r="I37" s="12">
        <f t="shared" si="1"/>
        <v>262.27600100000001</v>
      </c>
      <c r="J37" s="12">
        <f t="shared" si="1"/>
        <v>289.76382433333333</v>
      </c>
      <c r="K37" s="5">
        <v>98</v>
      </c>
      <c r="L37" s="5">
        <v>98</v>
      </c>
      <c r="M37" s="2"/>
      <c r="N37" s="2"/>
      <c r="O37" s="2">
        <f t="shared" si="6"/>
        <v>251.11026960901617</v>
      </c>
      <c r="P37" s="2">
        <f t="shared" si="7"/>
        <v>275.51057278032829</v>
      </c>
      <c r="Q37" s="2"/>
      <c r="R37" s="1"/>
      <c r="S37" s="2"/>
      <c r="T37" s="2"/>
      <c r="U37" s="1">
        <f t="shared" si="8"/>
        <v>4.2572447911403972E-2</v>
      </c>
      <c r="V37" s="1">
        <f t="shared" si="8"/>
        <v>4.9189202916540206E-2</v>
      </c>
      <c r="W37" s="2"/>
      <c r="X37" s="2"/>
      <c r="Y37">
        <v>1.01756</v>
      </c>
      <c r="Z37">
        <v>0.99015399999999898</v>
      </c>
      <c r="AA37">
        <v>0.93369000000000002</v>
      </c>
      <c r="AB37">
        <v>1.0770219999999999</v>
      </c>
    </row>
    <row r="38" spans="1:28" x14ac:dyDescent="0.25">
      <c r="A38" s="3">
        <v>37530</v>
      </c>
      <c r="B38" s="2">
        <v>31</v>
      </c>
      <c r="C38" s="2">
        <v>6758</v>
      </c>
      <c r="D38" s="2">
        <v>11036</v>
      </c>
      <c r="E38" s="2">
        <v>8235.70514</v>
      </c>
      <c r="F38" s="2">
        <v>9363.8637099999996</v>
      </c>
      <c r="G38">
        <f t="shared" si="1"/>
        <v>218</v>
      </c>
      <c r="H38">
        <f t="shared" si="1"/>
        <v>356</v>
      </c>
      <c r="I38">
        <f t="shared" si="1"/>
        <v>265.66790774193549</v>
      </c>
      <c r="J38">
        <f t="shared" si="1"/>
        <v>302.06011967741932</v>
      </c>
      <c r="K38" s="5">
        <v>98</v>
      </c>
      <c r="L38" s="5">
        <v>94</v>
      </c>
      <c r="M38" s="2"/>
      <c r="N38" s="2"/>
      <c r="O38" s="2">
        <f t="shared" si="6"/>
        <v>254.19516779419985</v>
      </c>
      <c r="P38" s="2">
        <f t="shared" si="7"/>
        <v>289.41847728890275</v>
      </c>
      <c r="Q38" s="2"/>
      <c r="R38" s="1"/>
      <c r="S38" s="17">
        <f>S36+R36</f>
        <v>0.80586898019609476</v>
      </c>
      <c r="T38" s="2"/>
      <c r="U38" s="22">
        <f>AVERAGE(U26:U37)</f>
        <v>2.176181827631489E-2</v>
      </c>
      <c r="V38" s="22">
        <f>AVERAGE(V26:V37)</f>
        <v>3.1837382714081743E-2</v>
      </c>
      <c r="W38" s="2"/>
      <c r="X38" s="2"/>
      <c r="Y38">
        <v>0.99751000000000101</v>
      </c>
      <c r="Z38">
        <v>1.0014449999999999</v>
      </c>
      <c r="AA38">
        <v>0.91866999999999999</v>
      </c>
      <c r="AB38">
        <v>1.0944849999999999</v>
      </c>
    </row>
    <row r="39" spans="1:28" x14ac:dyDescent="0.25">
      <c r="A39" s="3">
        <v>37561</v>
      </c>
      <c r="B39" s="2">
        <v>30</v>
      </c>
      <c r="C39" s="2">
        <v>6210</v>
      </c>
      <c r="D39" s="2">
        <v>10680</v>
      </c>
      <c r="E39" s="2">
        <v>8130.7104499999996</v>
      </c>
      <c r="F39" s="2">
        <v>8696.2179599999999</v>
      </c>
      <c r="G39">
        <f t="shared" si="1"/>
        <v>207</v>
      </c>
      <c r="H39">
        <f t="shared" si="1"/>
        <v>356</v>
      </c>
      <c r="I39">
        <f t="shared" si="1"/>
        <v>271.02368166666668</v>
      </c>
      <c r="J39">
        <f t="shared" si="1"/>
        <v>289.87393200000002</v>
      </c>
      <c r="K39" s="5">
        <v>94</v>
      </c>
      <c r="L39" s="5">
        <v>98</v>
      </c>
      <c r="M39" s="2"/>
      <c r="N39" s="2"/>
      <c r="O39" s="2">
        <f t="shared" si="6"/>
        <v>245.88577294653743</v>
      </c>
      <c r="P39" s="2">
        <f t="shared" si="7"/>
        <v>283.26984323225997</v>
      </c>
      <c r="Q39" s="2"/>
      <c r="R39" s="1"/>
      <c r="S39" s="2"/>
      <c r="T39" s="2"/>
      <c r="U39" s="27">
        <f>U38*100</f>
        <v>2.1761818276314888</v>
      </c>
      <c r="V39" s="27">
        <f>V38*100</f>
        <v>3.1837382714081741</v>
      </c>
      <c r="W39" s="2"/>
      <c r="X39" s="2"/>
      <c r="Y39">
        <v>0.97746000000000099</v>
      </c>
      <c r="Z39">
        <v>1.0127360000000001</v>
      </c>
      <c r="AA39">
        <v>0.90364999999999995</v>
      </c>
      <c r="AB39">
        <v>1.1119479999999999</v>
      </c>
    </row>
    <row r="40" spans="1:28" x14ac:dyDescent="0.25">
      <c r="A40" s="3">
        <v>37591</v>
      </c>
      <c r="B40" s="2">
        <v>31</v>
      </c>
      <c r="C40" s="2">
        <v>6510</v>
      </c>
      <c r="D40" s="2">
        <v>10540</v>
      </c>
      <c r="E40" s="2">
        <v>8149.4040800000002</v>
      </c>
      <c r="F40" s="2">
        <v>8860.1099200000008</v>
      </c>
      <c r="G40">
        <f t="shared" si="1"/>
        <v>210</v>
      </c>
      <c r="H40">
        <f t="shared" si="1"/>
        <v>340</v>
      </c>
      <c r="I40">
        <f t="shared" si="1"/>
        <v>262.88400258064519</v>
      </c>
      <c r="J40">
        <f t="shared" si="1"/>
        <v>285.80999741935489</v>
      </c>
      <c r="K40" s="5">
        <v>96</v>
      </c>
      <c r="L40" s="5">
        <v>98</v>
      </c>
      <c r="M40" s="2"/>
      <c r="N40" s="2"/>
      <c r="O40" s="2">
        <f t="shared" si="6"/>
        <v>234.88448376163234</v>
      </c>
      <c r="P40" s="2">
        <f t="shared" si="7"/>
        <v>286.49395632378736</v>
      </c>
      <c r="Q40" s="2"/>
      <c r="R40" s="1"/>
      <c r="S40" s="2"/>
      <c r="T40" s="2"/>
      <c r="U40" s="3"/>
      <c r="V40" s="2"/>
      <c r="W40" s="2"/>
      <c r="X40" s="2"/>
      <c r="Y40">
        <v>0.95741000000000098</v>
      </c>
      <c r="Z40">
        <v>1.024027</v>
      </c>
      <c r="AA40">
        <v>0.88863000000000003</v>
      </c>
      <c r="AB40">
        <v>1.1294109999999999</v>
      </c>
    </row>
    <row r="41" spans="1:28" x14ac:dyDescent="0.25">
      <c r="A41" s="3">
        <v>37622</v>
      </c>
      <c r="B41" s="2">
        <v>31</v>
      </c>
      <c r="C41" s="2">
        <v>6510</v>
      </c>
      <c r="D41" s="2">
        <v>10540</v>
      </c>
      <c r="E41" s="2">
        <v>8200.7014799999997</v>
      </c>
      <c r="F41" s="2">
        <v>8778.5589600000003</v>
      </c>
      <c r="G41">
        <f t="shared" si="1"/>
        <v>210</v>
      </c>
      <c r="H41">
        <f t="shared" si="1"/>
        <v>340</v>
      </c>
      <c r="I41">
        <f t="shared" si="1"/>
        <v>264.53875741935485</v>
      </c>
      <c r="J41">
        <f t="shared" si="1"/>
        <v>283.1793212903226</v>
      </c>
      <c r="K41" s="5">
        <v>94</v>
      </c>
      <c r="L41" s="5">
        <v>98</v>
      </c>
      <c r="M41" s="2"/>
      <c r="N41" s="2"/>
      <c r="O41" s="2">
        <f t="shared" si="6"/>
        <v>230.63487996136865</v>
      </c>
      <c r="P41" s="2">
        <f t="shared" si="7"/>
        <v>289.8603211565096</v>
      </c>
      <c r="Q41" s="2"/>
      <c r="R41" s="1"/>
      <c r="S41" s="2"/>
      <c r="T41" s="2"/>
      <c r="U41" s="3"/>
      <c r="V41" s="2"/>
      <c r="W41" s="2"/>
      <c r="X41" s="2"/>
      <c r="Y41">
        <v>0.93736000000000197</v>
      </c>
      <c r="Z41">
        <v>1.035318</v>
      </c>
      <c r="AA41">
        <v>0.873609999999999</v>
      </c>
      <c r="AB41">
        <v>1.1468739999999999</v>
      </c>
    </row>
    <row r="42" spans="1:28" x14ac:dyDescent="0.25">
      <c r="A42" s="3">
        <v>37653</v>
      </c>
      <c r="B42" s="2">
        <v>28</v>
      </c>
      <c r="C42" s="2">
        <v>5880</v>
      </c>
      <c r="D42" s="2">
        <v>9520</v>
      </c>
      <c r="E42" s="2">
        <v>7215.6815200000001</v>
      </c>
      <c r="F42" s="2">
        <v>8090.5080600000001</v>
      </c>
      <c r="G42">
        <f t="shared" si="1"/>
        <v>210</v>
      </c>
      <c r="H42">
        <f t="shared" si="1"/>
        <v>340</v>
      </c>
      <c r="I42">
        <f t="shared" si="1"/>
        <v>257.70291142857144</v>
      </c>
      <c r="J42">
        <f t="shared" si="1"/>
        <v>288.94671642857145</v>
      </c>
      <c r="K42" s="5">
        <v>97</v>
      </c>
      <c r="L42" s="5">
        <v>95</v>
      </c>
      <c r="M42" s="2"/>
      <c r="N42" s="2"/>
      <c r="O42" s="2">
        <f t="shared" si="6"/>
        <v>226.35567089794756</v>
      </c>
      <c r="P42" s="2">
        <f t="shared" si="7"/>
        <v>299.92749709714013</v>
      </c>
      <c r="Q42" s="2"/>
      <c r="R42" s="1"/>
      <c r="S42" s="2"/>
      <c r="T42" s="2"/>
      <c r="U42" s="3"/>
      <c r="V42" s="2"/>
      <c r="W42" s="2"/>
      <c r="X42" s="2"/>
      <c r="Y42">
        <v>0.91731000000000196</v>
      </c>
      <c r="Z42">
        <v>1.0466089999999999</v>
      </c>
      <c r="AA42">
        <v>0.85858999999999897</v>
      </c>
      <c r="AB42">
        <v>1.164337</v>
      </c>
    </row>
    <row r="43" spans="1:28" x14ac:dyDescent="0.25">
      <c r="A43" s="3">
        <v>37681</v>
      </c>
      <c r="B43" s="2">
        <v>31</v>
      </c>
      <c r="C43" s="2">
        <v>6510</v>
      </c>
      <c r="D43" s="2">
        <v>10540</v>
      </c>
      <c r="E43" s="2">
        <v>8023.9538000000002</v>
      </c>
      <c r="F43" s="2">
        <v>8926.5648500000007</v>
      </c>
      <c r="G43">
        <f t="shared" si="1"/>
        <v>210</v>
      </c>
      <c r="H43">
        <f t="shared" si="1"/>
        <v>340</v>
      </c>
      <c r="I43">
        <f t="shared" si="1"/>
        <v>258.83721935483874</v>
      </c>
      <c r="J43">
        <f t="shared" si="1"/>
        <v>287.95370483870971</v>
      </c>
      <c r="K43" s="5">
        <v>96</v>
      </c>
      <c r="L43" s="5">
        <v>95</v>
      </c>
      <c r="M43" s="2"/>
      <c r="N43" s="2"/>
      <c r="O43" s="2">
        <f t="shared" si="6"/>
        <v>222.10606709768444</v>
      </c>
      <c r="P43" s="2">
        <f t="shared" si="7"/>
        <v>302.49286668509177</v>
      </c>
      <c r="Q43" s="2"/>
      <c r="R43" s="1"/>
      <c r="S43" s="2"/>
      <c r="T43" s="2"/>
      <c r="U43" s="3"/>
      <c r="V43" s="2"/>
      <c r="W43" s="2"/>
      <c r="X43" s="2"/>
      <c r="Y43">
        <v>0.89726000000000194</v>
      </c>
      <c r="Z43">
        <v>1.0579000000000001</v>
      </c>
      <c r="AA43">
        <v>0.84356999999999904</v>
      </c>
      <c r="AB43">
        <v>1.1818</v>
      </c>
    </row>
    <row r="44" spans="1:28" x14ac:dyDescent="0.25">
      <c r="A44" s="3">
        <v>37712</v>
      </c>
      <c r="B44" s="2">
        <v>30</v>
      </c>
      <c r="C44" s="2">
        <v>5700</v>
      </c>
      <c r="D44" s="2">
        <v>10200</v>
      </c>
      <c r="E44" s="2">
        <v>7658.8110399999996</v>
      </c>
      <c r="F44" s="2">
        <v>8302.7407800000001</v>
      </c>
      <c r="G44">
        <f t="shared" si="1"/>
        <v>190</v>
      </c>
      <c r="H44">
        <f t="shared" si="1"/>
        <v>340</v>
      </c>
      <c r="I44">
        <f t="shared" si="1"/>
        <v>255.29370133333333</v>
      </c>
      <c r="J44">
        <f t="shared" si="1"/>
        <v>276.75802600000003</v>
      </c>
      <c r="K44" s="5">
        <v>94</v>
      </c>
      <c r="L44" s="5">
        <v>96</v>
      </c>
      <c r="M44" s="2"/>
      <c r="N44" s="2"/>
      <c r="O44" s="2">
        <f t="shared" si="6"/>
        <v>211.52734947836905</v>
      </c>
      <c r="P44" s="2">
        <f t="shared" si="7"/>
        <v>301.15435351552128</v>
      </c>
      <c r="Q44" s="2"/>
      <c r="R44" s="1"/>
      <c r="S44" s="2"/>
      <c r="T44" s="2"/>
      <c r="U44" s="3"/>
      <c r="V44" s="2"/>
      <c r="W44" s="2"/>
      <c r="X44" s="2"/>
      <c r="Y44">
        <v>0.87721000000000204</v>
      </c>
      <c r="Z44">
        <v>1.069191</v>
      </c>
      <c r="AA44">
        <v>0.82854999999999901</v>
      </c>
      <c r="AB44">
        <v>1.199263</v>
      </c>
    </row>
    <row r="45" spans="1:28" x14ac:dyDescent="0.25">
      <c r="A45" s="3">
        <v>37742</v>
      </c>
      <c r="B45" s="2">
        <v>31</v>
      </c>
      <c r="C45" s="2">
        <v>5890</v>
      </c>
      <c r="D45" s="2">
        <v>10850</v>
      </c>
      <c r="E45" s="2">
        <v>7748.3359099999998</v>
      </c>
      <c r="F45" s="2">
        <v>8799.2536899999996</v>
      </c>
      <c r="G45">
        <f t="shared" si="1"/>
        <v>190</v>
      </c>
      <c r="H45">
        <f t="shared" si="1"/>
        <v>350</v>
      </c>
      <c r="I45">
        <f t="shared" si="1"/>
        <v>249.94631967741935</v>
      </c>
      <c r="J45">
        <f t="shared" si="1"/>
        <v>283.84689322580641</v>
      </c>
      <c r="K45" s="5">
        <v>98</v>
      </c>
      <c r="L45" s="5">
        <v>94</v>
      </c>
      <c r="M45" s="2"/>
      <c r="N45" s="4"/>
      <c r="O45" s="2">
        <f t="shared" si="6"/>
        <v>211.76404470626309</v>
      </c>
      <c r="P45" s="2">
        <f t="shared" si="7"/>
        <v>308.10113499762906</v>
      </c>
      <c r="Q45" s="2"/>
      <c r="R45" s="1"/>
      <c r="S45" s="2"/>
      <c r="T45" s="27">
        <f>0.5*(W26+X26)</f>
        <v>2.6862299339869824</v>
      </c>
      <c r="U45" s="27">
        <f>W26</f>
        <v>2.792702208328274</v>
      </c>
      <c r="V45" s="27">
        <f>0.5*(U39+V39)</f>
        <v>2.6799600495198312</v>
      </c>
      <c r="W45" s="27">
        <f>U39</f>
        <v>2.1761818276314888</v>
      </c>
      <c r="X45" s="27">
        <f>U39</f>
        <v>2.1761818276314888</v>
      </c>
      <c r="Y45">
        <v>0.85716000000000203</v>
      </c>
      <c r="Z45">
        <v>1.0804819999999999</v>
      </c>
      <c r="AA45">
        <v>0.81352999999999898</v>
      </c>
      <c r="AB45">
        <v>1.216726</v>
      </c>
    </row>
    <row r="46" spans="1:28" x14ac:dyDescent="0.25">
      <c r="A46" s="3">
        <v>37773</v>
      </c>
      <c r="B46" s="2">
        <v>30</v>
      </c>
      <c r="C46" s="2">
        <v>5700</v>
      </c>
      <c r="D46" s="2">
        <v>10500</v>
      </c>
      <c r="E46" s="2">
        <v>7784.0130600000002</v>
      </c>
      <c r="F46" s="2">
        <v>8365.9240699999991</v>
      </c>
      <c r="G46">
        <f t="shared" si="1"/>
        <v>190</v>
      </c>
      <c r="H46">
        <f t="shared" si="1"/>
        <v>350</v>
      </c>
      <c r="I46">
        <f t="shared" si="1"/>
        <v>259.46710200000001</v>
      </c>
      <c r="J46">
        <f t="shared" si="1"/>
        <v>278.86413566666664</v>
      </c>
      <c r="K46" s="5">
        <v>92</v>
      </c>
      <c r="L46" s="5">
        <v>95</v>
      </c>
      <c r="M46" s="2"/>
      <c r="N46" s="4"/>
      <c r="O46" s="2">
        <f t="shared" si="6"/>
        <v>207.59784388810544</v>
      </c>
      <c r="P46" s="2">
        <f t="shared" si="7"/>
        <v>308.02291009388409</v>
      </c>
      <c r="Q46" s="2"/>
      <c r="R46" s="1"/>
      <c r="S46" s="2"/>
      <c r="T46" s="2"/>
      <c r="U46" s="3"/>
      <c r="V46" s="2"/>
      <c r="W46" s="2"/>
      <c r="X46" s="2"/>
      <c r="Y46">
        <v>0.83711000000000202</v>
      </c>
      <c r="Z46">
        <v>1.0917730000000001</v>
      </c>
      <c r="AA46">
        <v>0.79850999999999905</v>
      </c>
      <c r="AB46">
        <v>1.234189</v>
      </c>
    </row>
    <row r="47" spans="1:28" x14ac:dyDescent="0.25">
      <c r="A47" s="3">
        <v>37803</v>
      </c>
      <c r="B47" s="2">
        <v>31</v>
      </c>
      <c r="C47" s="2">
        <v>5890</v>
      </c>
      <c r="D47" s="2">
        <v>10850</v>
      </c>
      <c r="E47" s="2">
        <v>8040.3487500000001</v>
      </c>
      <c r="F47" s="2">
        <v>8571.8661200000006</v>
      </c>
      <c r="G47">
        <f t="shared" si="1"/>
        <v>190</v>
      </c>
      <c r="H47">
        <f t="shared" si="1"/>
        <v>350</v>
      </c>
      <c r="I47">
        <f t="shared" si="1"/>
        <v>259.3660887096774</v>
      </c>
      <c r="J47">
        <f t="shared" si="1"/>
        <v>276.51181032258069</v>
      </c>
      <c r="K47" s="5">
        <v>92</v>
      </c>
      <c r="L47" s="5">
        <v>96</v>
      </c>
      <c r="M47" s="2"/>
      <c r="N47" s="4"/>
      <c r="O47" s="2">
        <f t="shared" si="6"/>
        <v>1.3021787045894305E-11</v>
      </c>
      <c r="P47" s="2">
        <f t="shared" si="7"/>
        <v>257.96343978235973</v>
      </c>
      <c r="Q47" s="2"/>
      <c r="R47" s="1"/>
      <c r="S47" s="2"/>
      <c r="T47" s="27"/>
      <c r="U47" s="3"/>
      <c r="V47" s="2"/>
      <c r="W47" s="2"/>
      <c r="X47" s="2"/>
      <c r="Y47" s="2"/>
      <c r="Z47" s="2"/>
      <c r="AA4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CRMP_only_before_gtm</vt:lpstr>
      <vt:lpstr>CRMP_only_2_years</vt:lpstr>
      <vt:lpstr>ST_exp_1</vt:lpstr>
      <vt:lpstr>ST_exp_2</vt:lpstr>
      <vt:lpstr>ST_exp_3</vt:lpstr>
      <vt:lpstr>ST_exp_4</vt:lpstr>
    </vt:vector>
  </TitlesOfParts>
  <Company>ООО "Тюменский нефтяной научный центр"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Бекман Александр Дмитриевич</dc:creator>
  <cp:lastModifiedBy>Бекман Александр Дмитриевич</cp:lastModifiedBy>
  <dcterms:created xsi:type="dcterms:W3CDTF">2021-11-26T08:25:23Z</dcterms:created>
  <dcterms:modified xsi:type="dcterms:W3CDTF">2022-02-21T05:52:38Z</dcterms:modified>
</cp:coreProperties>
</file>