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theme/themeOverride7.xml" ContentType="application/vnd.openxmlformats-officedocument.themeOverride+xml"/>
  <Override PartName="/xl/charts/chart9.xml" ContentType="application/vnd.openxmlformats-officedocument.drawingml.chart+xml"/>
  <Override PartName="/xl/theme/themeOverride8.xml" ContentType="application/vnd.openxmlformats-officedocument.themeOverride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540" windowWidth="29040" windowHeight="13890" tabRatio="646"/>
  </bookViews>
  <sheets>
    <sheet name="Ariadna_unprod_2_2" sheetId="41" r:id="rId1"/>
  </sheets>
  <definedNames>
    <definedName name="solver_adj" localSheetId="0" hidden="1">Ariadna_unprod_2_2!$L$6:$N$10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Ariadna_unprod_2_2!$L$6:$N$10</definedName>
    <definedName name="solver_lhs2" localSheetId="0" hidden="1">Ariadna_unprod_2_2!$L$6:$N$10</definedName>
    <definedName name="solver_lhs3" localSheetId="0" hidden="1">Ariadna_unprod_2_2!$C$10:$E$10</definedName>
    <definedName name="solver_lhs4" localSheetId="0" hidden="1">Ariadna_unprod_2_2!$C$10:$E$10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Ariadna_unprod_2_2!$P$11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Ariadna_unprod_2_2!$K$106:$M$110</definedName>
    <definedName name="solver_rhs2" localSheetId="0" hidden="1">Ariadna_unprod_2_2!$K$97:$M$101</definedName>
    <definedName name="solver_rhs3" localSheetId="0" hidden="1">1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BM40" i="41" l="1"/>
  <c r="BK17" i="41"/>
  <c r="BL17" i="41"/>
  <c r="BM17" i="41"/>
  <c r="BK18" i="41"/>
  <c r="BL18" i="41"/>
  <c r="BM18" i="41"/>
  <c r="BK19" i="41"/>
  <c r="BL19" i="41"/>
  <c r="BM19" i="41"/>
  <c r="BK20" i="41"/>
  <c r="BL20" i="41"/>
  <c r="BM20" i="41"/>
  <c r="BK21" i="41"/>
  <c r="BL21" i="41"/>
  <c r="BM21" i="41"/>
  <c r="BK22" i="41"/>
  <c r="BL22" i="41"/>
  <c r="BM22" i="41"/>
  <c r="BK23" i="41"/>
  <c r="BL23" i="41"/>
  <c r="BM23" i="41"/>
  <c r="BK24" i="41"/>
  <c r="BL24" i="41"/>
  <c r="BM24" i="41"/>
  <c r="BK25" i="41"/>
  <c r="BL25" i="41"/>
  <c r="BM25" i="41"/>
  <c r="BK26" i="41"/>
  <c r="BL26" i="41"/>
  <c r="BM26" i="41"/>
  <c r="BK27" i="41"/>
  <c r="BL27" i="41"/>
  <c r="BM27" i="41"/>
  <c r="BK28" i="41"/>
  <c r="BL28" i="41"/>
  <c r="BM28" i="41"/>
  <c r="BK29" i="41"/>
  <c r="BL29" i="41"/>
  <c r="BM29" i="41"/>
  <c r="BK30" i="41"/>
  <c r="BL30" i="41"/>
  <c r="BM30" i="41"/>
  <c r="BK31" i="41"/>
  <c r="BL31" i="41"/>
  <c r="BM31" i="41"/>
  <c r="BK32" i="41"/>
  <c r="BL32" i="41"/>
  <c r="BM32" i="41"/>
  <c r="BK33" i="41"/>
  <c r="BL33" i="41"/>
  <c r="BM33" i="41"/>
  <c r="BK34" i="41"/>
  <c r="BL34" i="41"/>
  <c r="BM34" i="41"/>
  <c r="BK35" i="41"/>
  <c r="BL35" i="41"/>
  <c r="BM35" i="41"/>
  <c r="BK36" i="41"/>
  <c r="BL36" i="41"/>
  <c r="BM36" i="41"/>
  <c r="BK37" i="41"/>
  <c r="BL37" i="41"/>
  <c r="BM37" i="41"/>
  <c r="BK38" i="41"/>
  <c r="BL38" i="41"/>
  <c r="BM38" i="41"/>
  <c r="BK39" i="41"/>
  <c r="BL39" i="41"/>
  <c r="BM39" i="41"/>
  <c r="BL16" i="41"/>
  <c r="BM16" i="41"/>
  <c r="BK16" i="41"/>
  <c r="BJ40" i="41"/>
  <c r="BH17" i="41"/>
  <c r="BI17" i="41"/>
  <c r="BJ17" i="41"/>
  <c r="BH18" i="41"/>
  <c r="BI18" i="41"/>
  <c r="BJ18" i="41"/>
  <c r="BH19" i="41"/>
  <c r="BI19" i="41"/>
  <c r="BJ19" i="41"/>
  <c r="BH20" i="41"/>
  <c r="BI20" i="41"/>
  <c r="BJ20" i="41"/>
  <c r="BH21" i="41"/>
  <c r="BI21" i="41"/>
  <c r="BJ21" i="41"/>
  <c r="BH22" i="41"/>
  <c r="BI22" i="41"/>
  <c r="BJ22" i="41"/>
  <c r="BH23" i="41"/>
  <c r="BI23" i="41"/>
  <c r="BJ23" i="41"/>
  <c r="BH24" i="41"/>
  <c r="BI24" i="41"/>
  <c r="BJ24" i="41"/>
  <c r="BH25" i="41"/>
  <c r="BI25" i="41"/>
  <c r="BJ25" i="41"/>
  <c r="BH26" i="41"/>
  <c r="BI26" i="41"/>
  <c r="BJ26" i="41"/>
  <c r="BH27" i="41"/>
  <c r="BI27" i="41"/>
  <c r="BJ27" i="41"/>
  <c r="BH28" i="41"/>
  <c r="BI28" i="41"/>
  <c r="BJ28" i="41"/>
  <c r="BH29" i="41"/>
  <c r="BI29" i="41"/>
  <c r="BJ29" i="41"/>
  <c r="BH30" i="41"/>
  <c r="BI30" i="41"/>
  <c r="BJ30" i="41"/>
  <c r="BH31" i="41"/>
  <c r="BI31" i="41"/>
  <c r="BJ31" i="41"/>
  <c r="BH32" i="41"/>
  <c r="BI32" i="41"/>
  <c r="BJ32" i="41"/>
  <c r="BH33" i="41"/>
  <c r="BI33" i="41"/>
  <c r="BJ33" i="41"/>
  <c r="BH34" i="41"/>
  <c r="BI34" i="41"/>
  <c r="BJ34" i="41"/>
  <c r="BH35" i="41"/>
  <c r="BI35" i="41"/>
  <c r="BJ35" i="41"/>
  <c r="BH36" i="41"/>
  <c r="BI36" i="41"/>
  <c r="BJ36" i="41"/>
  <c r="BH37" i="41"/>
  <c r="BI37" i="41"/>
  <c r="BJ37" i="41"/>
  <c r="BH38" i="41"/>
  <c r="BI38" i="41"/>
  <c r="BJ38" i="41"/>
  <c r="BH39" i="41"/>
  <c r="BI39" i="41"/>
  <c r="BJ39" i="41"/>
  <c r="BI16" i="41"/>
  <c r="BJ16" i="41"/>
  <c r="BH16" i="41"/>
  <c r="BG40" i="41"/>
  <c r="BE17" i="41"/>
  <c r="BF17" i="41"/>
  <c r="BG17" i="41"/>
  <c r="BE18" i="41"/>
  <c r="BF18" i="41"/>
  <c r="BG18" i="41"/>
  <c r="BE19" i="41"/>
  <c r="BF19" i="41"/>
  <c r="BG19" i="41"/>
  <c r="BE20" i="41"/>
  <c r="BF20" i="41"/>
  <c r="BG20" i="41"/>
  <c r="BE21" i="41"/>
  <c r="BF21" i="41"/>
  <c r="BG21" i="41"/>
  <c r="BE22" i="41"/>
  <c r="BF22" i="41"/>
  <c r="BG22" i="41"/>
  <c r="BE23" i="41"/>
  <c r="BF23" i="41"/>
  <c r="BG23" i="41"/>
  <c r="BE24" i="41"/>
  <c r="BF24" i="41"/>
  <c r="BG24" i="41"/>
  <c r="BE25" i="41"/>
  <c r="BF25" i="41"/>
  <c r="BG25" i="41"/>
  <c r="BE26" i="41"/>
  <c r="BF26" i="41"/>
  <c r="BG26" i="41"/>
  <c r="BE27" i="41"/>
  <c r="BF27" i="41"/>
  <c r="BG27" i="41"/>
  <c r="BE28" i="41"/>
  <c r="BF28" i="41"/>
  <c r="BG28" i="41"/>
  <c r="BE29" i="41"/>
  <c r="BF29" i="41"/>
  <c r="BG29" i="41"/>
  <c r="BE30" i="41"/>
  <c r="BF30" i="41"/>
  <c r="BG30" i="41"/>
  <c r="BE31" i="41"/>
  <c r="BF31" i="41"/>
  <c r="BG31" i="41"/>
  <c r="BE32" i="41"/>
  <c r="BF32" i="41"/>
  <c r="BG32" i="41"/>
  <c r="BE33" i="41"/>
  <c r="BF33" i="41"/>
  <c r="BG33" i="41"/>
  <c r="BE34" i="41"/>
  <c r="BF34" i="41"/>
  <c r="BG34" i="41"/>
  <c r="BE35" i="41"/>
  <c r="BF35" i="41"/>
  <c r="BG35" i="41"/>
  <c r="BE36" i="41"/>
  <c r="BF36" i="41"/>
  <c r="BG36" i="41"/>
  <c r="BE37" i="41"/>
  <c r="BF37" i="41"/>
  <c r="BG37" i="41"/>
  <c r="BE38" i="41"/>
  <c r="BF38" i="41"/>
  <c r="BG38" i="41"/>
  <c r="BE39" i="41"/>
  <c r="BF39" i="41"/>
  <c r="BG39" i="41"/>
  <c r="BF16" i="41"/>
  <c r="BG16" i="41"/>
  <c r="BE16" i="41"/>
  <c r="V22" i="41"/>
  <c r="R20" i="41"/>
  <c r="AT17" i="41"/>
  <c r="AT18" i="41"/>
  <c r="AT19" i="41"/>
  <c r="AT20" i="41"/>
  <c r="AT21" i="41"/>
  <c r="AT22" i="41"/>
  <c r="AT23" i="41"/>
  <c r="AT24" i="41"/>
  <c r="AT25" i="41"/>
  <c r="AT26" i="41"/>
  <c r="AT27" i="41"/>
  <c r="AT28" i="41"/>
  <c r="AT29" i="41"/>
  <c r="AT30" i="41"/>
  <c r="AT31" i="41"/>
  <c r="AT32" i="41"/>
  <c r="AT33" i="41"/>
  <c r="AT34" i="41"/>
  <c r="AT35" i="41"/>
  <c r="AT36" i="41"/>
  <c r="AT37" i="41"/>
  <c r="AT38" i="41"/>
  <c r="AT39" i="41"/>
  <c r="AT16" i="41"/>
  <c r="V19" i="41"/>
  <c r="U17" i="41"/>
  <c r="AD50" i="41"/>
  <c r="R17" i="41"/>
  <c r="AE16" i="41"/>
  <c r="AH16" i="41" s="1"/>
  <c r="T71" i="41" s="1"/>
  <c r="V16" i="41"/>
  <c r="W16" i="41"/>
  <c r="U16" i="41"/>
  <c r="N11" i="41"/>
  <c r="V8" i="41" s="1"/>
  <c r="M11" i="41"/>
  <c r="V7" i="41" s="1"/>
  <c r="L11" i="41"/>
  <c r="V6" i="41" s="1"/>
  <c r="M111" i="41"/>
  <c r="L111" i="41"/>
  <c r="K111" i="41"/>
  <c r="M102" i="41"/>
  <c r="L102" i="41"/>
  <c r="K102" i="41"/>
  <c r="I94" i="41"/>
  <c r="K93" i="41"/>
  <c r="C93" i="41"/>
  <c r="F92" i="41"/>
  <c r="C92" i="41"/>
  <c r="I91" i="41"/>
  <c r="H91" i="41"/>
  <c r="E91" i="41"/>
  <c r="D91" i="41"/>
  <c r="I90" i="41"/>
  <c r="E90" i="41"/>
  <c r="C90" i="41"/>
  <c r="K89" i="41"/>
  <c r="J89" i="41"/>
  <c r="H89" i="41"/>
  <c r="F89" i="41"/>
  <c r="D89" i="41"/>
  <c r="I88" i="41"/>
  <c r="C88" i="41"/>
  <c r="I86" i="41"/>
  <c r="H86" i="41"/>
  <c r="K85" i="41"/>
  <c r="F84" i="41"/>
  <c r="E84" i="41"/>
  <c r="K82" i="41"/>
  <c r="H82" i="41"/>
  <c r="G82" i="41"/>
  <c r="C82" i="41"/>
  <c r="K80" i="41"/>
  <c r="I80" i="41"/>
  <c r="G80" i="41"/>
  <c r="C80" i="41"/>
  <c r="I78" i="41"/>
  <c r="G76" i="41"/>
  <c r="F76" i="41"/>
  <c r="E76" i="41"/>
  <c r="I75" i="41"/>
  <c r="H74" i="41"/>
  <c r="E74" i="41"/>
  <c r="C74" i="41"/>
  <c r="K73" i="41"/>
  <c r="K72" i="41"/>
  <c r="I72" i="41"/>
  <c r="G72" i="41"/>
  <c r="E72" i="41"/>
  <c r="C72" i="41"/>
  <c r="Y54" i="41"/>
  <c r="X54" i="41"/>
  <c r="W54" i="41"/>
  <c r="AM39" i="41"/>
  <c r="AL39" i="41"/>
  <c r="AK39" i="41"/>
  <c r="Z39" i="41"/>
  <c r="Y39" i="41"/>
  <c r="X39" i="41"/>
  <c r="K39" i="41"/>
  <c r="J39" i="41"/>
  <c r="I39" i="41"/>
  <c r="H39" i="41"/>
  <c r="G39" i="41"/>
  <c r="F39" i="41"/>
  <c r="E39" i="41"/>
  <c r="AG39" i="41" s="1"/>
  <c r="D39" i="41"/>
  <c r="C39" i="41"/>
  <c r="AE39" i="41" s="1"/>
  <c r="AM38" i="41"/>
  <c r="AL38" i="41"/>
  <c r="AK38" i="41"/>
  <c r="Z38" i="41"/>
  <c r="Y38" i="41"/>
  <c r="X38" i="41"/>
  <c r="K38" i="41"/>
  <c r="J38" i="41"/>
  <c r="I38" i="41"/>
  <c r="H38" i="41"/>
  <c r="G38" i="41"/>
  <c r="F38" i="41"/>
  <c r="E38" i="41"/>
  <c r="H93" i="41" s="1"/>
  <c r="D38" i="41"/>
  <c r="C38" i="41"/>
  <c r="AM37" i="41"/>
  <c r="AL37" i="41"/>
  <c r="AK37" i="41"/>
  <c r="Z37" i="41"/>
  <c r="Y37" i="41"/>
  <c r="X37" i="41"/>
  <c r="K37" i="41"/>
  <c r="J37" i="41"/>
  <c r="I37" i="41"/>
  <c r="H37" i="41"/>
  <c r="G37" i="41"/>
  <c r="F37" i="41"/>
  <c r="E37" i="41"/>
  <c r="D37" i="41"/>
  <c r="C37" i="41"/>
  <c r="AE37" i="41" s="1"/>
  <c r="AM36" i="41"/>
  <c r="AL36" i="41"/>
  <c r="AK36" i="41"/>
  <c r="AG36" i="41"/>
  <c r="AF36" i="41"/>
  <c r="AE36" i="41"/>
  <c r="Z36" i="41"/>
  <c r="Y36" i="41"/>
  <c r="X36" i="41"/>
  <c r="K36" i="41"/>
  <c r="J36" i="41"/>
  <c r="I36" i="41"/>
  <c r="H36" i="41"/>
  <c r="G36" i="41"/>
  <c r="F36" i="41"/>
  <c r="E36" i="41"/>
  <c r="K91" i="41" s="1"/>
  <c r="D36" i="41"/>
  <c r="C36" i="41"/>
  <c r="AM35" i="41"/>
  <c r="AL35" i="41"/>
  <c r="AK35" i="41"/>
  <c r="AG35" i="41"/>
  <c r="AF35" i="41"/>
  <c r="Z35" i="41"/>
  <c r="Y35" i="41"/>
  <c r="X35" i="41"/>
  <c r="K35" i="41"/>
  <c r="J35" i="41"/>
  <c r="I35" i="41"/>
  <c r="H35" i="41"/>
  <c r="G35" i="41"/>
  <c r="F35" i="41"/>
  <c r="E35" i="41"/>
  <c r="K90" i="41" s="1"/>
  <c r="D35" i="41"/>
  <c r="G90" i="41" s="1"/>
  <c r="C35" i="41"/>
  <c r="AE35" i="41" s="1"/>
  <c r="AM34" i="41"/>
  <c r="AL34" i="41"/>
  <c r="AK34" i="41"/>
  <c r="AG34" i="41"/>
  <c r="AF34" i="41"/>
  <c r="AE34" i="41"/>
  <c r="Z34" i="41"/>
  <c r="Y34" i="41"/>
  <c r="X34" i="41"/>
  <c r="K34" i="41"/>
  <c r="J34" i="41"/>
  <c r="I34" i="41"/>
  <c r="H34" i="41"/>
  <c r="G34" i="41"/>
  <c r="F34" i="41"/>
  <c r="E34" i="41"/>
  <c r="E89" i="41" s="1"/>
  <c r="D34" i="41"/>
  <c r="G89" i="41" s="1"/>
  <c r="C34" i="41"/>
  <c r="AM33" i="41"/>
  <c r="AL33" i="41"/>
  <c r="AK33" i="41"/>
  <c r="AG33" i="41"/>
  <c r="AF33" i="41"/>
  <c r="Z33" i="41"/>
  <c r="Y33" i="41"/>
  <c r="X33" i="41"/>
  <c r="K33" i="41"/>
  <c r="J33" i="41"/>
  <c r="I33" i="41"/>
  <c r="H33" i="41"/>
  <c r="G33" i="41"/>
  <c r="F33" i="41"/>
  <c r="E33" i="41"/>
  <c r="D33" i="41"/>
  <c r="C33" i="41"/>
  <c r="F88" i="41" s="1"/>
  <c r="AM32" i="41"/>
  <c r="AL32" i="41"/>
  <c r="AK32" i="41"/>
  <c r="Z32" i="41"/>
  <c r="Y32" i="41"/>
  <c r="X32" i="41"/>
  <c r="K32" i="41"/>
  <c r="J32" i="41"/>
  <c r="I32" i="41"/>
  <c r="H32" i="41"/>
  <c r="G32" i="41"/>
  <c r="F32" i="41"/>
  <c r="E32" i="41"/>
  <c r="D32" i="41"/>
  <c r="C32" i="41"/>
  <c r="AM31" i="41"/>
  <c r="AL31" i="41"/>
  <c r="AK31" i="41"/>
  <c r="Z31" i="41"/>
  <c r="Y31" i="41"/>
  <c r="X31" i="41"/>
  <c r="K31" i="41"/>
  <c r="J31" i="41"/>
  <c r="I31" i="41"/>
  <c r="H31" i="41"/>
  <c r="G31" i="41"/>
  <c r="F31" i="41"/>
  <c r="E31" i="41"/>
  <c r="D31" i="41"/>
  <c r="C31" i="41"/>
  <c r="AE31" i="41" s="1"/>
  <c r="AM30" i="41"/>
  <c r="AL30" i="41"/>
  <c r="AK30" i="41"/>
  <c r="AG30" i="41"/>
  <c r="AF30" i="41"/>
  <c r="AE30" i="41"/>
  <c r="Z30" i="41"/>
  <c r="Y30" i="41"/>
  <c r="X30" i="41"/>
  <c r="K30" i="41"/>
  <c r="J30" i="41"/>
  <c r="I30" i="41"/>
  <c r="H30" i="41"/>
  <c r="G30" i="41"/>
  <c r="F30" i="41"/>
  <c r="E30" i="41"/>
  <c r="D30" i="41"/>
  <c r="C30" i="41"/>
  <c r="C85" i="41" s="1"/>
  <c r="AM29" i="41"/>
  <c r="AL29" i="41"/>
  <c r="AK29" i="41"/>
  <c r="AG29" i="41"/>
  <c r="AF29" i="41"/>
  <c r="Z29" i="41"/>
  <c r="Y29" i="41"/>
  <c r="X29" i="41"/>
  <c r="K29" i="41"/>
  <c r="J29" i="41"/>
  <c r="I29" i="41"/>
  <c r="H29" i="41"/>
  <c r="G29" i="41"/>
  <c r="F29" i="41"/>
  <c r="E29" i="41"/>
  <c r="D29" i="41"/>
  <c r="C29" i="41"/>
  <c r="AE29" i="41" s="1"/>
  <c r="AM28" i="41"/>
  <c r="AL28" i="41"/>
  <c r="AK28" i="41"/>
  <c r="AG28" i="41"/>
  <c r="AF28" i="41"/>
  <c r="Z28" i="41"/>
  <c r="Y28" i="41"/>
  <c r="X28" i="41"/>
  <c r="K28" i="41"/>
  <c r="J28" i="41"/>
  <c r="I28" i="41"/>
  <c r="H28" i="41"/>
  <c r="G28" i="41"/>
  <c r="F28" i="41"/>
  <c r="E28" i="41"/>
  <c r="K83" i="41" s="1"/>
  <c r="D28" i="41"/>
  <c r="G83" i="41" s="1"/>
  <c r="C28" i="41"/>
  <c r="AM27" i="41"/>
  <c r="AL27" i="41"/>
  <c r="AK27" i="41"/>
  <c r="Z27" i="41"/>
  <c r="Y27" i="41"/>
  <c r="X27" i="41"/>
  <c r="K27" i="41"/>
  <c r="J27" i="41"/>
  <c r="I27" i="41"/>
  <c r="H27" i="41"/>
  <c r="G27" i="41"/>
  <c r="F27" i="41"/>
  <c r="E27" i="41"/>
  <c r="AG27" i="41" s="1"/>
  <c r="D27" i="41"/>
  <c r="C27" i="41"/>
  <c r="AE27" i="41" s="1"/>
  <c r="AM26" i="41"/>
  <c r="AL26" i="41"/>
  <c r="AK26" i="41"/>
  <c r="AG26" i="41"/>
  <c r="AF26" i="41"/>
  <c r="AE26" i="41"/>
  <c r="Z26" i="41"/>
  <c r="Y26" i="41"/>
  <c r="X26" i="41"/>
  <c r="K26" i="41"/>
  <c r="J26" i="41"/>
  <c r="I26" i="41"/>
  <c r="H26" i="41"/>
  <c r="G26" i="41"/>
  <c r="F26" i="41"/>
  <c r="E26" i="41"/>
  <c r="E81" i="41" s="1"/>
  <c r="D26" i="41"/>
  <c r="G81" i="41" s="1"/>
  <c r="C26" i="41"/>
  <c r="F81" i="41" s="1"/>
  <c r="AM25" i="41"/>
  <c r="AL25" i="41"/>
  <c r="AK25" i="41"/>
  <c r="AG25" i="41"/>
  <c r="AF25" i="41"/>
  <c r="Z25" i="41"/>
  <c r="Y25" i="41"/>
  <c r="X25" i="41"/>
  <c r="K25" i="41"/>
  <c r="J25" i="41"/>
  <c r="I25" i="41"/>
  <c r="H25" i="41"/>
  <c r="G25" i="41"/>
  <c r="F25" i="41"/>
  <c r="E25" i="41"/>
  <c r="D25" i="41"/>
  <c r="C25" i="41"/>
  <c r="F80" i="41" s="1"/>
  <c r="AM24" i="41"/>
  <c r="AL24" i="41"/>
  <c r="AK24" i="41"/>
  <c r="AG24" i="41"/>
  <c r="AF24" i="41"/>
  <c r="AE24" i="41"/>
  <c r="Z24" i="41"/>
  <c r="Y24" i="41"/>
  <c r="X24" i="41"/>
  <c r="K24" i="41"/>
  <c r="J24" i="41"/>
  <c r="I24" i="41"/>
  <c r="H24" i="41"/>
  <c r="G24" i="41"/>
  <c r="F24" i="41"/>
  <c r="E24" i="41"/>
  <c r="D24" i="41"/>
  <c r="C24" i="41"/>
  <c r="AM23" i="41"/>
  <c r="AL23" i="41"/>
  <c r="AK23" i="41"/>
  <c r="Z23" i="41"/>
  <c r="Y23" i="41"/>
  <c r="X23" i="41"/>
  <c r="K23" i="41"/>
  <c r="J23" i="41"/>
  <c r="I23" i="41"/>
  <c r="H23" i="41"/>
  <c r="G23" i="41"/>
  <c r="F23" i="41"/>
  <c r="E23" i="41"/>
  <c r="D23" i="41"/>
  <c r="C23" i="41"/>
  <c r="AE23" i="41" s="1"/>
  <c r="AM22" i="41"/>
  <c r="AL22" i="41"/>
  <c r="AK22" i="41"/>
  <c r="AG22" i="41"/>
  <c r="AE22" i="41"/>
  <c r="Z22" i="41"/>
  <c r="Y22" i="41"/>
  <c r="X22" i="41"/>
  <c r="K22" i="41"/>
  <c r="J22" i="41"/>
  <c r="I22" i="41"/>
  <c r="H22" i="41"/>
  <c r="G22" i="41"/>
  <c r="F22" i="41"/>
  <c r="E22" i="41"/>
  <c r="D22" i="41"/>
  <c r="D77" i="41" s="1"/>
  <c r="C22" i="41"/>
  <c r="AM21" i="41"/>
  <c r="AL21" i="41"/>
  <c r="AK21" i="41"/>
  <c r="AG21" i="41"/>
  <c r="AF21" i="41"/>
  <c r="Z21" i="41"/>
  <c r="Y21" i="41"/>
  <c r="X21" i="41"/>
  <c r="K21" i="41"/>
  <c r="J21" i="41"/>
  <c r="I21" i="41"/>
  <c r="H21" i="41"/>
  <c r="G21" i="41"/>
  <c r="F21" i="41"/>
  <c r="E21" i="41"/>
  <c r="D21" i="41"/>
  <c r="C21" i="41"/>
  <c r="AE21" i="41" s="1"/>
  <c r="AM20" i="41"/>
  <c r="AL20" i="41"/>
  <c r="AK20" i="41"/>
  <c r="AG20" i="41"/>
  <c r="AF20" i="41"/>
  <c r="Z20" i="41"/>
  <c r="Y20" i="41"/>
  <c r="X20" i="41"/>
  <c r="K20" i="41"/>
  <c r="J20" i="41"/>
  <c r="I20" i="41"/>
  <c r="H20" i="41"/>
  <c r="G20" i="41"/>
  <c r="F20" i="41"/>
  <c r="E20" i="41"/>
  <c r="K75" i="41" s="1"/>
  <c r="D20" i="41"/>
  <c r="G75" i="41" s="1"/>
  <c r="C20" i="41"/>
  <c r="AM19" i="41"/>
  <c r="AL19" i="41"/>
  <c r="AK19" i="41"/>
  <c r="Z19" i="41"/>
  <c r="Y19" i="41"/>
  <c r="X19" i="41"/>
  <c r="K19" i="41"/>
  <c r="J19" i="41"/>
  <c r="I19" i="41"/>
  <c r="H19" i="41"/>
  <c r="G19" i="41"/>
  <c r="F19" i="41"/>
  <c r="E19" i="41"/>
  <c r="AG19" i="41" s="1"/>
  <c r="D19" i="41"/>
  <c r="C19" i="41"/>
  <c r="AE19" i="41" s="1"/>
  <c r="AM18" i="41"/>
  <c r="AL18" i="41"/>
  <c r="AK18" i="41"/>
  <c r="AG18" i="41"/>
  <c r="AF18" i="41"/>
  <c r="AE18" i="41"/>
  <c r="Z18" i="41"/>
  <c r="Y18" i="41"/>
  <c r="X18" i="41"/>
  <c r="K18" i="41"/>
  <c r="J18" i="41"/>
  <c r="I18" i="41"/>
  <c r="H18" i="41"/>
  <c r="G18" i="41"/>
  <c r="F18" i="41"/>
  <c r="E18" i="41"/>
  <c r="E73" i="41" s="1"/>
  <c r="D18" i="41"/>
  <c r="G73" i="41" s="1"/>
  <c r="C18" i="41"/>
  <c r="AM17" i="41"/>
  <c r="AL17" i="41"/>
  <c r="AK17" i="41"/>
  <c r="AG17" i="41"/>
  <c r="AF17" i="41"/>
  <c r="Z17" i="41"/>
  <c r="Y17" i="41"/>
  <c r="X17" i="41"/>
  <c r="K17" i="41"/>
  <c r="J17" i="41"/>
  <c r="I17" i="41"/>
  <c r="H17" i="41"/>
  <c r="G17" i="41"/>
  <c r="F17" i="41"/>
  <c r="E17" i="41"/>
  <c r="H72" i="41" s="1"/>
  <c r="D17" i="41"/>
  <c r="C17" i="41"/>
  <c r="F72" i="41" s="1"/>
  <c r="AM16" i="41"/>
  <c r="AL16" i="41"/>
  <c r="AK16" i="41"/>
  <c r="Z16" i="41"/>
  <c r="Y16" i="41"/>
  <c r="X16" i="41"/>
  <c r="K16" i="41"/>
  <c r="J16" i="41"/>
  <c r="I16" i="41"/>
  <c r="H16" i="41"/>
  <c r="G16" i="41"/>
  <c r="F16" i="41"/>
  <c r="E16" i="41"/>
  <c r="D16" i="41"/>
  <c r="C16" i="41"/>
  <c r="O15" i="41"/>
  <c r="O16" i="41" s="1"/>
  <c r="T16" i="41" s="1"/>
  <c r="N15" i="41"/>
  <c r="N16" i="41" s="1"/>
  <c r="S16" i="41" s="1"/>
  <c r="M15" i="41"/>
  <c r="M16" i="41" s="1"/>
  <c r="R16" i="41" s="1"/>
  <c r="E10" i="41"/>
  <c r="D10" i="41"/>
  <c r="C10" i="41"/>
  <c r="Y7" i="41" s="1"/>
  <c r="Y9" i="41"/>
  <c r="Y8" i="41"/>
  <c r="U8" i="41"/>
  <c r="T8" i="41"/>
  <c r="S8" i="41"/>
  <c r="R8" i="41"/>
  <c r="Q8" i="41"/>
  <c r="Z7" i="41"/>
  <c r="Y7" i="41" a="1"/>
  <c r="U7" i="41"/>
  <c r="T7" i="41"/>
  <c r="S7" i="41"/>
  <c r="R7" i="41"/>
  <c r="Q7" i="41"/>
  <c r="Z6" i="41"/>
  <c r="Y6" i="41" a="1"/>
  <c r="U6" i="41"/>
  <c r="T6" i="41"/>
  <c r="S6" i="41"/>
  <c r="R6" i="41"/>
  <c r="Q6" i="41"/>
  <c r="Z5" i="41" a="1"/>
  <c r="Z5" i="41" s="1"/>
  <c r="Y5" i="41" a="1"/>
  <c r="Y5" i="41" s="1"/>
  <c r="Z4" i="41" a="1"/>
  <c r="Z4" i="41" s="1"/>
  <c r="Y4" i="41" a="1"/>
  <c r="Y4" i="41" s="1"/>
  <c r="Z3" i="41"/>
  <c r="Y3" i="41"/>
  <c r="Z2" i="41"/>
  <c r="Y2" i="41"/>
  <c r="N71" i="41" l="1"/>
  <c r="Q71" i="41"/>
  <c r="AH17" i="41"/>
  <c r="AA16" i="41"/>
  <c r="Y6" i="41"/>
  <c r="K71" i="41"/>
  <c r="H71" i="41"/>
  <c r="E71" i="41"/>
  <c r="J78" i="41"/>
  <c r="G78" i="41"/>
  <c r="D78" i="41"/>
  <c r="K78" i="41"/>
  <c r="E78" i="41"/>
  <c r="H78" i="41"/>
  <c r="AG23" i="41"/>
  <c r="F83" i="41"/>
  <c r="C83" i="41"/>
  <c r="I83" i="41"/>
  <c r="J94" i="41"/>
  <c r="G94" i="41"/>
  <c r="D94" i="41"/>
  <c r="AF39" i="41"/>
  <c r="F75" i="41"/>
  <c r="C75" i="41"/>
  <c r="J93" i="41"/>
  <c r="G93" i="41"/>
  <c r="D93" i="41"/>
  <c r="AF38" i="41"/>
  <c r="H87" i="41"/>
  <c r="K87" i="41"/>
  <c r="E87" i="41"/>
  <c r="AG32" i="41"/>
  <c r="G87" i="41"/>
  <c r="D87" i="41"/>
  <c r="J87" i="41"/>
  <c r="AF32" i="41"/>
  <c r="AE28" i="41"/>
  <c r="I87" i="41"/>
  <c r="C87" i="41"/>
  <c r="F87" i="41"/>
  <c r="AE32" i="41"/>
  <c r="AG16" i="41"/>
  <c r="AJ16" i="41" s="1"/>
  <c r="AU16" i="41" s="1"/>
  <c r="AF23" i="41"/>
  <c r="M17" i="41"/>
  <c r="N17" i="41"/>
  <c r="O17" i="41"/>
  <c r="AC16" i="41"/>
  <c r="I71" i="41"/>
  <c r="C71" i="41"/>
  <c r="F71" i="41"/>
  <c r="E82" i="41"/>
  <c r="K94" i="41"/>
  <c r="E94" i="41"/>
  <c r="H94" i="41"/>
  <c r="G71" i="41"/>
  <c r="D71" i="41"/>
  <c r="J71" i="41"/>
  <c r="AF16" i="41"/>
  <c r="AI16" i="41" s="1"/>
  <c r="AE20" i="41"/>
  <c r="J86" i="41"/>
  <c r="G86" i="41"/>
  <c r="D86" i="41"/>
  <c r="J92" i="41"/>
  <c r="G92" i="41"/>
  <c r="D92" i="41"/>
  <c r="J75" i="41"/>
  <c r="J74" i="41"/>
  <c r="D74" i="41"/>
  <c r="K86" i="41"/>
  <c r="E86" i="41"/>
  <c r="K92" i="41"/>
  <c r="H92" i="41"/>
  <c r="J82" i="41"/>
  <c r="D82" i="41"/>
  <c r="I93" i="41"/>
  <c r="F93" i="41"/>
  <c r="J84" i="41"/>
  <c r="G84" i="41"/>
  <c r="D84" i="41"/>
  <c r="C89" i="41"/>
  <c r="I89" i="41"/>
  <c r="D72" i="41"/>
  <c r="J72" i="41"/>
  <c r="J76" i="41"/>
  <c r="D76" i="41"/>
  <c r="K84" i="41"/>
  <c r="H84" i="41"/>
  <c r="E92" i="41"/>
  <c r="I79" i="41"/>
  <c r="C79" i="41"/>
  <c r="D88" i="41"/>
  <c r="J88" i="41"/>
  <c r="D83" i="41"/>
  <c r="E88" i="41"/>
  <c r="H88" i="41"/>
  <c r="E80" i="41"/>
  <c r="H80" i="41"/>
  <c r="D81" i="41"/>
  <c r="E83" i="41"/>
  <c r="AF22" i="41"/>
  <c r="H83" i="41"/>
  <c r="H90" i="41"/>
  <c r="G79" i="41"/>
  <c r="D79" i="41"/>
  <c r="H79" i="41"/>
  <c r="K79" i="41"/>
  <c r="D80" i="41"/>
  <c r="J80" i="41"/>
  <c r="C73" i="41"/>
  <c r="I73" i="41"/>
  <c r="I85" i="41"/>
  <c r="F85" i="41"/>
  <c r="J90" i="41"/>
  <c r="D90" i="41"/>
  <c r="AF37" i="41"/>
  <c r="E79" i="41"/>
  <c r="H81" i="41"/>
  <c r="G74" i="41"/>
  <c r="J85" i="41"/>
  <c r="G85" i="41"/>
  <c r="D85" i="41"/>
  <c r="AF31" i="41"/>
  <c r="AG37" i="41"/>
  <c r="D73" i="41"/>
  <c r="F79" i="41"/>
  <c r="J81" i="41"/>
  <c r="J83" i="41"/>
  <c r="G88" i="41"/>
  <c r="K76" i="41"/>
  <c r="H76" i="41"/>
  <c r="I77" i="41"/>
  <c r="F77" i="41"/>
  <c r="C81" i="41"/>
  <c r="I81" i="41"/>
  <c r="H85" i="41"/>
  <c r="E85" i="41"/>
  <c r="AG31" i="41"/>
  <c r="F91" i="41"/>
  <c r="C91" i="41"/>
  <c r="AE38" i="41"/>
  <c r="F73" i="41"/>
  <c r="D75" i="41"/>
  <c r="C77" i="41"/>
  <c r="J79" i="41"/>
  <c r="K81" i="41"/>
  <c r="K74" i="41"/>
  <c r="AF19" i="41"/>
  <c r="AF27" i="41"/>
  <c r="J91" i="41"/>
  <c r="G91" i="41"/>
  <c r="H73" i="41"/>
  <c r="E75" i="41"/>
  <c r="K88" i="41"/>
  <c r="J77" i="41"/>
  <c r="G77" i="41"/>
  <c r="H77" i="41"/>
  <c r="E77" i="41"/>
  <c r="J73" i="41"/>
  <c r="H75" i="41"/>
  <c r="K77" i="41"/>
  <c r="F74" i="41"/>
  <c r="F82" i="41"/>
  <c r="F90" i="41"/>
  <c r="AG38" i="41"/>
  <c r="I74" i="41"/>
  <c r="C76" i="41"/>
  <c r="I82" i="41"/>
  <c r="C84" i="41"/>
  <c r="E93" i="41"/>
  <c r="I76" i="41"/>
  <c r="C78" i="41"/>
  <c r="I84" i="41"/>
  <c r="C86" i="41"/>
  <c r="I92" i="41"/>
  <c r="C94" i="41"/>
  <c r="F78" i="41"/>
  <c r="F86" i="41"/>
  <c r="F94" i="41"/>
  <c r="AE17" i="41"/>
  <c r="AE25" i="41"/>
  <c r="AE33" i="41"/>
  <c r="V71" i="41" l="1"/>
  <c r="S71" i="41"/>
  <c r="P71" i="41"/>
  <c r="U71" i="41"/>
  <c r="R71" i="41"/>
  <c r="O71" i="41"/>
  <c r="T72" i="41"/>
  <c r="Q72" i="41"/>
  <c r="N72" i="41"/>
  <c r="W17" i="41"/>
  <c r="T17" i="41"/>
  <c r="V17" i="41"/>
  <c r="S17" i="41"/>
  <c r="M18" i="41"/>
  <c r="R18" i="41" s="1"/>
  <c r="AB16" i="41"/>
  <c r="O18" i="41"/>
  <c r="T18" i="41" s="1"/>
  <c r="N18" i="41"/>
  <c r="S18" i="41" s="1"/>
  <c r="AA71" i="41" l="1"/>
  <c r="AL71" i="41"/>
  <c r="AF71" i="41"/>
  <c r="AQ71" i="41"/>
  <c r="Z71" i="41"/>
  <c r="AK71" i="41"/>
  <c r="U18" i="41"/>
  <c r="V18" i="41"/>
  <c r="W18" i="41"/>
  <c r="AN17" i="41"/>
  <c r="AA17" i="41"/>
  <c r="AC17" i="41"/>
  <c r="AB17" i="41"/>
  <c r="AJ17" i="41"/>
  <c r="AU17" i="41" s="1"/>
  <c r="AI17" i="41"/>
  <c r="AA18" i="41"/>
  <c r="M19" i="41"/>
  <c r="R19" i="41" s="1"/>
  <c r="AN16" i="41"/>
  <c r="AO16" i="41"/>
  <c r="AP16" i="41"/>
  <c r="N19" i="41"/>
  <c r="S19" i="41" s="1"/>
  <c r="O19" i="41"/>
  <c r="T19" i="41" s="1"/>
  <c r="AO17" i="41" l="1"/>
  <c r="U72" i="41"/>
  <c r="R72" i="41"/>
  <c r="O72" i="41"/>
  <c r="V72" i="41"/>
  <c r="S72" i="41"/>
  <c r="P72" i="41"/>
  <c r="AC71" i="41"/>
  <c r="AN71" i="41"/>
  <c r="AD71" i="41"/>
  <c r="AO71" i="41"/>
  <c r="AG72" i="41"/>
  <c r="AR72" i="41"/>
  <c r="AB71" i="41"/>
  <c r="AM71" i="41"/>
  <c r="AE71" i="41"/>
  <c r="AP71" i="41"/>
  <c r="AG71" i="41"/>
  <c r="AR71" i="41"/>
  <c r="Y71" i="41"/>
  <c r="AJ71" i="41"/>
  <c r="W19" i="41"/>
  <c r="U19" i="41"/>
  <c r="AH18" i="41"/>
  <c r="AI18" i="41"/>
  <c r="AJ18" i="41"/>
  <c r="AU18" i="41" s="1"/>
  <c r="AP17" i="41"/>
  <c r="M20" i="41"/>
  <c r="AC18" i="41"/>
  <c r="O20" i="41"/>
  <c r="T20" i="41" s="1"/>
  <c r="N20" i="41"/>
  <c r="S20" i="41" s="1"/>
  <c r="AB18" i="41"/>
  <c r="V73" i="41" l="1"/>
  <c r="P73" i="41"/>
  <c r="S73" i="41"/>
  <c r="U73" i="41"/>
  <c r="R73" i="41"/>
  <c r="AC73" i="41" s="1"/>
  <c r="O73" i="41"/>
  <c r="T73" i="41"/>
  <c r="Q73" i="41"/>
  <c r="N73" i="41"/>
  <c r="AC72" i="41"/>
  <c r="AN72" i="41"/>
  <c r="AA72" i="41"/>
  <c r="AL72" i="41"/>
  <c r="AF72" i="41"/>
  <c r="AQ72" i="41"/>
  <c r="AD73" i="41"/>
  <c r="AO73" i="41"/>
  <c r="AB73" i="41"/>
  <c r="AM73" i="41"/>
  <c r="AE72" i="41"/>
  <c r="AP72" i="41"/>
  <c r="AD72" i="41"/>
  <c r="AO72" i="41"/>
  <c r="Y72" i="41"/>
  <c r="AJ72" i="41"/>
  <c r="Z72" i="41"/>
  <c r="AK72" i="41"/>
  <c r="AB72" i="41"/>
  <c r="AM72" i="41"/>
  <c r="U20" i="41"/>
  <c r="V20" i="41"/>
  <c r="W20" i="41"/>
  <c r="AC20" i="41" s="1"/>
  <c r="AB19" i="41"/>
  <c r="AB20" i="41"/>
  <c r="AC19" i="41"/>
  <c r="AA20" i="41"/>
  <c r="AN18" i="41"/>
  <c r="AJ19" i="41"/>
  <c r="AU19" i="41" s="1"/>
  <c r="AP18" i="41"/>
  <c r="AH19" i="41"/>
  <c r="AI19" i="41"/>
  <c r="AO18" i="41"/>
  <c r="AA19" i="41"/>
  <c r="M21" i="41"/>
  <c r="R21" i="41" s="1"/>
  <c r="O21" i="41"/>
  <c r="T21" i="41" s="1"/>
  <c r="N21" i="41"/>
  <c r="S21" i="41" s="1"/>
  <c r="V74" i="41" l="1"/>
  <c r="S74" i="41"/>
  <c r="P74" i="41"/>
  <c r="AN73" i="41"/>
  <c r="AO19" i="41"/>
  <c r="R74" i="41"/>
  <c r="U74" i="41"/>
  <c r="O74" i="41"/>
  <c r="T74" i="41"/>
  <c r="Q74" i="41"/>
  <c r="N74" i="41"/>
  <c r="Z73" i="41"/>
  <c r="AK73" i="41"/>
  <c r="AA73" i="41"/>
  <c r="AL73" i="41"/>
  <c r="AG73" i="41"/>
  <c r="AR73" i="41"/>
  <c r="AE73" i="41"/>
  <c r="AP73" i="41"/>
  <c r="Y73" i="41"/>
  <c r="AJ73" i="41"/>
  <c r="AD74" i="41"/>
  <c r="AO74" i="41"/>
  <c r="AF73" i="41"/>
  <c r="AQ73" i="41"/>
  <c r="W21" i="41"/>
  <c r="V21" i="41"/>
  <c r="U21" i="41"/>
  <c r="AP19" i="41"/>
  <c r="AH20" i="41"/>
  <c r="AN19" i="41"/>
  <c r="AB21" i="41"/>
  <c r="AI20" i="41"/>
  <c r="AJ20" i="41"/>
  <c r="AU20" i="41" s="1"/>
  <c r="AC21" i="41"/>
  <c r="M22" i="41"/>
  <c r="R22" i="41" s="1"/>
  <c r="O22" i="41"/>
  <c r="T22" i="41" s="1"/>
  <c r="N22" i="41"/>
  <c r="S22" i="41" s="1"/>
  <c r="V75" i="41" l="1"/>
  <c r="S75" i="41"/>
  <c r="P75" i="41"/>
  <c r="U75" i="41"/>
  <c r="R75" i="41"/>
  <c r="O75" i="41"/>
  <c r="Z75" i="41" s="1"/>
  <c r="T75" i="41"/>
  <c r="AE75" i="41" s="1"/>
  <c r="Q75" i="41"/>
  <c r="N75" i="41"/>
  <c r="AE74" i="41"/>
  <c r="AP74" i="41"/>
  <c r="AP75" i="41"/>
  <c r="AF74" i="41"/>
  <c r="AQ74" i="41"/>
  <c r="Z74" i="41"/>
  <c r="AK74" i="41"/>
  <c r="AG74" i="41"/>
  <c r="AR74" i="41"/>
  <c r="AG75" i="41"/>
  <c r="AR75" i="41"/>
  <c r="AA74" i="41"/>
  <c r="AL74" i="41"/>
  <c r="AC74" i="41"/>
  <c r="AN74" i="41"/>
  <c r="Y74" i="41"/>
  <c r="AJ74" i="41"/>
  <c r="AB74" i="41"/>
  <c r="AM74" i="41"/>
  <c r="U22" i="41"/>
  <c r="AB22" i="41"/>
  <c r="W22" i="41"/>
  <c r="AP20" i="41"/>
  <c r="AO20" i="41"/>
  <c r="AJ21" i="41"/>
  <c r="AU21" i="41" s="1"/>
  <c r="AI21" i="41"/>
  <c r="AH21" i="41"/>
  <c r="AN20" i="41"/>
  <c r="AA21" i="41"/>
  <c r="M23" i="41"/>
  <c r="R23" i="41" s="1"/>
  <c r="N23" i="41"/>
  <c r="S23" i="41" s="1"/>
  <c r="O23" i="41"/>
  <c r="T23" i="41" s="1"/>
  <c r="U76" i="41" l="1"/>
  <c r="R76" i="41"/>
  <c r="O76" i="41"/>
  <c r="AK75" i="41"/>
  <c r="V76" i="41"/>
  <c r="S76" i="41"/>
  <c r="P76" i="41"/>
  <c r="N76" i="41"/>
  <c r="T76" i="41"/>
  <c r="Q76" i="41"/>
  <c r="AF75" i="41"/>
  <c r="AQ75" i="41"/>
  <c r="Z76" i="41"/>
  <c r="AK76" i="41"/>
  <c r="AG76" i="41"/>
  <c r="AR76" i="41"/>
  <c r="AD75" i="41"/>
  <c r="AO75" i="41"/>
  <c r="AC75" i="41"/>
  <c r="AN75" i="41"/>
  <c r="AA75" i="41"/>
  <c r="AL75" i="41"/>
  <c r="AB75" i="41"/>
  <c r="AM75" i="41"/>
  <c r="Y75" i="41"/>
  <c r="AJ75" i="41"/>
  <c r="W23" i="41"/>
  <c r="AC23" i="41" s="1"/>
  <c r="V23" i="41"/>
  <c r="U23" i="41"/>
  <c r="AH22" i="41"/>
  <c r="AN21" i="41"/>
  <c r="AB23" i="41"/>
  <c r="AI22" i="41"/>
  <c r="AO21" i="41"/>
  <c r="AC22" i="41"/>
  <c r="AJ22" i="41"/>
  <c r="AU22" i="41" s="1"/>
  <c r="AP21" i="41"/>
  <c r="AA22" i="41"/>
  <c r="M24" i="41"/>
  <c r="R24" i="41" s="1"/>
  <c r="N24" i="41"/>
  <c r="S24" i="41" s="1"/>
  <c r="O24" i="41"/>
  <c r="T24" i="41" s="1"/>
  <c r="P77" i="41" l="1"/>
  <c r="V77" i="41"/>
  <c r="S77" i="41"/>
  <c r="R77" i="41"/>
  <c r="O77" i="41"/>
  <c r="AK77" i="41" s="1"/>
  <c r="U77" i="41"/>
  <c r="T77" i="41"/>
  <c r="Q77" i="41"/>
  <c r="N77" i="41"/>
  <c r="AE76" i="41"/>
  <c r="AP76" i="41"/>
  <c r="Y77" i="41"/>
  <c r="AJ77" i="41"/>
  <c r="AC76" i="41"/>
  <c r="AN76" i="41"/>
  <c r="AA76" i="41"/>
  <c r="AL76" i="41"/>
  <c r="AD76" i="41"/>
  <c r="AO76" i="41"/>
  <c r="AD77" i="41"/>
  <c r="AO77" i="41"/>
  <c r="AF76" i="41"/>
  <c r="AQ76" i="41"/>
  <c r="Z77" i="41"/>
  <c r="AB76" i="41"/>
  <c r="AM76" i="41"/>
  <c r="Y76" i="41"/>
  <c r="AJ76" i="41"/>
  <c r="U24" i="41"/>
  <c r="V24" i="41"/>
  <c r="AB24" i="41" s="1"/>
  <c r="W24" i="41"/>
  <c r="AI23" i="41"/>
  <c r="AO22" i="41"/>
  <c r="AJ23" i="41"/>
  <c r="AU23" i="41" s="1"/>
  <c r="AP22" i="41"/>
  <c r="AA24" i="41"/>
  <c r="AH23" i="41"/>
  <c r="AN22" i="41"/>
  <c r="AA23" i="41"/>
  <c r="M25" i="41"/>
  <c r="R25" i="41" s="1"/>
  <c r="N25" i="41"/>
  <c r="S25" i="41" s="1"/>
  <c r="O25" i="41"/>
  <c r="T25" i="41" s="1"/>
  <c r="S78" i="41" l="1"/>
  <c r="V78" i="41"/>
  <c r="P78" i="41"/>
  <c r="O78" i="41"/>
  <c r="U78" i="41"/>
  <c r="R78" i="41"/>
  <c r="T78" i="41"/>
  <c r="N78" i="41"/>
  <c r="Q78" i="41"/>
  <c r="AA77" i="41"/>
  <c r="AL77" i="41"/>
  <c r="AA78" i="41"/>
  <c r="AL78" i="41"/>
  <c r="AB77" i="41"/>
  <c r="AM77" i="41"/>
  <c r="AC77" i="41"/>
  <c r="AN77" i="41"/>
  <c r="AE77" i="41"/>
  <c r="AP77" i="41"/>
  <c r="Z78" i="41"/>
  <c r="AK78" i="41"/>
  <c r="AG77" i="41"/>
  <c r="AR77" i="41"/>
  <c r="AF77" i="41"/>
  <c r="AQ77" i="41"/>
  <c r="W25" i="41"/>
  <c r="V25" i="41"/>
  <c r="AB25" i="41" s="1"/>
  <c r="U25" i="41"/>
  <c r="AH24" i="41"/>
  <c r="AN23" i="41"/>
  <c r="AJ24" i="41"/>
  <c r="AU24" i="41" s="1"/>
  <c r="AP23" i="41"/>
  <c r="AC24" i="41"/>
  <c r="AI24" i="41"/>
  <c r="AO23" i="41"/>
  <c r="AC25" i="41"/>
  <c r="M26" i="41"/>
  <c r="R26" i="41" s="1"/>
  <c r="N26" i="41"/>
  <c r="S26" i="41" s="1"/>
  <c r="O26" i="41"/>
  <c r="T26" i="41" s="1"/>
  <c r="R79" i="41" l="1"/>
  <c r="O79" i="41"/>
  <c r="U79" i="41"/>
  <c r="S79" i="41"/>
  <c r="V79" i="41"/>
  <c r="P79" i="41"/>
  <c r="AA79" i="41" s="1"/>
  <c r="T79" i="41"/>
  <c r="Q79" i="41"/>
  <c r="N79" i="41"/>
  <c r="AB78" i="41"/>
  <c r="AM78" i="41"/>
  <c r="Y78" i="41"/>
  <c r="AJ78" i="41"/>
  <c r="AE78" i="41"/>
  <c r="AP78" i="41"/>
  <c r="AB79" i="41"/>
  <c r="AM79" i="41"/>
  <c r="AF78" i="41"/>
  <c r="AQ78" i="41"/>
  <c r="AC78" i="41"/>
  <c r="AN78" i="41"/>
  <c r="AC79" i="41"/>
  <c r="AN79" i="41"/>
  <c r="AD78" i="41"/>
  <c r="AO78" i="41"/>
  <c r="AG78" i="41"/>
  <c r="AR78" i="41"/>
  <c r="U26" i="41"/>
  <c r="V26" i="41"/>
  <c r="W26" i="41"/>
  <c r="AI25" i="41"/>
  <c r="AI26" i="41" s="1"/>
  <c r="AO24" i="41"/>
  <c r="AJ25" i="41"/>
  <c r="AU25" i="41" s="1"/>
  <c r="AP24" i="41"/>
  <c r="AH25" i="41"/>
  <c r="AN24" i="41"/>
  <c r="AA25" i="41"/>
  <c r="M27" i="41"/>
  <c r="R27" i="41" s="1"/>
  <c r="N27" i="41"/>
  <c r="S27" i="41" s="1"/>
  <c r="O27" i="41"/>
  <c r="T27" i="41" s="1"/>
  <c r="AL79" i="41" l="1"/>
  <c r="R80" i="41"/>
  <c r="O80" i="41"/>
  <c r="U80" i="41"/>
  <c r="V80" i="41"/>
  <c r="P80" i="41"/>
  <c r="S80" i="41"/>
  <c r="T80" i="41"/>
  <c r="AE80" i="41" s="1"/>
  <c r="Q80" i="41"/>
  <c r="N80" i="41"/>
  <c r="AF79" i="41"/>
  <c r="AQ79" i="41"/>
  <c r="AD80" i="41"/>
  <c r="AO80" i="41"/>
  <c r="AG79" i="41"/>
  <c r="AR79" i="41"/>
  <c r="Z79" i="41"/>
  <c r="AK79" i="41"/>
  <c r="Y79" i="41"/>
  <c r="AJ79" i="41"/>
  <c r="AD79" i="41"/>
  <c r="AO79" i="41"/>
  <c r="AF80" i="41"/>
  <c r="AQ80" i="41"/>
  <c r="AE79" i="41"/>
  <c r="AP79" i="41"/>
  <c r="W27" i="41"/>
  <c r="V27" i="41"/>
  <c r="AB27" i="41" s="1"/>
  <c r="U27" i="41"/>
  <c r="AA27" i="41" s="1"/>
  <c r="AC27" i="41"/>
  <c r="AC26" i="41"/>
  <c r="AJ26" i="41"/>
  <c r="AU26" i="41" s="1"/>
  <c r="AP25" i="41"/>
  <c r="AH26" i="41"/>
  <c r="AN25" i="41"/>
  <c r="AB26" i="41"/>
  <c r="AO25" i="41"/>
  <c r="AA26" i="41"/>
  <c r="M28" i="41"/>
  <c r="R28" i="41" s="1"/>
  <c r="N28" i="41"/>
  <c r="S28" i="41" s="1"/>
  <c r="O28" i="41"/>
  <c r="T28" i="41" s="1"/>
  <c r="AP80" i="41" l="1"/>
  <c r="U81" i="41"/>
  <c r="R81" i="41"/>
  <c r="O81" i="41"/>
  <c r="V81" i="41"/>
  <c r="S81" i="41"/>
  <c r="P81" i="41"/>
  <c r="T81" i="41"/>
  <c r="Q81" i="41"/>
  <c r="N81" i="41"/>
  <c r="Z80" i="41"/>
  <c r="AK80" i="41"/>
  <c r="AC80" i="41"/>
  <c r="AN80" i="41"/>
  <c r="Y80" i="41"/>
  <c r="AJ80" i="41"/>
  <c r="AA80" i="41"/>
  <c r="AL80" i="41"/>
  <c r="AG80" i="41"/>
  <c r="AR80" i="41"/>
  <c r="Y81" i="41"/>
  <c r="AJ81" i="41"/>
  <c r="Z81" i="41"/>
  <c r="AK81" i="41"/>
  <c r="AB80" i="41"/>
  <c r="AM80" i="41"/>
  <c r="U28" i="41"/>
  <c r="V28" i="41"/>
  <c r="W28" i="41"/>
  <c r="AC28" i="41" s="1"/>
  <c r="AI27" i="41"/>
  <c r="AO26" i="41"/>
  <c r="AJ27" i="41"/>
  <c r="AU27" i="41" s="1"/>
  <c r="AP26" i="41"/>
  <c r="AH27" i="41"/>
  <c r="AN26" i="41"/>
  <c r="AA28" i="41"/>
  <c r="M29" i="41"/>
  <c r="R29" i="41" s="1"/>
  <c r="O29" i="41"/>
  <c r="T29" i="41" s="1"/>
  <c r="N29" i="41"/>
  <c r="S29" i="41" s="1"/>
  <c r="V82" i="41" l="1"/>
  <c r="S82" i="41"/>
  <c r="P82" i="41"/>
  <c r="U82" i="41"/>
  <c r="R82" i="41"/>
  <c r="O82" i="41"/>
  <c r="T82" i="41"/>
  <c r="Q82" i="41"/>
  <c r="N82" i="41"/>
  <c r="AF81" i="41"/>
  <c r="AQ81" i="41"/>
  <c r="AG82" i="41"/>
  <c r="AR82" i="41"/>
  <c r="AB82" i="41"/>
  <c r="AM82" i="41"/>
  <c r="AB81" i="41"/>
  <c r="AM81" i="41"/>
  <c r="AG81" i="41"/>
  <c r="AR81" i="41"/>
  <c r="AC82" i="41"/>
  <c r="AN82" i="41"/>
  <c r="AC81" i="41"/>
  <c r="AN81" i="41"/>
  <c r="AD81" i="41"/>
  <c r="AO81" i="41"/>
  <c r="AE81" i="41"/>
  <c r="AP81" i="41"/>
  <c r="AA81" i="41"/>
  <c r="AL81" i="41"/>
  <c r="W29" i="41"/>
  <c r="V29" i="41"/>
  <c r="AB29" i="41" s="1"/>
  <c r="U29" i="41"/>
  <c r="AA29" i="41" s="1"/>
  <c r="AH28" i="41"/>
  <c r="AN27" i="41"/>
  <c r="AJ28" i="41"/>
  <c r="AU28" i="41" s="1"/>
  <c r="AP27" i="41"/>
  <c r="AB28" i="41"/>
  <c r="AI28" i="41"/>
  <c r="AO27" i="41"/>
  <c r="M30" i="41"/>
  <c r="R30" i="41" s="1"/>
  <c r="N30" i="41"/>
  <c r="S30" i="41" s="1"/>
  <c r="O30" i="41"/>
  <c r="T30" i="41" s="1"/>
  <c r="O83" i="41" l="1"/>
  <c r="U83" i="41"/>
  <c r="R83" i="41"/>
  <c r="S83" i="41"/>
  <c r="P83" i="41"/>
  <c r="V83" i="41"/>
  <c r="T83" i="41"/>
  <c r="Q83" i="41"/>
  <c r="N83" i="41"/>
  <c r="Y83" i="41" s="1"/>
  <c r="AF82" i="41"/>
  <c r="AQ82" i="41"/>
  <c r="Z83" i="41"/>
  <c r="AK83" i="41"/>
  <c r="AA82" i="41"/>
  <c r="AL82" i="41"/>
  <c r="AD82" i="41"/>
  <c r="AO82" i="41"/>
  <c r="AA83" i="41"/>
  <c r="AL83" i="41"/>
  <c r="Y82" i="41"/>
  <c r="AJ82" i="41"/>
  <c r="Z82" i="41"/>
  <c r="AK82" i="41"/>
  <c r="AE82" i="41"/>
  <c r="AP82" i="41"/>
  <c r="U30" i="41"/>
  <c r="V30" i="41"/>
  <c r="W30" i="41"/>
  <c r="AC30" i="41" s="1"/>
  <c r="AI29" i="41"/>
  <c r="AO28" i="41"/>
  <c r="AJ29" i="41"/>
  <c r="AU29" i="41" s="1"/>
  <c r="AP28" i="41"/>
  <c r="AC29" i="41"/>
  <c r="AH29" i="41"/>
  <c r="AN28" i="41"/>
  <c r="M31" i="41"/>
  <c r="R31" i="41" s="1"/>
  <c r="O31" i="41"/>
  <c r="T31" i="41" s="1"/>
  <c r="N31" i="41"/>
  <c r="S31" i="41" s="1"/>
  <c r="AJ83" i="41" l="1"/>
  <c r="U84" i="41"/>
  <c r="R84" i="41"/>
  <c r="O84" i="41"/>
  <c r="V84" i="41"/>
  <c r="S84" i="41"/>
  <c r="P84" i="41"/>
  <c r="N84" i="41"/>
  <c r="Y84" i="41" s="1"/>
  <c r="Q84" i="41"/>
  <c r="T84" i="41"/>
  <c r="Z84" i="41"/>
  <c r="AK84" i="41"/>
  <c r="AC83" i="41"/>
  <c r="AN83" i="41"/>
  <c r="AD83" i="41"/>
  <c r="AO83" i="41"/>
  <c r="AF83" i="41"/>
  <c r="AQ83" i="41"/>
  <c r="AB83" i="41"/>
  <c r="AM83" i="41"/>
  <c r="AG84" i="41"/>
  <c r="AR84" i="41"/>
  <c r="AG83" i="41"/>
  <c r="AR83" i="41"/>
  <c r="AE83" i="41"/>
  <c r="AP83" i="41"/>
  <c r="W31" i="41"/>
  <c r="V31" i="41"/>
  <c r="AB31" i="41" s="1"/>
  <c r="U31" i="41"/>
  <c r="AH30" i="41"/>
  <c r="AN29" i="41"/>
  <c r="AJ30" i="41"/>
  <c r="AU30" i="41" s="1"/>
  <c r="AP29" i="41"/>
  <c r="AB30" i="41"/>
  <c r="AI30" i="41"/>
  <c r="AO29" i="41"/>
  <c r="AA30" i="41"/>
  <c r="M32" i="41"/>
  <c r="R32" i="41" s="1"/>
  <c r="N32" i="41"/>
  <c r="S32" i="41" s="1"/>
  <c r="O32" i="41"/>
  <c r="T32" i="41" s="1"/>
  <c r="AJ84" i="41" l="1"/>
  <c r="U85" i="41"/>
  <c r="R85" i="41"/>
  <c r="O85" i="41"/>
  <c r="V85" i="41"/>
  <c r="S85" i="41"/>
  <c r="P85" i="41"/>
  <c r="N85" i="41"/>
  <c r="Q85" i="41"/>
  <c r="T85" i="41"/>
  <c r="AA84" i="41"/>
  <c r="AL84" i="41"/>
  <c r="Y85" i="41"/>
  <c r="AJ85" i="41"/>
  <c r="AF84" i="41"/>
  <c r="AQ84" i="41"/>
  <c r="AC84" i="41"/>
  <c r="AN84" i="41"/>
  <c r="AD84" i="41"/>
  <c r="AO84" i="41"/>
  <c r="AD85" i="41"/>
  <c r="AO85" i="41"/>
  <c r="Z85" i="41"/>
  <c r="AK85" i="41"/>
  <c r="AE84" i="41"/>
  <c r="AP84" i="41"/>
  <c r="AB84" i="41"/>
  <c r="AM84" i="41"/>
  <c r="U32" i="41"/>
  <c r="V32" i="41"/>
  <c r="AB32" i="41" s="1"/>
  <c r="W32" i="41"/>
  <c r="AC32" i="41" s="1"/>
  <c r="AI31" i="41"/>
  <c r="AO30" i="41"/>
  <c r="AJ31" i="41"/>
  <c r="AU31" i="41" s="1"/>
  <c r="AP30" i="41"/>
  <c r="AH31" i="41"/>
  <c r="AN30" i="41"/>
  <c r="AA31" i="41"/>
  <c r="AC31" i="41"/>
  <c r="M33" i="41"/>
  <c r="R33" i="41" s="1"/>
  <c r="N33" i="41"/>
  <c r="S33" i="41" s="1"/>
  <c r="O33" i="41"/>
  <c r="T33" i="41" s="1"/>
  <c r="V86" i="41" l="1"/>
  <c r="S86" i="41"/>
  <c r="P86" i="41"/>
  <c r="U86" i="41"/>
  <c r="AF86" i="41" s="1"/>
  <c r="R86" i="41"/>
  <c r="O86" i="41"/>
  <c r="Q86" i="41"/>
  <c r="T86" i="41"/>
  <c r="N86" i="41"/>
  <c r="AG85" i="41"/>
  <c r="AR85" i="41"/>
  <c r="AB85" i="41"/>
  <c r="AM85" i="41"/>
  <c r="AA85" i="41"/>
  <c r="AL85" i="41"/>
  <c r="AA86" i="41"/>
  <c r="AL86" i="41"/>
  <c r="AF85" i="41"/>
  <c r="AQ85" i="41"/>
  <c r="AE85" i="41"/>
  <c r="AP85" i="41"/>
  <c r="AE86" i="41"/>
  <c r="AP86" i="41"/>
  <c r="AC85" i="41"/>
  <c r="AN85" i="41"/>
  <c r="W33" i="41"/>
  <c r="V33" i="41"/>
  <c r="U33" i="41"/>
  <c r="AJ32" i="41"/>
  <c r="AU32" i="41" s="1"/>
  <c r="AP31" i="41"/>
  <c r="AH32" i="41"/>
  <c r="AN31" i="41"/>
  <c r="AI32" i="41"/>
  <c r="AO31" i="41"/>
  <c r="AA32" i="41"/>
  <c r="M34" i="41"/>
  <c r="R34" i="41" s="1"/>
  <c r="N34" i="41"/>
  <c r="S34" i="41" s="1"/>
  <c r="O34" i="41"/>
  <c r="T34" i="41" s="1"/>
  <c r="AQ86" i="41" l="1"/>
  <c r="U87" i="41"/>
  <c r="R87" i="41"/>
  <c r="O87" i="41"/>
  <c r="V87" i="41"/>
  <c r="S87" i="41"/>
  <c r="P87" i="41"/>
  <c r="T87" i="41"/>
  <c r="Q87" i="41"/>
  <c r="N87" i="41"/>
  <c r="Z86" i="41"/>
  <c r="AK86" i="41"/>
  <c r="AA87" i="41"/>
  <c r="AL87" i="41"/>
  <c r="Y86" i="41"/>
  <c r="AJ86" i="41"/>
  <c r="AC86" i="41"/>
  <c r="AN86" i="41"/>
  <c r="AE87" i="41"/>
  <c r="AP87" i="41"/>
  <c r="AG86" i="41"/>
  <c r="AR86" i="41"/>
  <c r="AF87" i="41"/>
  <c r="AQ87" i="41"/>
  <c r="AB86" i="41"/>
  <c r="AM86" i="41"/>
  <c r="AD86" i="41"/>
  <c r="AO86" i="41"/>
  <c r="U34" i="41"/>
  <c r="V34" i="41"/>
  <c r="AB34" i="41" s="1"/>
  <c r="W34" i="41"/>
  <c r="AC34" i="41" s="1"/>
  <c r="AH33" i="41"/>
  <c r="AN32" i="41"/>
  <c r="AI33" i="41"/>
  <c r="AO32" i="41"/>
  <c r="AC33" i="41"/>
  <c r="AJ33" i="41"/>
  <c r="AU33" i="41" s="1"/>
  <c r="AP32" i="41"/>
  <c r="AB33" i="41"/>
  <c r="AA34" i="41"/>
  <c r="AA33" i="41"/>
  <c r="M35" i="41"/>
  <c r="R35" i="41" s="1"/>
  <c r="N35" i="41"/>
  <c r="S35" i="41" s="1"/>
  <c r="O35" i="41"/>
  <c r="T35" i="41" s="1"/>
  <c r="P88" i="41" l="1"/>
  <c r="V88" i="41"/>
  <c r="S88" i="41"/>
  <c r="AD88" i="41" s="1"/>
  <c r="O88" i="41"/>
  <c r="U88" i="41"/>
  <c r="R88" i="41"/>
  <c r="T88" i="41"/>
  <c r="Q88" i="41"/>
  <c r="N88" i="41"/>
  <c r="AG87" i="41"/>
  <c r="AR87" i="41"/>
  <c r="Y88" i="41"/>
  <c r="AJ88" i="41"/>
  <c r="Z87" i="41"/>
  <c r="AK87" i="41"/>
  <c r="Y87" i="41"/>
  <c r="AJ87" i="41"/>
  <c r="AD87" i="41"/>
  <c r="AO87" i="41"/>
  <c r="AC87" i="41"/>
  <c r="AN87" i="41"/>
  <c r="AC88" i="41"/>
  <c r="AN88" i="41"/>
  <c r="AB87" i="41"/>
  <c r="AM87" i="41"/>
  <c r="W35" i="41"/>
  <c r="AC35" i="41" s="1"/>
  <c r="V35" i="41"/>
  <c r="U35" i="41"/>
  <c r="AI34" i="41"/>
  <c r="AO33" i="41"/>
  <c r="AJ34" i="41"/>
  <c r="AU34" i="41" s="1"/>
  <c r="AP33" i="41"/>
  <c r="AH34" i="41"/>
  <c r="AN33" i="41"/>
  <c r="M36" i="41"/>
  <c r="R36" i="41" s="1"/>
  <c r="O36" i="41"/>
  <c r="T36" i="41" s="1"/>
  <c r="N36" i="41"/>
  <c r="S36" i="41" s="1"/>
  <c r="AO88" i="41" l="1"/>
  <c r="P89" i="41"/>
  <c r="V89" i="41"/>
  <c r="S89" i="41"/>
  <c r="U89" i="41"/>
  <c r="R89" i="41"/>
  <c r="O89" i="41"/>
  <c r="T89" i="41"/>
  <c r="Q89" i="41"/>
  <c r="N89" i="41"/>
  <c r="AF89" i="41"/>
  <c r="AQ89" i="41"/>
  <c r="AE89" i="41"/>
  <c r="AP89" i="41"/>
  <c r="AF88" i="41"/>
  <c r="AQ88" i="41"/>
  <c r="Z88" i="41"/>
  <c r="AK88" i="41"/>
  <c r="AB88" i="41"/>
  <c r="AM88" i="41"/>
  <c r="AE88" i="41"/>
  <c r="AP88" i="41"/>
  <c r="AA88" i="41"/>
  <c r="AL88" i="41"/>
  <c r="AG88" i="41"/>
  <c r="AR88" i="41"/>
  <c r="AA89" i="41"/>
  <c r="AL89" i="41"/>
  <c r="U36" i="41"/>
  <c r="V36" i="41"/>
  <c r="AB36" i="41" s="1"/>
  <c r="W36" i="41"/>
  <c r="AC36" i="41" s="1"/>
  <c r="AJ35" i="41"/>
  <c r="AU35" i="41" s="1"/>
  <c r="AP34" i="41"/>
  <c r="AB35" i="41"/>
  <c r="AI35" i="41"/>
  <c r="AO34" i="41"/>
  <c r="AH35" i="41"/>
  <c r="AN34" i="41"/>
  <c r="AA35" i="41"/>
  <c r="M37" i="41"/>
  <c r="R37" i="41" s="1"/>
  <c r="O37" i="41"/>
  <c r="T37" i="41" s="1"/>
  <c r="N37" i="41"/>
  <c r="S37" i="41" s="1"/>
  <c r="O90" i="41" l="1"/>
  <c r="R90" i="41"/>
  <c r="U90" i="41"/>
  <c r="V90" i="41"/>
  <c r="S90" i="41"/>
  <c r="AD90" i="41" s="1"/>
  <c r="P90" i="41"/>
  <c r="T90" i="41"/>
  <c r="Q90" i="41"/>
  <c r="N90" i="41"/>
  <c r="Y89" i="41"/>
  <c r="AJ89" i="41"/>
  <c r="Z89" i="41"/>
  <c r="AK89" i="41"/>
  <c r="AF90" i="41"/>
  <c r="AQ90" i="41"/>
  <c r="Y90" i="41"/>
  <c r="AJ90" i="41"/>
  <c r="AC89" i="41"/>
  <c r="AN89" i="41"/>
  <c r="AD89" i="41"/>
  <c r="AO89" i="41"/>
  <c r="AG89" i="41"/>
  <c r="AR89" i="41"/>
  <c r="AB89" i="41"/>
  <c r="AM89" i="41"/>
  <c r="W37" i="41"/>
  <c r="V37" i="41"/>
  <c r="U37" i="41"/>
  <c r="AH36" i="41"/>
  <c r="AN35" i="41"/>
  <c r="AI36" i="41"/>
  <c r="AO35" i="41"/>
  <c r="AJ36" i="41"/>
  <c r="AU36" i="41" s="1"/>
  <c r="AP35" i="41"/>
  <c r="AA36" i="41"/>
  <c r="M38" i="41"/>
  <c r="R38" i="41" s="1"/>
  <c r="N38" i="41"/>
  <c r="S38" i="41" s="1"/>
  <c r="AB37" i="41"/>
  <c r="O38" i="41"/>
  <c r="T38" i="41" s="1"/>
  <c r="AO90" i="41" l="1"/>
  <c r="V91" i="41"/>
  <c r="P91" i="41"/>
  <c r="S91" i="41"/>
  <c r="R91" i="41"/>
  <c r="O91" i="41"/>
  <c r="U91" i="41"/>
  <c r="T91" i="41"/>
  <c r="Q91" i="41"/>
  <c r="N91" i="41"/>
  <c r="AG90" i="41"/>
  <c r="AR90" i="41"/>
  <c r="AB90" i="41"/>
  <c r="AM90" i="41"/>
  <c r="AD91" i="41"/>
  <c r="AO91" i="41"/>
  <c r="AE90" i="41"/>
  <c r="AP90" i="41"/>
  <c r="AC90" i="41"/>
  <c r="AN90" i="41"/>
  <c r="Y91" i="41"/>
  <c r="AJ91" i="41"/>
  <c r="AA90" i="41"/>
  <c r="AL90" i="41"/>
  <c r="Z90" i="41"/>
  <c r="AK90" i="41"/>
  <c r="U38" i="41"/>
  <c r="AA38" i="41" s="1"/>
  <c r="V38" i="41"/>
  <c r="W38" i="41"/>
  <c r="AC38" i="41" s="1"/>
  <c r="AI37" i="41"/>
  <c r="AO36" i="41"/>
  <c r="AJ37" i="41"/>
  <c r="AU37" i="41" s="1"/>
  <c r="AP36" i="41"/>
  <c r="AC37" i="41"/>
  <c r="AH37" i="41"/>
  <c r="AN36" i="41"/>
  <c r="AA37" i="41"/>
  <c r="M39" i="41"/>
  <c r="R39" i="41" s="1"/>
  <c r="N39" i="41"/>
  <c r="S39" i="41" s="1"/>
  <c r="O39" i="41"/>
  <c r="T39" i="41" s="1"/>
  <c r="P92" i="41" l="1"/>
  <c r="S92" i="41"/>
  <c r="V92" i="41"/>
  <c r="R92" i="41"/>
  <c r="U92" i="41"/>
  <c r="O92" i="41"/>
  <c r="T92" i="41"/>
  <c r="N92" i="41"/>
  <c r="Q92" i="41"/>
  <c r="AM92" i="41" s="1"/>
  <c r="AC92" i="41"/>
  <c r="AN92" i="41"/>
  <c r="AE91" i="41"/>
  <c r="AP91" i="41"/>
  <c r="AC91" i="41"/>
  <c r="AN91" i="41"/>
  <c r="AB91" i="41"/>
  <c r="AM91" i="41"/>
  <c r="AF91" i="41"/>
  <c r="AQ91" i="41"/>
  <c r="AG91" i="41"/>
  <c r="AR91" i="41"/>
  <c r="Z91" i="41"/>
  <c r="AK91" i="41"/>
  <c r="AB92" i="41"/>
  <c r="AA92" i="41"/>
  <c r="AL92" i="41"/>
  <c r="AA91" i="41"/>
  <c r="AL91" i="41"/>
  <c r="W39" i="41"/>
  <c r="AD51" i="41" s="1"/>
  <c r="AF51" i="41" s="1"/>
  <c r="V39" i="41"/>
  <c r="AF50" i="41" s="1"/>
  <c r="U39" i="41"/>
  <c r="AD49" i="41" s="1"/>
  <c r="AF49" i="41" s="1"/>
  <c r="AJ38" i="41"/>
  <c r="AU38" i="41" s="1"/>
  <c r="AP37" i="41"/>
  <c r="AH38" i="41"/>
  <c r="AN37" i="41"/>
  <c r="AI38" i="41"/>
  <c r="AO37" i="41"/>
  <c r="AB38" i="41"/>
  <c r="I6" i="41"/>
  <c r="I8" i="41"/>
  <c r="AB39" i="41"/>
  <c r="I7" i="41"/>
  <c r="U93" i="41" l="1"/>
  <c r="R93" i="41"/>
  <c r="O93" i="41"/>
  <c r="V93" i="41"/>
  <c r="S93" i="41"/>
  <c r="P93" i="41"/>
  <c r="N93" i="41"/>
  <c r="Q93" i="41"/>
  <c r="T93" i="41"/>
  <c r="AF92" i="41"/>
  <c r="AQ92" i="41"/>
  <c r="Z92" i="41"/>
  <c r="AK92" i="41"/>
  <c r="Y93" i="41"/>
  <c r="AJ93" i="41"/>
  <c r="AD92" i="41"/>
  <c r="AO92" i="41"/>
  <c r="AG92" i="41"/>
  <c r="AR92" i="41"/>
  <c r="AE92" i="41"/>
  <c r="AP92" i="41"/>
  <c r="AA93" i="41"/>
  <c r="AL93" i="41"/>
  <c r="Y92" i="41"/>
  <c r="AJ92" i="41"/>
  <c r="AC39" i="41"/>
  <c r="AA39" i="41"/>
  <c r="AH39" i="41"/>
  <c r="AN38" i="41"/>
  <c r="AI39" i="41"/>
  <c r="AO38" i="41"/>
  <c r="AJ39" i="41"/>
  <c r="AU39" i="41" s="1"/>
  <c r="AP38" i="41"/>
  <c r="H10" i="41"/>
  <c r="V94" i="41" l="1"/>
  <c r="S94" i="41"/>
  <c r="P94" i="41"/>
  <c r="U94" i="41"/>
  <c r="AF94" i="41" s="1"/>
  <c r="R94" i="41"/>
  <c r="O94" i="41"/>
  <c r="T94" i="41"/>
  <c r="Q94" i="41"/>
  <c r="N94" i="41"/>
  <c r="AB93" i="41"/>
  <c r="AM93" i="41"/>
  <c r="AG93" i="41"/>
  <c r="AR93" i="41"/>
  <c r="AC93" i="41"/>
  <c r="AN93" i="41"/>
  <c r="AE94" i="41"/>
  <c r="AP94" i="41"/>
  <c r="AD94" i="41"/>
  <c r="AO94" i="41"/>
  <c r="Z93" i="41"/>
  <c r="AK93" i="41"/>
  <c r="AE93" i="41"/>
  <c r="AP93" i="41"/>
  <c r="AF93" i="41"/>
  <c r="AQ93" i="41"/>
  <c r="AD93" i="41"/>
  <c r="AO93" i="41"/>
  <c r="AC40" i="41"/>
  <c r="I10" i="41" s="1"/>
  <c r="H12" i="41" s="1"/>
  <c r="AD54" i="41"/>
  <c r="AF54" i="41" s="1"/>
  <c r="AP39" i="41"/>
  <c r="AD53" i="41"/>
  <c r="AF53" i="41" s="1"/>
  <c r="AO39" i="41"/>
  <c r="AD52" i="41"/>
  <c r="AF52" i="41" s="1"/>
  <c r="AN39" i="41"/>
  <c r="AQ94" i="41" l="1"/>
  <c r="AB94" i="41"/>
  <c r="AM94" i="41"/>
  <c r="Y94" i="41"/>
  <c r="AJ94" i="41"/>
  <c r="AG94" i="41"/>
  <c r="AR94" i="41"/>
  <c r="AC94" i="41"/>
  <c r="AN94" i="41"/>
  <c r="Z94" i="41"/>
  <c r="AK94" i="41"/>
  <c r="AA94" i="41"/>
  <c r="AL94" i="41"/>
  <c r="AP40" i="41"/>
  <c r="AG95" i="41"/>
  <c r="AR95" i="41" l="1"/>
  <c r="P11" i="41" s="1"/>
</calcChain>
</file>

<file path=xl/sharedStrings.xml><?xml version="1.0" encoding="utf-8"?>
<sst xmlns="http://schemas.openxmlformats.org/spreadsheetml/2006/main" count="255" uniqueCount="47">
  <si>
    <t>Number of Injector(s)=</t>
  </si>
  <si>
    <t>Number of producer(s)=</t>
  </si>
  <si>
    <t>Number of Data Points =</t>
  </si>
  <si>
    <t>t</t>
  </si>
  <si>
    <t>f1j</t>
  </si>
  <si>
    <t>Jj</t>
  </si>
  <si>
    <t>q0,RB/T</t>
  </si>
  <si>
    <t>q Error,RB/T</t>
  </si>
  <si>
    <t>data</t>
  </si>
  <si>
    <t>Time</t>
  </si>
  <si>
    <t>f2j</t>
  </si>
  <si>
    <t>f3j</t>
  </si>
  <si>
    <t>P1</t>
  </si>
  <si>
    <t>I2</t>
  </si>
  <si>
    <t>I3</t>
  </si>
  <si>
    <t>P2</t>
  </si>
  <si>
    <t>J</t>
  </si>
  <si>
    <t>P3</t>
  </si>
  <si>
    <t>I1</t>
  </si>
  <si>
    <t>МБ</t>
  </si>
  <si>
    <t>gdm</t>
  </si>
  <si>
    <t>Tij</t>
  </si>
  <si>
    <t>cV</t>
  </si>
  <si>
    <t>tau</t>
  </si>
  <si>
    <t>TdP</t>
  </si>
  <si>
    <t>X</t>
  </si>
  <si>
    <t>Y</t>
  </si>
  <si>
    <t>факт</t>
  </si>
  <si>
    <t>закачка/добыча</t>
  </si>
  <si>
    <t>Забойное</t>
  </si>
  <si>
    <t>Пластовое</t>
  </si>
  <si>
    <t>Дюпюи</t>
  </si>
  <si>
    <t>Факт</t>
  </si>
  <si>
    <t>abs(МБ-Дюпюи)</t>
  </si>
  <si>
    <t>Fij * I</t>
  </si>
  <si>
    <t>Добывающие</t>
  </si>
  <si>
    <t>Нагнетательные</t>
  </si>
  <si>
    <t>err</t>
  </si>
  <si>
    <t>min</t>
  </si>
  <si>
    <t>max</t>
  </si>
  <si>
    <t>Jj_wbp</t>
  </si>
  <si>
    <t>Ствол</t>
  </si>
  <si>
    <t>crm</t>
  </si>
  <si>
    <t>err, %</t>
  </si>
  <si>
    <t>I3 -&gt; P1</t>
  </si>
  <si>
    <t>FijIi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</si>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</sst>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0.00000"/>
  </numFmts>
  <fonts count="28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indexed="12"/>
      <name val="Symbol"/>
      <family val="1"/>
      <charset val="2"/>
    </font>
    <font>
      <b/>
      <sz val="10"/>
      <name val="Arial"/>
      <family val="2"/>
      <charset val="204"/>
    </font>
    <font>
      <sz val="8"/>
      <name val="Arial"/>
      <family val="2"/>
    </font>
    <font>
      <b/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74">
    <xf numFmtId="0" fontId="0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5" fillId="7" borderId="7" applyNumberFormat="0" applyAlignment="0" applyProtection="0"/>
    <xf numFmtId="0" fontId="4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20" fillId="0" borderId="0"/>
    <xf numFmtId="0" fontId="9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4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5" fillId="0" borderId="0"/>
    <xf numFmtId="0" fontId="1" fillId="0" borderId="0"/>
    <xf numFmtId="0" fontId="1" fillId="0" borderId="0"/>
  </cellStyleXfs>
  <cellXfs count="78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2" fillId="41" borderId="0" xfId="0" applyFont="1" applyFill="1" applyAlignment="1">
      <alignment horizontal="center" vertical="center"/>
    </xf>
    <xf numFmtId="165" fontId="0" fillId="36" borderId="0" xfId="0" applyNumberFormat="1" applyFill="1" applyAlignment="1">
      <alignment horizontal="center" vertical="center"/>
    </xf>
    <xf numFmtId="165" fontId="0" fillId="34" borderId="0" xfId="0" applyNumberFormat="1" applyFill="1" applyAlignment="1">
      <alignment horizontal="center" vertical="center"/>
    </xf>
    <xf numFmtId="2" fontId="0" fillId="45" borderId="0" xfId="0" applyNumberFormat="1" applyFill="1" applyAlignment="1">
      <alignment horizontal="center" vertical="center"/>
    </xf>
    <xf numFmtId="2" fontId="24" fillId="3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2" fontId="0" fillId="50" borderId="0" xfId="0" applyNumberFormat="1" applyFill="1" applyAlignment="1">
      <alignment horizontal="center" vertical="center"/>
    </xf>
    <xf numFmtId="2" fontId="24" fillId="50" borderId="0" xfId="0" applyNumberFormat="1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1" fontId="0" fillId="52" borderId="0" xfId="0" applyNumberFormat="1" applyFill="1" applyAlignment="1">
      <alignment horizontal="center" vertical="center"/>
    </xf>
    <xf numFmtId="1" fontId="0" fillId="40" borderId="0" xfId="0" applyNumberFormat="1" applyFill="1" applyAlignment="1">
      <alignment horizontal="center" vertical="center"/>
    </xf>
    <xf numFmtId="1" fontId="0" fillId="48" borderId="0" xfId="0" applyNumberFormat="1" applyFill="1" applyAlignment="1">
      <alignment horizontal="center" vertical="center"/>
    </xf>
    <xf numFmtId="1" fontId="0" fillId="50" borderId="0" xfId="0" applyNumberFormat="1" applyFill="1" applyAlignment="1">
      <alignment horizontal="center" vertical="center"/>
    </xf>
    <xf numFmtId="0" fontId="27" fillId="36" borderId="0" xfId="0" applyFont="1" applyFill="1" applyAlignment="1">
      <alignment horizontal="center" vertical="center"/>
    </xf>
    <xf numFmtId="0" fontId="27" fillId="37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2" fontId="0" fillId="53" borderId="0" xfId="0" applyNumberFormat="1" applyFill="1" applyAlignment="1">
      <alignment horizontal="center" vertical="center"/>
    </xf>
    <xf numFmtId="0" fontId="22" fillId="47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1" fontId="0" fillId="41" borderId="0" xfId="0" applyNumberFormat="1" applyFill="1" applyAlignment="1">
      <alignment horizontal="center" vertical="center"/>
    </xf>
    <xf numFmtId="1" fontId="0" fillId="49" borderId="0" xfId="0" applyNumberFormat="1" applyFill="1" applyAlignment="1">
      <alignment horizontal="center" vertical="center"/>
    </xf>
    <xf numFmtId="1" fontId="0" fillId="44" borderId="0" xfId="0" applyNumberFormat="1" applyFill="1" applyAlignment="1">
      <alignment horizontal="center" vertical="center"/>
    </xf>
    <xf numFmtId="0" fontId="22" fillId="42" borderId="0" xfId="0" applyFont="1" applyFill="1" applyAlignment="1">
      <alignment horizontal="center" vertical="center"/>
    </xf>
    <xf numFmtId="14" fontId="23" fillId="0" borderId="10" xfId="0" applyNumberFormat="1" applyFont="1" applyBorder="1" applyAlignment="1">
      <alignment horizontal="center" vertical="center" wrapText="1"/>
    </xf>
    <xf numFmtId="0" fontId="0" fillId="47" borderId="0" xfId="0" applyFill="1" applyAlignment="1">
      <alignment horizontal="center" vertical="center" wrapText="1"/>
    </xf>
    <xf numFmtId="0" fontId="0" fillId="47" borderId="10" xfId="0" applyFill="1" applyBorder="1" applyAlignment="1">
      <alignment horizontal="center" vertical="center" wrapText="1"/>
    </xf>
    <xf numFmtId="1" fontId="0" fillId="47" borderId="0" xfId="0" applyNumberFormat="1" applyFill="1" applyAlignment="1">
      <alignment horizontal="center" vertical="center" wrapText="1"/>
    </xf>
    <xf numFmtId="1" fontId="0" fillId="47" borderId="10" xfId="0" applyNumberFormat="1" applyFill="1" applyBorder="1" applyAlignment="1">
      <alignment horizontal="center" vertical="center" wrapText="1"/>
    </xf>
    <xf numFmtId="1" fontId="0" fillId="41" borderId="0" xfId="0" applyNumberFormat="1" applyFill="1" applyAlignment="1">
      <alignment horizontal="center" vertical="center" wrapText="1"/>
    </xf>
    <xf numFmtId="1" fontId="0" fillId="41" borderId="10" xfId="0" applyNumberFormat="1" applyFill="1" applyBorder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41" borderId="10" xfId="0" applyFill="1" applyBorder="1" applyAlignment="1">
      <alignment horizontal="center" vertical="center" wrapText="1"/>
    </xf>
    <xf numFmtId="1" fontId="0" fillId="42" borderId="0" xfId="0" applyNumberFormat="1" applyFill="1" applyAlignment="1">
      <alignment horizontal="center" vertical="center" wrapText="1"/>
    </xf>
    <xf numFmtId="1" fontId="0" fillId="42" borderId="10" xfId="0" applyNumberFormat="1" applyFill="1" applyBorder="1" applyAlignment="1">
      <alignment horizontal="center" vertical="center" wrapText="1"/>
    </xf>
    <xf numFmtId="0" fontId="0" fillId="39" borderId="11" xfId="0" applyFill="1" applyBorder="1" applyAlignment="1">
      <alignment horizontal="center" vertical="center" wrapText="1"/>
    </xf>
    <xf numFmtId="0" fontId="26" fillId="54" borderId="0" xfId="71" applyFont="1" applyFill="1" applyBorder="1" applyAlignment="1">
      <alignment horizontal="center" vertical="center"/>
    </xf>
    <xf numFmtId="0" fontId="26" fillId="0" borderId="0" xfId="71" applyFont="1" applyFill="1" applyBorder="1" applyAlignment="1">
      <alignment horizontal="center" vertical="center" wrapText="1"/>
    </xf>
    <xf numFmtId="167" fontId="0" fillId="0" borderId="0" xfId="0" applyNumberFormat="1" applyBorder="1" applyAlignment="1">
      <alignment horizontal="center" vertical="center"/>
    </xf>
    <xf numFmtId="0" fontId="1" fillId="0" borderId="0" xfId="7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73" applyBorder="1" applyAlignment="1">
      <alignment horizontal="center" vertical="center"/>
    </xf>
    <xf numFmtId="0" fontId="26" fillId="0" borderId="14" xfId="71" applyFont="1" applyFill="1" applyBorder="1" applyAlignment="1">
      <alignment horizontal="center" vertical="center" wrapText="1"/>
    </xf>
    <xf numFmtId="0" fontId="26" fillId="54" borderId="12" xfId="71" applyFont="1" applyFill="1" applyBorder="1" applyAlignment="1">
      <alignment horizontal="center" vertical="center"/>
    </xf>
    <xf numFmtId="0" fontId="26" fillId="0" borderId="13" xfId="71" applyFont="1" applyFill="1" applyBorder="1" applyAlignment="1">
      <alignment horizontal="center" vertical="center" wrapText="1"/>
    </xf>
    <xf numFmtId="0" fontId="1" fillId="0" borderId="0" xfId="72" applyAlignment="1">
      <alignment horizontal="center" vertical="center"/>
    </xf>
    <xf numFmtId="0" fontId="1" fillId="0" borderId="0" xfId="73" applyAlignment="1">
      <alignment horizontal="center" vertical="center"/>
    </xf>
    <xf numFmtId="0" fontId="22" fillId="4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22" fillId="47" borderId="0" xfId="0" applyFont="1" applyFill="1" applyAlignment="1">
      <alignment horizontal="center" vertical="center"/>
    </xf>
    <xf numFmtId="0" fontId="22" fillId="42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</cellXfs>
  <cellStyles count="74">
    <cellStyle name="20% - Акцент1 2" xfId="2"/>
    <cellStyle name="20% - Акцент1 2 2" xfId="58"/>
    <cellStyle name="20% - Акцент1 2_sch6" xfId="44"/>
    <cellStyle name="20% - Акцент2 2" xfId="3"/>
    <cellStyle name="20% - Акцент2 2 2" xfId="59"/>
    <cellStyle name="20% - Акцент2 2_sch6" xfId="45"/>
    <cellStyle name="20% - Акцент3 2" xfId="4"/>
    <cellStyle name="20% - Акцент3 2 2" xfId="60"/>
    <cellStyle name="20% - Акцент3 2_sch6" xfId="46"/>
    <cellStyle name="20% - Акцент4 2" xfId="5"/>
    <cellStyle name="20% - Акцент4 2 2" xfId="61"/>
    <cellStyle name="20% - Акцент4 2_sch6" xfId="47"/>
    <cellStyle name="20% - Акцент5 2" xfId="6"/>
    <cellStyle name="20% - Акцент5 2 2" xfId="62"/>
    <cellStyle name="20% - Акцент5 2_sch6" xfId="48"/>
    <cellStyle name="20% - Акцент6 2" xfId="7"/>
    <cellStyle name="20% - Акцент6 2 2" xfId="63"/>
    <cellStyle name="20% - Акцент6 2_sch6" xfId="49"/>
    <cellStyle name="40% - Акцент1 2" xfId="8"/>
    <cellStyle name="40% - Акцент1 2 2" xfId="64"/>
    <cellStyle name="40% - Акцент1 2_sch6" xfId="50"/>
    <cellStyle name="40% - Акцент2 2" xfId="9"/>
    <cellStyle name="40% - Акцент2 2 2" xfId="65"/>
    <cellStyle name="40% - Акцент2 2_sch6" xfId="51"/>
    <cellStyle name="40% - Акцент3 2" xfId="10"/>
    <cellStyle name="40% - Акцент3 2 2" xfId="66"/>
    <cellStyle name="40% - Акцент3 2_sch6" xfId="52"/>
    <cellStyle name="40% - Акцент4 2" xfId="11"/>
    <cellStyle name="40% - Акцент4 2 2" xfId="67"/>
    <cellStyle name="40% - Акцент4 2_sch6" xfId="53"/>
    <cellStyle name="40% - Акцент5 2" xfId="12"/>
    <cellStyle name="40% - Акцент5 2 2" xfId="68"/>
    <cellStyle name="40% - Акцент5 2_sch6" xfId="54"/>
    <cellStyle name="40% - Акцент6 2" xfId="13"/>
    <cellStyle name="40% - Акцент6 2 2" xfId="69"/>
    <cellStyle name="40% - Акцент6 2_sch6" xfId="55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1"/>
    <cellStyle name="Обычный 2 2" xfId="57"/>
    <cellStyle name="Обычный 2_sch6" xfId="56"/>
    <cellStyle name="Обычный 3" xfId="37"/>
    <cellStyle name="Обычный 4" xfId="72"/>
    <cellStyle name="Обычный 5" xfId="73"/>
    <cellStyle name="Обычный_Ariadna_unprod_2_2 (2)" xfId="71"/>
    <cellStyle name="Плохой 2" xfId="38"/>
    <cellStyle name="Пояснение 2" xfId="39"/>
    <cellStyle name="Примечание 2" xfId="40"/>
    <cellStyle name="Примечание 2 2" xfId="7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P1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Ariadna_unprod_2_2!$F$14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yVal>
            <c:numRef>
              <c:f>Ariadna_unprod_2_2!$F$16:$F$39</c:f>
              <c:numCache>
                <c:formatCode>0.0</c:formatCode>
                <c:ptCount val="24"/>
                <c:pt idx="0">
                  <c:v>137.15470870967744</c:v>
                </c:pt>
                <c:pt idx="1">
                  <c:v>136.8111570967742</c:v>
                </c:pt>
                <c:pt idx="2">
                  <c:v>124.53292071428572</c:v>
                </c:pt>
                <c:pt idx="3">
                  <c:v>127.42363741935483</c:v>
                </c:pt>
                <c:pt idx="4">
                  <c:v>132.90586866666666</c:v>
                </c:pt>
                <c:pt idx="5">
                  <c:v>131.15820322580646</c:v>
                </c:pt>
                <c:pt idx="6">
                  <c:v>115.50069433333333</c:v>
                </c:pt>
                <c:pt idx="7">
                  <c:v>118.77090451612904</c:v>
                </c:pt>
                <c:pt idx="8">
                  <c:v>106.87370290322581</c:v>
                </c:pt>
                <c:pt idx="9">
                  <c:v>115.607704</c:v>
                </c:pt>
                <c:pt idx="10">
                  <c:v>122.00937645161289</c:v>
                </c:pt>
                <c:pt idx="11">
                  <c:v>116.00666033333333</c:v>
                </c:pt>
                <c:pt idx="12">
                  <c:v>120.35970290322581</c:v>
                </c:pt>
                <c:pt idx="13">
                  <c:v>130.15647903225806</c:v>
                </c:pt>
                <c:pt idx="14">
                  <c:v>140.72128285714285</c:v>
                </c:pt>
                <c:pt idx="15">
                  <c:v>142.48156741935486</c:v>
                </c:pt>
                <c:pt idx="16">
                  <c:v>155.46839900000001</c:v>
                </c:pt>
                <c:pt idx="17">
                  <c:v>142.90071096774196</c:v>
                </c:pt>
                <c:pt idx="18">
                  <c:v>146.87902833333334</c:v>
                </c:pt>
                <c:pt idx="19">
                  <c:v>136.16470322580645</c:v>
                </c:pt>
                <c:pt idx="20">
                  <c:v>122.31565870967742</c:v>
                </c:pt>
                <c:pt idx="21">
                  <c:v>129.26376333333332</c:v>
                </c:pt>
                <c:pt idx="22">
                  <c:v>116.35578161290323</c:v>
                </c:pt>
                <c:pt idx="23">
                  <c:v>121.33596800000001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Ariadna_unprod_2_2!$M$14</c:f>
              <c:strCache>
                <c:ptCount val="1"/>
                <c:pt idx="0">
                  <c:v>crm</c:v>
                </c:pt>
              </c:strCache>
            </c:strRef>
          </c:tx>
          <c:marker>
            <c:symbol val="none"/>
          </c:marker>
          <c:yVal>
            <c:numRef>
              <c:f>Ariadna_unprod_2_2!$M$16:$M$39</c:f>
              <c:numCache>
                <c:formatCode>0.0</c:formatCode>
                <c:ptCount val="24"/>
                <c:pt idx="0">
                  <c:v>137.15470870967744</c:v>
                </c:pt>
                <c:pt idx="1">
                  <c:v>133.65330379825451</c:v>
                </c:pt>
                <c:pt idx="2">
                  <c:v>123.11392300839299</c:v>
                </c:pt>
                <c:pt idx="3">
                  <c:v>127.84122862957148</c:v>
                </c:pt>
                <c:pt idx="4">
                  <c:v>132.9812948870624</c:v>
                </c:pt>
                <c:pt idx="5">
                  <c:v>127.08472863298704</c:v>
                </c:pt>
                <c:pt idx="6">
                  <c:v>113.52686132519609</c:v>
                </c:pt>
                <c:pt idx="7">
                  <c:v>121.61816533455217</c:v>
                </c:pt>
                <c:pt idx="8">
                  <c:v>108.86203308186575</c:v>
                </c:pt>
                <c:pt idx="9">
                  <c:v>114.12997621633987</c:v>
                </c:pt>
                <c:pt idx="10">
                  <c:v>123.8868320055131</c:v>
                </c:pt>
                <c:pt idx="11">
                  <c:v>115.27582777535439</c:v>
                </c:pt>
                <c:pt idx="12">
                  <c:v>121.6973632680336</c:v>
                </c:pt>
                <c:pt idx="13">
                  <c:v>131.63694939538348</c:v>
                </c:pt>
                <c:pt idx="14">
                  <c:v>140.78806699064344</c:v>
                </c:pt>
                <c:pt idx="15">
                  <c:v>143.97306441542844</c:v>
                </c:pt>
                <c:pt idx="16">
                  <c:v>152.61081214844992</c:v>
                </c:pt>
                <c:pt idx="17">
                  <c:v>141.66690998177631</c:v>
                </c:pt>
                <c:pt idx="18">
                  <c:v>146.17687729692645</c:v>
                </c:pt>
                <c:pt idx="19">
                  <c:v>139.24658869259443</c:v>
                </c:pt>
                <c:pt idx="20">
                  <c:v>128.07774200680143</c:v>
                </c:pt>
                <c:pt idx="21">
                  <c:v>130.33691757419206</c:v>
                </c:pt>
                <c:pt idx="22">
                  <c:v>112.82136117028534</c:v>
                </c:pt>
                <c:pt idx="23">
                  <c:v>119.23445398198979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2544"/>
        <c:axId val="296814464"/>
      </c:scatterChart>
      <c:valAx>
        <c:axId val="29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6814464"/>
        <c:crosses val="autoZero"/>
        <c:crossBetween val="midCat"/>
      </c:valAx>
      <c:valAx>
        <c:axId val="296814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Дебит</a:t>
                </a:r>
                <a:r>
                  <a:rPr lang="ru-RU" baseline="0"/>
                  <a:t> жидкости, м3/сут</a:t>
                </a:r>
                <a:endParaRPr lang="ru-RU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9681254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P2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Ariadna_unprod_2_2!$G$14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yVal>
            <c:numRef>
              <c:f>Ariadna_unprod_2_2!$G$16:$G$39</c:f>
              <c:numCache>
                <c:formatCode>0.0</c:formatCode>
                <c:ptCount val="24"/>
                <c:pt idx="0">
                  <c:v>125.15180193548387</c:v>
                </c:pt>
                <c:pt idx="1">
                  <c:v>130.83979806451612</c:v>
                </c:pt>
                <c:pt idx="2">
                  <c:v>131.94964607142859</c:v>
                </c:pt>
                <c:pt idx="3">
                  <c:v>131.93698129032259</c:v>
                </c:pt>
                <c:pt idx="4">
                  <c:v>116.04006966666667</c:v>
                </c:pt>
                <c:pt idx="5">
                  <c:v>114.25009161290323</c:v>
                </c:pt>
                <c:pt idx="6">
                  <c:v>126.00309</c:v>
                </c:pt>
                <c:pt idx="7">
                  <c:v>110.16155258064516</c:v>
                </c:pt>
                <c:pt idx="8">
                  <c:v>123.51620483870968</c:v>
                </c:pt>
                <c:pt idx="9">
                  <c:v>124.58361799999999</c:v>
                </c:pt>
                <c:pt idx="10">
                  <c:v>119.77564225806452</c:v>
                </c:pt>
                <c:pt idx="11">
                  <c:v>125.21971133333334</c:v>
                </c:pt>
                <c:pt idx="12">
                  <c:v>128.81596387096775</c:v>
                </c:pt>
                <c:pt idx="13">
                  <c:v>157.56799322580645</c:v>
                </c:pt>
                <c:pt idx="14">
                  <c:v>154.16433714285716</c:v>
                </c:pt>
                <c:pt idx="15">
                  <c:v>164.84997548387096</c:v>
                </c:pt>
                <c:pt idx="16">
                  <c:v>153.13000500000001</c:v>
                </c:pt>
                <c:pt idx="17">
                  <c:v>162.74105838709679</c:v>
                </c:pt>
                <c:pt idx="18">
                  <c:v>166.76902766666666</c:v>
                </c:pt>
                <c:pt idx="19">
                  <c:v>150.99641419354836</c:v>
                </c:pt>
                <c:pt idx="20">
                  <c:v>129.29895032258065</c:v>
                </c:pt>
                <c:pt idx="21">
                  <c:v>122.27607733333333</c:v>
                </c:pt>
                <c:pt idx="22">
                  <c:v>117.32321935483871</c:v>
                </c:pt>
                <c:pt idx="23">
                  <c:v>119.350876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Ariadna_unprod_2_2!$N$14</c:f>
              <c:strCache>
                <c:ptCount val="1"/>
                <c:pt idx="0">
                  <c:v>crm</c:v>
                </c:pt>
              </c:strCache>
            </c:strRef>
          </c:tx>
          <c:marker>
            <c:symbol val="none"/>
          </c:marker>
          <c:yVal>
            <c:numRef>
              <c:f>Ariadna_unprod_2_2!$N$16:$N$39</c:f>
              <c:numCache>
                <c:formatCode>0.0</c:formatCode>
                <c:ptCount val="24"/>
                <c:pt idx="0">
                  <c:v>125.15180193548387</c:v>
                </c:pt>
                <c:pt idx="1">
                  <c:v>133.21789099693399</c:v>
                </c:pt>
                <c:pt idx="2">
                  <c:v>132.00204658199368</c:v>
                </c:pt>
                <c:pt idx="3">
                  <c:v>131.65006632044802</c:v>
                </c:pt>
                <c:pt idx="4">
                  <c:v>117.62811857958995</c:v>
                </c:pt>
                <c:pt idx="5">
                  <c:v>115.34430264004638</c:v>
                </c:pt>
                <c:pt idx="6">
                  <c:v>121.78502150625481</c:v>
                </c:pt>
                <c:pt idx="7">
                  <c:v>109.39491719173078</c:v>
                </c:pt>
                <c:pt idx="8">
                  <c:v>120.98877293535813</c:v>
                </c:pt>
                <c:pt idx="9">
                  <c:v>119.01873155663839</c:v>
                </c:pt>
                <c:pt idx="10">
                  <c:v>123.77481970434781</c:v>
                </c:pt>
                <c:pt idx="11">
                  <c:v>125.15168290197443</c:v>
                </c:pt>
                <c:pt idx="12">
                  <c:v>129.92933564566223</c:v>
                </c:pt>
                <c:pt idx="13">
                  <c:v>156.63118959255223</c:v>
                </c:pt>
                <c:pt idx="14">
                  <c:v>152.0236230922003</c:v>
                </c:pt>
                <c:pt idx="15">
                  <c:v>164.8935015996054</c:v>
                </c:pt>
                <c:pt idx="16">
                  <c:v>154.41552101018721</c:v>
                </c:pt>
                <c:pt idx="17">
                  <c:v>165.5859448252487</c:v>
                </c:pt>
                <c:pt idx="18">
                  <c:v>165.26879052980487</c:v>
                </c:pt>
                <c:pt idx="19">
                  <c:v>152.56738256002686</c:v>
                </c:pt>
                <c:pt idx="20">
                  <c:v>129.63207754998967</c:v>
                </c:pt>
                <c:pt idx="21">
                  <c:v>122.55848965758719</c:v>
                </c:pt>
                <c:pt idx="22">
                  <c:v>115.53146196183437</c:v>
                </c:pt>
                <c:pt idx="23">
                  <c:v>122.63487272417741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52480"/>
        <c:axId val="296854656"/>
      </c:scatterChart>
      <c:valAx>
        <c:axId val="29685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6854656"/>
        <c:crosses val="autoZero"/>
        <c:crossBetween val="midCat"/>
      </c:valAx>
      <c:valAx>
        <c:axId val="296854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Дебит жидкости, м3/сут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96852480"/>
        <c:crosses val="autoZero"/>
        <c:crossBetween val="midCat"/>
        <c:majorUnit val="50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P3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Ariadna_unprod_2_2!$H$14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yVal>
            <c:numRef>
              <c:f>Ariadna_unprod_2_2!$H$16:$H$39</c:f>
              <c:numCache>
                <c:formatCode>0.0</c:formatCode>
                <c:ptCount val="24"/>
                <c:pt idx="0">
                  <c:v>156.14411935483872</c:v>
                </c:pt>
                <c:pt idx="1">
                  <c:v>158.55221548387095</c:v>
                </c:pt>
                <c:pt idx="2">
                  <c:v>165.96994035714286</c:v>
                </c:pt>
                <c:pt idx="3">
                  <c:v>165.84869387096774</c:v>
                </c:pt>
                <c:pt idx="4">
                  <c:v>152.70172133333332</c:v>
                </c:pt>
                <c:pt idx="5">
                  <c:v>145.07980354838708</c:v>
                </c:pt>
                <c:pt idx="6">
                  <c:v>145.61035166666667</c:v>
                </c:pt>
                <c:pt idx="7">
                  <c:v>146.98750290322579</c:v>
                </c:pt>
                <c:pt idx="8">
                  <c:v>160.92103580645161</c:v>
                </c:pt>
                <c:pt idx="9">
                  <c:v>150.02417</c:v>
                </c:pt>
                <c:pt idx="10">
                  <c:v>168.50241096774192</c:v>
                </c:pt>
                <c:pt idx="11">
                  <c:v>153.42051699999999</c:v>
                </c:pt>
                <c:pt idx="12">
                  <c:v>174.42868032258065</c:v>
                </c:pt>
                <c:pt idx="13">
                  <c:v>182.03862000000001</c:v>
                </c:pt>
                <c:pt idx="14">
                  <c:v>190.7784117857143</c:v>
                </c:pt>
                <c:pt idx="15">
                  <c:v>189.20269774193548</c:v>
                </c:pt>
                <c:pt idx="16">
                  <c:v>185.98600766666667</c:v>
                </c:pt>
                <c:pt idx="17">
                  <c:v>189.99105838709679</c:v>
                </c:pt>
                <c:pt idx="18">
                  <c:v>182.16760266666668</c:v>
                </c:pt>
                <c:pt idx="19">
                  <c:v>189.2611693548387</c:v>
                </c:pt>
                <c:pt idx="20">
                  <c:v>165.48806774193548</c:v>
                </c:pt>
                <c:pt idx="21">
                  <c:v>152.52005</c:v>
                </c:pt>
                <c:pt idx="22">
                  <c:v>156.95001225806453</c:v>
                </c:pt>
                <c:pt idx="23">
                  <c:v>164.59185799999997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Ariadna_unprod_2_2!$O$14</c:f>
              <c:strCache>
                <c:ptCount val="1"/>
                <c:pt idx="0">
                  <c:v>crm</c:v>
                </c:pt>
              </c:strCache>
            </c:strRef>
          </c:tx>
          <c:marker>
            <c:symbol val="none"/>
          </c:marker>
          <c:yVal>
            <c:numRef>
              <c:f>Ariadna_unprod_2_2!$O$16:$O$39</c:f>
              <c:numCache>
                <c:formatCode>0.0</c:formatCode>
                <c:ptCount val="24"/>
                <c:pt idx="0">
                  <c:v>156.14411935483872</c:v>
                </c:pt>
                <c:pt idx="1">
                  <c:v>163.41639458814873</c:v>
                </c:pt>
                <c:pt idx="2">
                  <c:v>166.66975735492915</c:v>
                </c:pt>
                <c:pt idx="3">
                  <c:v>164.45510434001972</c:v>
                </c:pt>
                <c:pt idx="4">
                  <c:v>153.63298390000435</c:v>
                </c:pt>
                <c:pt idx="5">
                  <c:v>148.02393954478609</c:v>
                </c:pt>
                <c:pt idx="6">
                  <c:v>149.6705055736449</c:v>
                </c:pt>
                <c:pt idx="7">
                  <c:v>147.14011852200565</c:v>
                </c:pt>
                <c:pt idx="8">
                  <c:v>151.89189698293649</c:v>
                </c:pt>
                <c:pt idx="9">
                  <c:v>142.54053200645163</c:v>
                </c:pt>
                <c:pt idx="10">
                  <c:v>162.77957621257627</c:v>
                </c:pt>
                <c:pt idx="11">
                  <c:v>145.16616221037302</c:v>
                </c:pt>
                <c:pt idx="12">
                  <c:v>172.8388806448082</c:v>
                </c:pt>
                <c:pt idx="13">
                  <c:v>181.44788186130992</c:v>
                </c:pt>
                <c:pt idx="14">
                  <c:v>189.66492608795994</c:v>
                </c:pt>
                <c:pt idx="15">
                  <c:v>190.14690581181193</c:v>
                </c:pt>
                <c:pt idx="16">
                  <c:v>188.76352336464086</c:v>
                </c:pt>
                <c:pt idx="17">
                  <c:v>192.92875387678836</c:v>
                </c:pt>
                <c:pt idx="18">
                  <c:v>187.93477656144961</c:v>
                </c:pt>
                <c:pt idx="19">
                  <c:v>193.94353536065623</c:v>
                </c:pt>
                <c:pt idx="20">
                  <c:v>165.09294086123813</c:v>
                </c:pt>
                <c:pt idx="21">
                  <c:v>154.81487859621413</c:v>
                </c:pt>
                <c:pt idx="22">
                  <c:v>156.79225051391342</c:v>
                </c:pt>
                <c:pt idx="23">
                  <c:v>164.36012829791704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950016"/>
        <c:axId val="296956288"/>
      </c:scatterChart>
      <c:valAx>
        <c:axId val="29695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6956288"/>
        <c:crosses val="autoZero"/>
        <c:crossBetween val="midCat"/>
      </c:valAx>
      <c:valAx>
        <c:axId val="296956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Дебит жидкости, м3/сут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9695001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P1</a:t>
            </a:r>
            <a:endParaRPr lang="ru-RU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Ariadna_unprod_2_2!$U$14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Ariadna_unprod_2_2!$U$16:$U$39</c:f>
              <c:numCache>
                <c:formatCode>0</c:formatCode>
                <c:ptCount val="24"/>
                <c:pt idx="0">
                  <c:v>137.43</c:v>
                </c:pt>
                <c:pt idx="1">
                  <c:v>137.11313232864066</c:v>
                </c:pt>
                <c:pt idx="2">
                  <c:v>137.61771919737643</c:v>
                </c:pt>
                <c:pt idx="3">
                  <c:v>137.75385310312808</c:v>
                </c:pt>
                <c:pt idx="4">
                  <c:v>136.76064287717151</c:v>
                </c:pt>
                <c:pt idx="5">
                  <c:v>136.22701958446137</c:v>
                </c:pt>
                <c:pt idx="6">
                  <c:v>136.7501160530436</c:v>
                </c:pt>
                <c:pt idx="7">
                  <c:v>135.73231039585468</c:v>
                </c:pt>
                <c:pt idx="8">
                  <c:v>136.61963618095334</c:v>
                </c:pt>
                <c:pt idx="9">
                  <c:v>137.09637078209258</c:v>
                </c:pt>
                <c:pt idx="10">
                  <c:v>136.8126419810728</c:v>
                </c:pt>
                <c:pt idx="11">
                  <c:v>137.20006724805796</c:v>
                </c:pt>
                <c:pt idx="12">
                  <c:v>137.48952437340597</c:v>
                </c:pt>
                <c:pt idx="13">
                  <c:v>138.09735556303187</c:v>
                </c:pt>
                <c:pt idx="14">
                  <c:v>138.63383248372179</c:v>
                </c:pt>
                <c:pt idx="15">
                  <c:v>138.92206613358749</c:v>
                </c:pt>
                <c:pt idx="16">
                  <c:v>138.53706108125633</c:v>
                </c:pt>
                <c:pt idx="17">
                  <c:v>139.00503985983167</c:v>
                </c:pt>
                <c:pt idx="18">
                  <c:v>139.1215052369011</c:v>
                </c:pt>
                <c:pt idx="19">
                  <c:v>138.49433286825024</c:v>
                </c:pt>
                <c:pt idx="20">
                  <c:v>137.48358246073499</c:v>
                </c:pt>
                <c:pt idx="21">
                  <c:v>136.22965942163455</c:v>
                </c:pt>
                <c:pt idx="22">
                  <c:v>136.39459573462918</c:v>
                </c:pt>
                <c:pt idx="23">
                  <c:v>136.09993989390983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Ariadna_unprod_2_2!$X$14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Ariadna_unprod_2_2!$X$16:$X$39</c:f>
              <c:numCache>
                <c:formatCode>0</c:formatCode>
                <c:ptCount val="24"/>
                <c:pt idx="0">
                  <c:v>137.43</c:v>
                </c:pt>
                <c:pt idx="1">
                  <c:v>137.38</c:v>
                </c:pt>
                <c:pt idx="2">
                  <c:v>140.63999999999999</c:v>
                </c:pt>
                <c:pt idx="3">
                  <c:v>140.05000000000001</c:v>
                </c:pt>
                <c:pt idx="4">
                  <c:v>135.82</c:v>
                </c:pt>
                <c:pt idx="5">
                  <c:v>135.58000000000001</c:v>
                </c:pt>
                <c:pt idx="6">
                  <c:v>139.36000000000001</c:v>
                </c:pt>
                <c:pt idx="7">
                  <c:v>133.82</c:v>
                </c:pt>
                <c:pt idx="8">
                  <c:v>139.13999999999999</c:v>
                </c:pt>
                <c:pt idx="9">
                  <c:v>140.37</c:v>
                </c:pt>
                <c:pt idx="10">
                  <c:v>137.28</c:v>
                </c:pt>
                <c:pt idx="11">
                  <c:v>140.43</c:v>
                </c:pt>
                <c:pt idx="12">
                  <c:v>140.05000000000001</c:v>
                </c:pt>
                <c:pt idx="13">
                  <c:v>140.43</c:v>
                </c:pt>
                <c:pt idx="14">
                  <c:v>140.93</c:v>
                </c:pt>
                <c:pt idx="15">
                  <c:v>141.18</c:v>
                </c:pt>
                <c:pt idx="16">
                  <c:v>139.02000000000001</c:v>
                </c:pt>
                <c:pt idx="17">
                  <c:v>142.24</c:v>
                </c:pt>
                <c:pt idx="18">
                  <c:v>141.80000000000001</c:v>
                </c:pt>
                <c:pt idx="19">
                  <c:v>140.29</c:v>
                </c:pt>
                <c:pt idx="20">
                  <c:v>138.32</c:v>
                </c:pt>
                <c:pt idx="21">
                  <c:v>134.31</c:v>
                </c:pt>
                <c:pt idx="22">
                  <c:v>138.47999999999999</c:v>
                </c:pt>
                <c:pt idx="23">
                  <c:v>136.18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Ariadna_unprod_2_2!$R$14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Ariadna_unprod_2_2!$R$16:$R$39</c:f>
              <c:numCache>
                <c:formatCode>0</c:formatCode>
                <c:ptCount val="24"/>
                <c:pt idx="0">
                  <c:v>135.20724213554482</c:v>
                </c:pt>
                <c:pt idx="1">
                  <c:v>134.76796066506338</c:v>
                </c:pt>
                <c:pt idx="2">
                  <c:v>138.44570436838941</c:v>
                </c:pt>
                <c:pt idx="3">
                  <c:v>138.0387856649603</c:v>
                </c:pt>
                <c:pt idx="4">
                  <c:v>133.68365134633191</c:v>
                </c:pt>
                <c:pt idx="5">
                  <c:v>132.94387621023409</c:v>
                </c:pt>
                <c:pt idx="6">
                  <c:v>137.24292472412384</c:v>
                </c:pt>
                <c:pt idx="7">
                  <c:v>132.25804865673345</c:v>
                </c:pt>
                <c:pt idx="8">
                  <c:v>137.65768175391256</c:v>
                </c:pt>
                <c:pt idx="9">
                  <c:v>138.3185906933428</c:v>
                </c:pt>
                <c:pt idx="10">
                  <c:v>135.54267247387631</c:v>
                </c:pt>
                <c:pt idx="11">
                  <c:v>138.46234766248261</c:v>
                </c:pt>
                <c:pt idx="12">
                  <c:v>138.26798472113015</c:v>
                </c:pt>
                <c:pt idx="13">
                  <c:v>138.5149915999275</c:v>
                </c:pt>
                <c:pt idx="14">
                  <c:v>138.66307829526508</c:v>
                </c:pt>
                <c:pt idx="15">
                  <c:v>139.06266371529881</c:v>
                </c:pt>
                <c:pt idx="16">
                  <c:v>136.14634372997824</c:v>
                </c:pt>
                <c:pt idx="17">
                  <c:v>139.77333673472967</c:v>
                </c:pt>
                <c:pt idx="18">
                  <c:v>139.33915106473162</c:v>
                </c:pt>
                <c:pt idx="19">
                  <c:v>138.46968653663896</c:v>
                </c:pt>
                <c:pt idx="20">
                  <c:v>137.06845830973188</c:v>
                </c:pt>
                <c:pt idx="21">
                  <c:v>132.35189138600407</c:v>
                </c:pt>
                <c:pt idx="22">
                  <c:v>136.15441363976939</c:v>
                </c:pt>
                <c:pt idx="23">
                  <c:v>133.9589914912109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995456"/>
        <c:axId val="297005824"/>
      </c:lineChart>
      <c:catAx>
        <c:axId val="2969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Временной</a:t>
                </a:r>
                <a:r>
                  <a:rPr lang="ru-RU" baseline="0"/>
                  <a:t> шаг</a:t>
                </a:r>
                <a:endParaRPr lang="ru-RU"/>
              </a:p>
            </c:rich>
          </c:tx>
          <c:layout/>
          <c:overlay val="0"/>
        </c:title>
        <c:majorTickMark val="out"/>
        <c:minorTickMark val="none"/>
        <c:tickLblPos val="nextTo"/>
        <c:crossAx val="297005824"/>
        <c:crosses val="autoZero"/>
        <c:auto val="1"/>
        <c:lblAlgn val="ctr"/>
        <c:lblOffset val="100"/>
        <c:noMultiLvlLbl val="0"/>
      </c:catAx>
      <c:valAx>
        <c:axId val="297005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969954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P2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Ariadna_unprod_2_2!$U$14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Ariadna_unprod_2_2!$V$16:$V$39</c:f>
              <c:numCache>
                <c:formatCode>0</c:formatCode>
                <c:ptCount val="24"/>
                <c:pt idx="0">
                  <c:v>151.72999999999999</c:v>
                </c:pt>
                <c:pt idx="1">
                  <c:v>151.40962053358712</c:v>
                </c:pt>
                <c:pt idx="2">
                  <c:v>151.31687222146766</c:v>
                </c:pt>
                <c:pt idx="3">
                  <c:v>151.29002209594455</c:v>
                </c:pt>
                <c:pt idx="4">
                  <c:v>150.68822789331162</c:v>
                </c:pt>
                <c:pt idx="5">
                  <c:v>150.51401146316533</c:v>
                </c:pt>
                <c:pt idx="6">
                  <c:v>149.13395852447218</c:v>
                </c:pt>
                <c:pt idx="7">
                  <c:v>148.18880366087674</c:v>
                </c:pt>
                <c:pt idx="8">
                  <c:v>149.07321826028152</c:v>
                </c:pt>
                <c:pt idx="9">
                  <c:v>150.32646543954721</c:v>
                </c:pt>
                <c:pt idx="10">
                  <c:v>150.68927431753437</c:v>
                </c:pt>
                <c:pt idx="11">
                  <c:v>150.79430563242144</c:v>
                </c:pt>
                <c:pt idx="12">
                  <c:v>150.69091687974668</c:v>
                </c:pt>
                <c:pt idx="13">
                  <c:v>150.38860234152543</c:v>
                </c:pt>
                <c:pt idx="14">
                  <c:v>152.37633636514133</c:v>
                </c:pt>
                <c:pt idx="15">
                  <c:v>151.95456193324378</c:v>
                </c:pt>
                <c:pt idx="16">
                  <c:v>153.49448290486657</c:v>
                </c:pt>
                <c:pt idx="17">
                  <c:v>152.94306889713062</c:v>
                </c:pt>
                <c:pt idx="18">
                  <c:v>152.45103275861661</c:v>
                </c:pt>
                <c:pt idx="19">
                  <c:v>151.48213070481606</c:v>
                </c:pt>
                <c:pt idx="20">
                  <c:v>149.73255584023073</c:v>
                </c:pt>
                <c:pt idx="21">
                  <c:v>149.19296102893145</c:v>
                </c:pt>
                <c:pt idx="22">
                  <c:v>150.06044590213838</c:v>
                </c:pt>
                <c:pt idx="23">
                  <c:v>149.66663040537568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Ariadna_unprod_2_2!$X$14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Ariadna_unprod_2_2!$Y$16:$Y$39</c:f>
              <c:numCache>
                <c:formatCode>0</c:formatCode>
                <c:ptCount val="24"/>
                <c:pt idx="0">
                  <c:v>151.72999999999999</c:v>
                </c:pt>
                <c:pt idx="1">
                  <c:v>150.53</c:v>
                </c:pt>
                <c:pt idx="2">
                  <c:v>150.69</c:v>
                </c:pt>
                <c:pt idx="3">
                  <c:v>150.69</c:v>
                </c:pt>
                <c:pt idx="4">
                  <c:v>149.44</c:v>
                </c:pt>
                <c:pt idx="5">
                  <c:v>149.18</c:v>
                </c:pt>
                <c:pt idx="6">
                  <c:v>146.85</c:v>
                </c:pt>
                <c:pt idx="7">
                  <c:v>144.6</c:v>
                </c:pt>
                <c:pt idx="8">
                  <c:v>146.5</c:v>
                </c:pt>
                <c:pt idx="9">
                  <c:v>149.65</c:v>
                </c:pt>
                <c:pt idx="10">
                  <c:v>148.97</c:v>
                </c:pt>
                <c:pt idx="11">
                  <c:v>149.74</c:v>
                </c:pt>
                <c:pt idx="12">
                  <c:v>149.25</c:v>
                </c:pt>
                <c:pt idx="13">
                  <c:v>148.32</c:v>
                </c:pt>
                <c:pt idx="14">
                  <c:v>152.84</c:v>
                </c:pt>
                <c:pt idx="15">
                  <c:v>151.35</c:v>
                </c:pt>
                <c:pt idx="16">
                  <c:v>154.69</c:v>
                </c:pt>
                <c:pt idx="17">
                  <c:v>153.05000000000001</c:v>
                </c:pt>
                <c:pt idx="18">
                  <c:v>152.62</c:v>
                </c:pt>
                <c:pt idx="19">
                  <c:v>150.38999999999999</c:v>
                </c:pt>
                <c:pt idx="20">
                  <c:v>147.31</c:v>
                </c:pt>
                <c:pt idx="21">
                  <c:v>146.32</c:v>
                </c:pt>
                <c:pt idx="22">
                  <c:v>148.62</c:v>
                </c:pt>
                <c:pt idx="23">
                  <c:v>146.9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Ariadna_unprod_2_2!$R$14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Ariadna_unprod_2_2!$S$16:$S$39</c:f>
              <c:numCache>
                <c:formatCode>0</c:formatCode>
                <c:ptCount val="24"/>
                <c:pt idx="0">
                  <c:v>152.90181689832505</c:v>
                </c:pt>
                <c:pt idx="1">
                  <c:v>152.12004736857995</c:v>
                </c:pt>
                <c:pt idx="2">
                  <c:v>151.93641702404923</c:v>
                </c:pt>
                <c:pt idx="3">
                  <c:v>151.88325705069948</c:v>
                </c:pt>
                <c:pt idx="4">
                  <c:v>150.76550656963002</c:v>
                </c:pt>
                <c:pt idx="5">
                  <c:v>150.42057928891072</c:v>
                </c:pt>
                <c:pt idx="6">
                  <c:v>147.39332827709882</c:v>
                </c:pt>
                <c:pt idx="7">
                  <c:v>145.52203693744229</c:v>
                </c:pt>
                <c:pt idx="8">
                  <c:v>147.27306996311626</c:v>
                </c:pt>
                <c:pt idx="9">
                  <c:v>149.97553240595121</c:v>
                </c:pt>
                <c:pt idx="10">
                  <c:v>150.69384972883435</c:v>
                </c:pt>
                <c:pt idx="11">
                  <c:v>150.90179892056071</c:v>
                </c:pt>
                <c:pt idx="12">
                  <c:v>150.62337316854095</c:v>
                </c:pt>
                <c:pt idx="13">
                  <c:v>149.65618409370936</c:v>
                </c:pt>
                <c:pt idx="14">
                  <c:v>153.96029816166816</c:v>
                </c:pt>
                <c:pt idx="15">
                  <c:v>152.90405033533693</c:v>
                </c:pt>
                <c:pt idx="16">
                  <c:v>156.3215491847144</c:v>
                </c:pt>
                <c:pt idx="17">
                  <c:v>155.00863081169589</c:v>
                </c:pt>
                <c:pt idx="18">
                  <c:v>153.96073064303442</c:v>
                </c:pt>
                <c:pt idx="19">
                  <c:v>152.04242276346085</c:v>
                </c:pt>
                <c:pt idx="20">
                  <c:v>148.57847794522769</c:v>
                </c:pt>
                <c:pt idx="21">
                  <c:v>147.51014603878559</c:v>
                </c:pt>
                <c:pt idx="22">
                  <c:v>149.44884617102142</c:v>
                </c:pt>
                <c:pt idx="23">
                  <c:v>148.5216822589318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048704"/>
        <c:axId val="297050880"/>
      </c:lineChart>
      <c:catAx>
        <c:axId val="2970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97050880"/>
        <c:crosses val="autoZero"/>
        <c:auto val="1"/>
        <c:lblAlgn val="ctr"/>
        <c:lblOffset val="100"/>
        <c:noMultiLvlLbl val="0"/>
      </c:catAx>
      <c:valAx>
        <c:axId val="297050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970487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P3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Ariadna_unprod_2_2!$U$14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Ariadna_unprod_2_2!$W$16:$W$39</c:f>
              <c:numCache>
                <c:formatCode>0</c:formatCode>
                <c:ptCount val="24"/>
                <c:pt idx="0">
                  <c:v>135.11000000000001</c:v>
                </c:pt>
                <c:pt idx="1">
                  <c:v>135.18066256516673</c:v>
                </c:pt>
                <c:pt idx="2">
                  <c:v>134.56489040365511</c:v>
                </c:pt>
                <c:pt idx="3">
                  <c:v>134.41639337707673</c:v>
                </c:pt>
                <c:pt idx="4">
                  <c:v>133.69074800699107</c:v>
                </c:pt>
                <c:pt idx="5">
                  <c:v>134.14856688684029</c:v>
                </c:pt>
                <c:pt idx="6">
                  <c:v>134.25897251594083</c:v>
                </c:pt>
                <c:pt idx="7">
                  <c:v>132.00451285668962</c:v>
                </c:pt>
                <c:pt idx="8">
                  <c:v>132.3231293476961</c:v>
                </c:pt>
                <c:pt idx="9">
                  <c:v>134.61480997292426</c:v>
                </c:pt>
                <c:pt idx="10">
                  <c:v>132.63621216548034</c:v>
                </c:pt>
                <c:pt idx="11">
                  <c:v>134.37390545928267</c:v>
                </c:pt>
                <c:pt idx="12">
                  <c:v>133.3107091578203</c:v>
                </c:pt>
                <c:pt idx="13">
                  <c:v>134.72187715238061</c:v>
                </c:pt>
                <c:pt idx="14">
                  <c:v>135.27284681973069</c:v>
                </c:pt>
                <c:pt idx="15">
                  <c:v>135.72212295228189</c:v>
                </c:pt>
                <c:pt idx="16">
                  <c:v>136.46328112927881</c:v>
                </c:pt>
                <c:pt idx="17">
                  <c:v>136.32560997379832</c:v>
                </c:pt>
                <c:pt idx="18">
                  <c:v>137.24162876368098</c:v>
                </c:pt>
                <c:pt idx="19">
                  <c:v>135.1427779426682</c:v>
                </c:pt>
                <c:pt idx="20">
                  <c:v>133.62524481673927</c:v>
                </c:pt>
                <c:pt idx="21">
                  <c:v>133.76999647026472</c:v>
                </c:pt>
                <c:pt idx="22">
                  <c:v>133.90258331264639</c:v>
                </c:pt>
                <c:pt idx="23">
                  <c:v>132.74219142428308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Ariadna_unprod_2_2!$X$14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Ariadna_unprod_2_2!$Z$16:$Z$39</c:f>
              <c:numCache>
                <c:formatCode>0</c:formatCode>
                <c:ptCount val="24"/>
                <c:pt idx="0">
                  <c:v>135.11000000000001</c:v>
                </c:pt>
                <c:pt idx="1">
                  <c:v>134.46</c:v>
                </c:pt>
                <c:pt idx="2">
                  <c:v>133.51</c:v>
                </c:pt>
                <c:pt idx="3">
                  <c:v>133.49</c:v>
                </c:pt>
                <c:pt idx="4">
                  <c:v>131.63</c:v>
                </c:pt>
                <c:pt idx="5">
                  <c:v>132.55000000000001</c:v>
                </c:pt>
                <c:pt idx="6">
                  <c:v>132.62</c:v>
                </c:pt>
                <c:pt idx="7">
                  <c:v>127.82</c:v>
                </c:pt>
                <c:pt idx="8">
                  <c:v>129.79</c:v>
                </c:pt>
                <c:pt idx="9">
                  <c:v>135.25</c:v>
                </c:pt>
                <c:pt idx="10">
                  <c:v>129.86000000000001</c:v>
                </c:pt>
                <c:pt idx="11">
                  <c:v>134.72999999999999</c:v>
                </c:pt>
                <c:pt idx="12">
                  <c:v>130.69999999999999</c:v>
                </c:pt>
                <c:pt idx="13">
                  <c:v>133.78</c:v>
                </c:pt>
                <c:pt idx="14">
                  <c:v>135.02000000000001</c:v>
                </c:pt>
                <c:pt idx="15">
                  <c:v>135.80000000000001</c:v>
                </c:pt>
                <c:pt idx="16">
                  <c:v>137.34</c:v>
                </c:pt>
                <c:pt idx="17">
                  <c:v>136.91</c:v>
                </c:pt>
                <c:pt idx="18">
                  <c:v>138.80000000000001</c:v>
                </c:pt>
                <c:pt idx="19">
                  <c:v>133.80000000000001</c:v>
                </c:pt>
                <c:pt idx="20">
                  <c:v>131.44</c:v>
                </c:pt>
                <c:pt idx="21">
                  <c:v>131.6</c:v>
                </c:pt>
                <c:pt idx="22">
                  <c:v>132.22999999999999</c:v>
                </c:pt>
                <c:pt idx="23">
                  <c:v>129.31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Ariadna_unprod_2_2!$R$14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Ariadna_unprod_2_2!$T$16:$T$39</c:f>
              <c:numCache>
                <c:formatCode>0</c:formatCode>
                <c:ptCount val="24"/>
                <c:pt idx="0">
                  <c:v>136.1631372521432</c:v>
                </c:pt>
                <c:pt idx="1">
                  <c:v>136.24194002781303</c:v>
                </c:pt>
                <c:pt idx="2">
                  <c:v>134.72455883285872</c:v>
                </c:pt>
                <c:pt idx="3">
                  <c:v>134.3960270126264</c:v>
                </c:pt>
                <c:pt idx="4">
                  <c:v>132.79062386233778</c:v>
                </c:pt>
                <c:pt idx="5">
                  <c:v>133.95855240943837</c:v>
                </c:pt>
                <c:pt idx="6">
                  <c:v>134.20281159178069</c:v>
                </c:pt>
                <c:pt idx="7">
                  <c:v>128.82744233150794</c:v>
                </c:pt>
                <c:pt idx="8">
                  <c:v>129.53234301644625</c:v>
                </c:pt>
                <c:pt idx="9">
                  <c:v>135.14511850014563</c:v>
                </c:pt>
                <c:pt idx="10">
                  <c:v>130.14747145929428</c:v>
                </c:pt>
                <c:pt idx="11">
                  <c:v>134.53461656794411</c:v>
                </c:pt>
                <c:pt idx="12">
                  <c:v>131.63971497245134</c:v>
                </c:pt>
                <c:pt idx="13">
                  <c:v>134.9168138321819</c:v>
                </c:pt>
                <c:pt idx="14">
                  <c:v>136.13576798822214</c:v>
                </c:pt>
                <c:pt idx="15">
                  <c:v>137.20726707856548</c:v>
                </c:pt>
                <c:pt idx="16">
                  <c:v>139.00204975992148</c:v>
                </c:pt>
                <c:pt idx="17">
                  <c:v>138.61993922279927</c:v>
                </c:pt>
                <c:pt idx="18">
                  <c:v>140.87910964518062</c:v>
                </c:pt>
                <c:pt idx="19">
                  <c:v>135.77047657821737</c:v>
                </c:pt>
                <c:pt idx="20">
                  <c:v>132.49064661755585</c:v>
                </c:pt>
                <c:pt idx="21">
                  <c:v>132.96595156074233</c:v>
                </c:pt>
                <c:pt idx="22">
                  <c:v>133.25928401102894</c:v>
                </c:pt>
                <c:pt idx="23">
                  <c:v>130.38193782945396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417344"/>
        <c:axId val="297419520"/>
      </c:lineChart>
      <c:catAx>
        <c:axId val="29741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97419520"/>
        <c:crosses val="autoZero"/>
        <c:auto val="1"/>
        <c:lblAlgn val="ctr"/>
        <c:lblOffset val="100"/>
        <c:noMultiLvlLbl val="0"/>
      </c:catAx>
      <c:valAx>
        <c:axId val="297419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974173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I1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Ariadna_unprod_2_2!$AH$14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Ariadna_unprod_2_2!$AH$16:$AH$39</c:f>
              <c:numCache>
                <c:formatCode>0</c:formatCode>
                <c:ptCount val="24"/>
                <c:pt idx="0">
                  <c:v>195.37406960096376</c:v>
                </c:pt>
                <c:pt idx="1">
                  <c:v>196.17366423696151</c:v>
                </c:pt>
                <c:pt idx="2">
                  <c:v>196.10383144344635</c:v>
                </c:pt>
                <c:pt idx="3">
                  <c:v>196.09049101247922</c:v>
                </c:pt>
                <c:pt idx="4">
                  <c:v>195.31404340911175</c:v>
                </c:pt>
                <c:pt idx="5">
                  <c:v>195.23446320430654</c:v>
                </c:pt>
                <c:pt idx="6">
                  <c:v>195.00620765231608</c:v>
                </c:pt>
                <c:pt idx="7">
                  <c:v>188.07438986527978</c:v>
                </c:pt>
                <c:pt idx="8">
                  <c:v>188.768119743163</c:v>
                </c:pt>
                <c:pt idx="9">
                  <c:v>190.11393010282646</c:v>
                </c:pt>
                <c:pt idx="10">
                  <c:v>189.45824839921028</c:v>
                </c:pt>
                <c:pt idx="11">
                  <c:v>190.21658942670427</c:v>
                </c:pt>
                <c:pt idx="12">
                  <c:v>198.18985398716393</c:v>
                </c:pt>
                <c:pt idx="13">
                  <c:v>198.77863988925486</c:v>
                </c:pt>
                <c:pt idx="14">
                  <c:v>199.7855877353629</c:v>
                </c:pt>
                <c:pt idx="15">
                  <c:v>199.9009344246245</c:v>
                </c:pt>
                <c:pt idx="16">
                  <c:v>200.51802489332957</c:v>
                </c:pt>
                <c:pt idx="17">
                  <c:v>200.45207190294602</c:v>
                </c:pt>
                <c:pt idx="18">
                  <c:v>200.64652959054686</c:v>
                </c:pt>
                <c:pt idx="19">
                  <c:v>199.40679990674425</c:v>
                </c:pt>
                <c:pt idx="20">
                  <c:v>194.6771592718959</c:v>
                </c:pt>
                <c:pt idx="21">
                  <c:v>192.7522538974595</c:v>
                </c:pt>
                <c:pt idx="22">
                  <c:v>194.23487216124451</c:v>
                </c:pt>
                <c:pt idx="23">
                  <c:v>194.43948403804725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Ariadna_unprod_2_2!$AK$14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Ariadna_unprod_2_2!$AK$16:$AK$39</c:f>
              <c:numCache>
                <c:formatCode>0</c:formatCode>
                <c:ptCount val="24"/>
                <c:pt idx="0">
                  <c:v>193.13331600000001</c:v>
                </c:pt>
                <c:pt idx="1">
                  <c:v>201.71957399999999</c:v>
                </c:pt>
                <c:pt idx="2">
                  <c:v>202.05722</c:v>
                </c:pt>
                <c:pt idx="3">
                  <c:v>193.510254</c:v>
                </c:pt>
                <c:pt idx="4">
                  <c:v>190.680969</c:v>
                </c:pt>
                <c:pt idx="5">
                  <c:v>200.36515800000001</c:v>
                </c:pt>
                <c:pt idx="6">
                  <c:v>190.58526599999999</c:v>
                </c:pt>
                <c:pt idx="7">
                  <c:v>183.81033300000001</c:v>
                </c:pt>
                <c:pt idx="8">
                  <c:v>186.658005</c:v>
                </c:pt>
                <c:pt idx="9">
                  <c:v>189.28031899999999</c:v>
                </c:pt>
                <c:pt idx="10">
                  <c:v>197.56163000000001</c:v>
                </c:pt>
                <c:pt idx="11">
                  <c:v>198.45901499999999</c:v>
                </c:pt>
                <c:pt idx="12">
                  <c:v>202.62124600000001</c:v>
                </c:pt>
                <c:pt idx="13">
                  <c:v>195.584732</c:v>
                </c:pt>
                <c:pt idx="14">
                  <c:v>198.18670700000001</c:v>
                </c:pt>
                <c:pt idx="15">
                  <c:v>198.5625</c:v>
                </c:pt>
                <c:pt idx="16">
                  <c:v>199.17659</c:v>
                </c:pt>
                <c:pt idx="17">
                  <c:v>199.61717200000001</c:v>
                </c:pt>
                <c:pt idx="18">
                  <c:v>199.85711699999999</c:v>
                </c:pt>
                <c:pt idx="19">
                  <c:v>196.34345999999999</c:v>
                </c:pt>
                <c:pt idx="20">
                  <c:v>190.50054900000001</c:v>
                </c:pt>
                <c:pt idx="21">
                  <c:v>187.777985</c:v>
                </c:pt>
                <c:pt idx="22">
                  <c:v>189.746353</c:v>
                </c:pt>
                <c:pt idx="23">
                  <c:v>199.64193700000001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Ariadna_unprod_2_2!$AE$14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Ariadna_unprod_2_2!$AE$16:$AE$39</c:f>
              <c:numCache>
                <c:formatCode>0</c:formatCode>
                <c:ptCount val="24"/>
                <c:pt idx="0">
                  <c:v>195.37406960096376</c:v>
                </c:pt>
                <c:pt idx="1">
                  <c:v>196.15278625488199</c:v>
                </c:pt>
                <c:pt idx="2">
                  <c:v>196.695084368164</c:v>
                </c:pt>
                <c:pt idx="3">
                  <c:v>195.68112182617099</c:v>
                </c:pt>
                <c:pt idx="4">
                  <c:v>193.24278219277301</c:v>
                </c:pt>
                <c:pt idx="5">
                  <c:v>193.85935935411322</c:v>
                </c:pt>
                <c:pt idx="6">
                  <c:v>193.15490759322864</c:v>
                </c:pt>
                <c:pt idx="7">
                  <c:v>186.92330916488066</c:v>
                </c:pt>
                <c:pt idx="8">
                  <c:v>189.3538509635203</c:v>
                </c:pt>
                <c:pt idx="9">
                  <c:v>191.61755371093699</c:v>
                </c:pt>
                <c:pt idx="10">
                  <c:v>191.21769636936048</c:v>
                </c:pt>
                <c:pt idx="11">
                  <c:v>192.69596862792901</c:v>
                </c:pt>
                <c:pt idx="12">
                  <c:v>196.70437547876753</c:v>
                </c:pt>
                <c:pt idx="13">
                  <c:v>197.67736816406199</c:v>
                </c:pt>
                <c:pt idx="14">
                  <c:v>199.92157021707516</c:v>
                </c:pt>
                <c:pt idx="15">
                  <c:v>200.25718688964801</c:v>
                </c:pt>
                <c:pt idx="16">
                  <c:v>200.78331070318967</c:v>
                </c:pt>
                <c:pt idx="17">
                  <c:v>201.16740340061048</c:v>
                </c:pt>
                <c:pt idx="18">
                  <c:v>201.37242049798135</c:v>
                </c:pt>
                <c:pt idx="19">
                  <c:v>198.3515323372597</c:v>
                </c:pt>
                <c:pt idx="20">
                  <c:v>193.07231484022176</c:v>
                </c:pt>
                <c:pt idx="21">
                  <c:v>190.611727905273</c:v>
                </c:pt>
                <c:pt idx="22">
                  <c:v>192.38273279945727</c:v>
                </c:pt>
                <c:pt idx="23">
                  <c:v>192.66148299798135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458304"/>
        <c:axId val="297206528"/>
      </c:lineChart>
      <c:catAx>
        <c:axId val="29745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97206528"/>
        <c:crosses val="autoZero"/>
        <c:auto val="1"/>
        <c:lblAlgn val="ctr"/>
        <c:lblOffset val="100"/>
        <c:noMultiLvlLbl val="0"/>
      </c:catAx>
      <c:valAx>
        <c:axId val="297206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974583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I2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Ariadna_unprod_2_2!$AH$14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Ariadna_unprod_2_2!$AI$16:$AI$39</c:f>
              <c:numCache>
                <c:formatCode>0</c:formatCode>
                <c:ptCount val="24"/>
                <c:pt idx="0">
                  <c:v>212.14719093143623</c:v>
                </c:pt>
                <c:pt idx="1">
                  <c:v>213.98123197078024</c:v>
                </c:pt>
                <c:pt idx="2">
                  <c:v>213.879152710471</c:v>
                </c:pt>
                <c:pt idx="3">
                  <c:v>213.86747274086471</c:v>
                </c:pt>
                <c:pt idx="4">
                  <c:v>213.07901799986834</c:v>
                </c:pt>
                <c:pt idx="5">
                  <c:v>213.01007717208745</c:v>
                </c:pt>
                <c:pt idx="6">
                  <c:v>212.77031387377207</c:v>
                </c:pt>
                <c:pt idx="7">
                  <c:v>203.10448817540438</c:v>
                </c:pt>
                <c:pt idx="8">
                  <c:v>203.9791082482983</c:v>
                </c:pt>
                <c:pt idx="9">
                  <c:v>205.33076339136127</c:v>
                </c:pt>
                <c:pt idx="10">
                  <c:v>204.64997256567605</c:v>
                </c:pt>
                <c:pt idx="11">
                  <c:v>205.42681645963179</c:v>
                </c:pt>
                <c:pt idx="12">
                  <c:v>205.11219827620499</c:v>
                </c:pt>
                <c:pt idx="13">
                  <c:v>205.71056750007972</c:v>
                </c:pt>
                <c:pt idx="14">
                  <c:v>214.9654630403974</c:v>
                </c:pt>
                <c:pt idx="15">
                  <c:v>214.9173626461486</c:v>
                </c:pt>
                <c:pt idx="16">
                  <c:v>215.55230678322695</c:v>
                </c:pt>
                <c:pt idx="17">
                  <c:v>215.47094180962995</c:v>
                </c:pt>
                <c:pt idx="18">
                  <c:v>215.66406394294214</c:v>
                </c:pt>
                <c:pt idx="19">
                  <c:v>197.93668049343395</c:v>
                </c:pt>
                <c:pt idx="20">
                  <c:v>196.79784212541296</c:v>
                </c:pt>
                <c:pt idx="21">
                  <c:v>196.25995308851915</c:v>
                </c:pt>
                <c:pt idx="22">
                  <c:v>196.65902269050306</c:v>
                </c:pt>
                <c:pt idx="23">
                  <c:v>196.021593593332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Ariadna_unprod_2_2!$AK$14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Ariadna_unprod_2_2!$AL$16:$AL$39</c:f>
              <c:numCache>
                <c:formatCode>0</c:formatCode>
                <c:ptCount val="24"/>
                <c:pt idx="0">
                  <c:v>206.17944299999999</c:v>
                </c:pt>
                <c:pt idx="1">
                  <c:v>206.05630500000001</c:v>
                </c:pt>
                <c:pt idx="2">
                  <c:v>206.570572</c:v>
                </c:pt>
                <c:pt idx="3">
                  <c:v>206.57630900000001</c:v>
                </c:pt>
                <c:pt idx="4">
                  <c:v>203.49620100000001</c:v>
                </c:pt>
                <c:pt idx="5">
                  <c:v>202.834351</c:v>
                </c:pt>
                <c:pt idx="6">
                  <c:v>202.56379699999999</c:v>
                </c:pt>
                <c:pt idx="7">
                  <c:v>193.987808</c:v>
                </c:pt>
                <c:pt idx="8">
                  <c:v>196.94923399999999</c:v>
                </c:pt>
                <c:pt idx="9">
                  <c:v>200.0215</c:v>
                </c:pt>
                <c:pt idx="10">
                  <c:v>198.80577099999999</c:v>
                </c:pt>
                <c:pt idx="11">
                  <c:v>200.28428600000001</c:v>
                </c:pt>
                <c:pt idx="12">
                  <c:v>200.71864299999999</c:v>
                </c:pt>
                <c:pt idx="13">
                  <c:v>203.15812700000001</c:v>
                </c:pt>
                <c:pt idx="14">
                  <c:v>210.79521199999999</c:v>
                </c:pt>
                <c:pt idx="15">
                  <c:v>211.17224100000001</c:v>
                </c:pt>
                <c:pt idx="16">
                  <c:v>212.40296900000001</c:v>
                </c:pt>
                <c:pt idx="17">
                  <c:v>212.51251199999999</c:v>
                </c:pt>
                <c:pt idx="18">
                  <c:v>212.64698799999999</c:v>
                </c:pt>
                <c:pt idx="19">
                  <c:v>200.520172</c:v>
                </c:pt>
                <c:pt idx="20">
                  <c:v>195.00711100000001</c:v>
                </c:pt>
                <c:pt idx="21">
                  <c:v>192.602722</c:v>
                </c:pt>
                <c:pt idx="22">
                  <c:v>194.11497499999999</c:v>
                </c:pt>
                <c:pt idx="23">
                  <c:v>192.88111900000001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Ariadna_unprod_2_2!$AE$14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Ariadna_unprod_2_2!$AF$16:$AF$39</c:f>
              <c:numCache>
                <c:formatCode>0</c:formatCode>
                <c:ptCount val="24"/>
                <c:pt idx="0">
                  <c:v>212.14719093143623</c:v>
                </c:pt>
                <c:pt idx="1">
                  <c:v>212.02409828006924</c:v>
                </c:pt>
                <c:pt idx="2">
                  <c:v>212.53822791874123</c:v>
                </c:pt>
                <c:pt idx="3">
                  <c:v>212.54396522342924</c:v>
                </c:pt>
                <c:pt idx="4">
                  <c:v>209.46465003788222</c:v>
                </c:pt>
                <c:pt idx="5">
                  <c:v>208.80295265018623</c:v>
                </c:pt>
                <c:pt idx="6">
                  <c:v>208.53247535526523</c:v>
                </c:pt>
                <c:pt idx="7">
                  <c:v>199.29524814022676</c:v>
                </c:pt>
                <c:pt idx="8">
                  <c:v>202.25600253475776</c:v>
                </c:pt>
                <c:pt idx="9">
                  <c:v>205.32756625546077</c:v>
                </c:pt>
                <c:pt idx="10">
                  <c:v>204.11212741268776</c:v>
                </c:pt>
                <c:pt idx="11">
                  <c:v>205.59029208553875</c:v>
                </c:pt>
                <c:pt idx="12">
                  <c:v>206.02455722225776</c:v>
                </c:pt>
                <c:pt idx="13">
                  <c:v>208.46347628964077</c:v>
                </c:pt>
                <c:pt idx="14">
                  <c:v>216.76178443729623</c:v>
                </c:pt>
                <c:pt idx="15">
                  <c:v>217.13872230350722</c:v>
                </c:pt>
                <c:pt idx="16">
                  <c:v>218.36913001835123</c:v>
                </c:pt>
                <c:pt idx="17">
                  <c:v>218.47864234745222</c:v>
                </c:pt>
                <c:pt idx="18">
                  <c:v>218.61308753788222</c:v>
                </c:pt>
                <c:pt idx="19">
                  <c:v>205.16287932362627</c:v>
                </c:pt>
                <c:pt idx="20">
                  <c:v>199.65091643300127</c:v>
                </c:pt>
                <c:pt idx="21">
                  <c:v>197.24701628651627</c:v>
                </c:pt>
                <c:pt idx="22">
                  <c:v>198.75894865956329</c:v>
                </c:pt>
                <c:pt idx="23">
                  <c:v>197.52533659901627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261696"/>
        <c:axId val="297263872"/>
      </c:lineChart>
      <c:catAx>
        <c:axId val="29726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97263872"/>
        <c:crosses val="autoZero"/>
        <c:auto val="1"/>
        <c:lblAlgn val="ctr"/>
        <c:lblOffset val="100"/>
        <c:noMultiLvlLbl val="0"/>
      </c:catAx>
      <c:valAx>
        <c:axId val="297263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972616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I3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Ariadna_unprod_2_2!$AH$14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Ariadna_unprod_2_2!$AJ$16:$AJ$39</c:f>
              <c:numCache>
                <c:formatCode>0</c:formatCode>
                <c:ptCount val="24"/>
                <c:pt idx="0">
                  <c:v>182.92889404296801</c:v>
                </c:pt>
                <c:pt idx="1">
                  <c:v>178.61564809545754</c:v>
                </c:pt>
                <c:pt idx="2">
                  <c:v>178.54682624146412</c:v>
                </c:pt>
                <c:pt idx="3">
                  <c:v>178.53359171405461</c:v>
                </c:pt>
                <c:pt idx="4">
                  <c:v>161.08598718087418</c:v>
                </c:pt>
                <c:pt idx="5">
                  <c:v>161.0056844574332</c:v>
                </c:pt>
                <c:pt idx="6">
                  <c:v>160.77048102336525</c:v>
                </c:pt>
                <c:pt idx="7">
                  <c:v>159.35739696031325</c:v>
                </c:pt>
                <c:pt idx="8">
                  <c:v>180.89149047652009</c:v>
                </c:pt>
                <c:pt idx="9">
                  <c:v>182.23445018832564</c:v>
                </c:pt>
                <c:pt idx="10">
                  <c:v>181.58672897082769</c:v>
                </c:pt>
                <c:pt idx="11">
                  <c:v>182.33975560713941</c:v>
                </c:pt>
                <c:pt idx="12">
                  <c:v>182.04336650691806</c:v>
                </c:pt>
                <c:pt idx="13">
                  <c:v>207.63580963343256</c:v>
                </c:pt>
                <c:pt idx="14">
                  <c:v>208.64782625121694</c:v>
                </c:pt>
                <c:pt idx="15">
                  <c:v>208.75981444670072</c:v>
                </c:pt>
                <c:pt idx="16">
                  <c:v>209.38184645687895</c:v>
                </c:pt>
                <c:pt idx="17">
                  <c:v>209.31336908440502</c:v>
                </c:pt>
                <c:pt idx="18">
                  <c:v>209.50288310797549</c:v>
                </c:pt>
                <c:pt idx="19">
                  <c:v>208.26614904276039</c:v>
                </c:pt>
                <c:pt idx="20">
                  <c:v>181.83534315347836</c:v>
                </c:pt>
                <c:pt idx="21">
                  <c:v>181.28836940714521</c:v>
                </c:pt>
                <c:pt idx="22">
                  <c:v>181.67071492841234</c:v>
                </c:pt>
                <c:pt idx="23">
                  <c:v>181.05057564190537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Ariadna_unprod_2_2!$AK$14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Ariadna_unprod_2_2!$AM$16:$AM$39</c:f>
              <c:numCache>
                <c:formatCode>0</c:formatCode>
                <c:ptCount val="24"/>
                <c:pt idx="0">
                  <c:v>179.317566</c:v>
                </c:pt>
                <c:pt idx="1">
                  <c:v>179.00277700000001</c:v>
                </c:pt>
                <c:pt idx="2">
                  <c:v>179.14859000000001</c:v>
                </c:pt>
                <c:pt idx="3">
                  <c:v>179.136154</c:v>
                </c:pt>
                <c:pt idx="4">
                  <c:v>168.139938</c:v>
                </c:pt>
                <c:pt idx="5">
                  <c:v>167.69725</c:v>
                </c:pt>
                <c:pt idx="6">
                  <c:v>167.35612499999999</c:v>
                </c:pt>
                <c:pt idx="7">
                  <c:v>163.014816</c:v>
                </c:pt>
                <c:pt idx="8">
                  <c:v>176.043869</c:v>
                </c:pt>
                <c:pt idx="9">
                  <c:v>179.758591</c:v>
                </c:pt>
                <c:pt idx="10">
                  <c:v>177.82302899999999</c:v>
                </c:pt>
                <c:pt idx="11">
                  <c:v>179.86567700000001</c:v>
                </c:pt>
                <c:pt idx="12">
                  <c:v>179.32624799999999</c:v>
                </c:pt>
                <c:pt idx="13">
                  <c:v>194.133286</c:v>
                </c:pt>
                <c:pt idx="14">
                  <c:v>197.444244</c:v>
                </c:pt>
                <c:pt idx="15">
                  <c:v>197.78913900000001</c:v>
                </c:pt>
                <c:pt idx="16">
                  <c:v>199.22889699999999</c:v>
                </c:pt>
                <c:pt idx="17">
                  <c:v>199.126328</c:v>
                </c:pt>
                <c:pt idx="18">
                  <c:v>199.586578</c:v>
                </c:pt>
                <c:pt idx="19">
                  <c:v>195.555206</c:v>
                </c:pt>
                <c:pt idx="20">
                  <c:v>178.4151</c:v>
                </c:pt>
                <c:pt idx="21">
                  <c:v>176.48477199999999</c:v>
                </c:pt>
                <c:pt idx="22">
                  <c:v>177.80403100000001</c:v>
                </c:pt>
                <c:pt idx="23">
                  <c:v>176.221161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Ariadna_unprod_2_2!$AE$14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Ariadna_unprod_2_2!$AG$16:$AG$39</c:f>
              <c:numCache>
                <c:formatCode>0</c:formatCode>
                <c:ptCount val="24"/>
                <c:pt idx="0">
                  <c:v>182.92889404296801</c:v>
                </c:pt>
                <c:pt idx="1">
                  <c:v>182.61415100097599</c:v>
                </c:pt>
                <c:pt idx="2">
                  <c:v>182.75994873046801</c:v>
                </c:pt>
                <c:pt idx="3">
                  <c:v>182.74751281738199</c:v>
                </c:pt>
                <c:pt idx="4">
                  <c:v>170.14703369140599</c:v>
                </c:pt>
                <c:pt idx="5">
                  <c:v>169.70437622070301</c:v>
                </c:pt>
                <c:pt idx="6">
                  <c:v>169.36326599121</c:v>
                </c:pt>
                <c:pt idx="7">
                  <c:v>165.02227783203099</c:v>
                </c:pt>
                <c:pt idx="8">
                  <c:v>180.05693054199199</c:v>
                </c:pt>
                <c:pt idx="9">
                  <c:v>183.77111816406199</c:v>
                </c:pt>
                <c:pt idx="10">
                  <c:v>181.83583068847599</c:v>
                </c:pt>
                <c:pt idx="11">
                  <c:v>183.87818908691401</c:v>
                </c:pt>
                <c:pt idx="12">
                  <c:v>183.33883666992099</c:v>
                </c:pt>
                <c:pt idx="13">
                  <c:v>200.55006408691401</c:v>
                </c:pt>
                <c:pt idx="14">
                  <c:v>203.86027526855401</c:v>
                </c:pt>
                <c:pt idx="15">
                  <c:v>204.20509338378901</c:v>
                </c:pt>
                <c:pt idx="16">
                  <c:v>205.64453125</c:v>
                </c:pt>
                <c:pt idx="17">
                  <c:v>205.54197692871</c:v>
                </c:pt>
                <c:pt idx="18">
                  <c:v>206.00213623046801</c:v>
                </c:pt>
                <c:pt idx="19">
                  <c:v>201.97166442871</c:v>
                </c:pt>
                <c:pt idx="20">
                  <c:v>182.42782592773401</c:v>
                </c:pt>
                <c:pt idx="21">
                  <c:v>180.49777221679599</c:v>
                </c:pt>
                <c:pt idx="22">
                  <c:v>181.81684875488199</c:v>
                </c:pt>
                <c:pt idx="23">
                  <c:v>180.23419189453099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298560"/>
        <c:axId val="297300736"/>
      </c:lineChart>
      <c:catAx>
        <c:axId val="2972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97300736"/>
        <c:crosses val="autoZero"/>
        <c:auto val="1"/>
        <c:lblAlgn val="ctr"/>
        <c:lblOffset val="100"/>
        <c:noMultiLvlLbl val="0"/>
      </c:catAx>
      <c:valAx>
        <c:axId val="297300736"/>
        <c:scaling>
          <c:orientation val="minMax"/>
          <c:max val="230"/>
          <c:min val="1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1067707762154E-2"/>
              <c:y val="0.131102252385815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972985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Ariadna_unprod_2_2!$AT$14</c:f>
              <c:strCache>
                <c:ptCount val="1"/>
                <c:pt idx="0">
                  <c:v>I3 -&gt; P1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915929571303587"/>
                  <c:y val="5.5196485855934674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1"/>
                  </a:solidFill>
                </a:ln>
              </c:spPr>
            </c:trendlineLbl>
          </c:trendline>
          <c:xVal>
            <c:numRef>
              <c:f>Ariadna_unprod_2_2!$AU$16:$AU$39</c:f>
              <c:numCache>
                <c:formatCode>0</c:formatCode>
                <c:ptCount val="24"/>
                <c:pt idx="0">
                  <c:v>45.498894042968004</c:v>
                </c:pt>
                <c:pt idx="1">
                  <c:v>41.502515766816884</c:v>
                </c:pt>
                <c:pt idx="2">
                  <c:v>40.929107044087687</c:v>
                </c:pt>
                <c:pt idx="3">
                  <c:v>40.779738610926529</c:v>
                </c:pt>
                <c:pt idx="4">
                  <c:v>24.325344303702678</c:v>
                </c:pt>
                <c:pt idx="5">
                  <c:v>24.778664872971831</c:v>
                </c:pt>
                <c:pt idx="6">
                  <c:v>24.020364970321651</c:v>
                </c:pt>
                <c:pt idx="7">
                  <c:v>23.62508656445857</c:v>
                </c:pt>
                <c:pt idx="8">
                  <c:v>44.271854295566754</c:v>
                </c:pt>
                <c:pt idx="9">
                  <c:v>45.138079406233061</c:v>
                </c:pt>
                <c:pt idx="10">
                  <c:v>44.774086989754892</c:v>
                </c:pt>
                <c:pt idx="11">
                  <c:v>45.139688359081447</c:v>
                </c:pt>
                <c:pt idx="12">
                  <c:v>44.553842133512092</c:v>
                </c:pt>
                <c:pt idx="13">
                  <c:v>69.538454070400689</c:v>
                </c:pt>
                <c:pt idx="14">
                  <c:v>70.013993767495151</c:v>
                </c:pt>
                <c:pt idx="15">
                  <c:v>69.837748313113224</c:v>
                </c:pt>
                <c:pt idx="16">
                  <c:v>70.844785375622621</c:v>
                </c:pt>
                <c:pt idx="17">
                  <c:v>70.308329224573356</c:v>
                </c:pt>
                <c:pt idx="18">
                  <c:v>70.381377871074392</c:v>
                </c:pt>
                <c:pt idx="19">
                  <c:v>69.77181617451015</c:v>
                </c:pt>
                <c:pt idx="20">
                  <c:v>44.351760692743369</c:v>
                </c:pt>
                <c:pt idx="21">
                  <c:v>45.05870998551066</c:v>
                </c:pt>
                <c:pt idx="22">
                  <c:v>45.27611919378316</c:v>
                </c:pt>
                <c:pt idx="23">
                  <c:v>44.950635747995534</c:v>
                </c:pt>
              </c:numCache>
            </c:numRef>
          </c:xVal>
          <c:yVal>
            <c:numRef>
              <c:f>Ariadna_unprod_2_2!$AT$16:$AT$39</c:f>
              <c:numCache>
                <c:formatCode>General</c:formatCode>
                <c:ptCount val="24"/>
                <c:pt idx="0">
                  <c:v>21.036558428719417</c:v>
                </c:pt>
                <c:pt idx="1">
                  <c:v>21.036558428719417</c:v>
                </c:pt>
                <c:pt idx="2">
                  <c:v>21.036558428719417</c:v>
                </c:pt>
                <c:pt idx="3">
                  <c:v>21.036558428719417</c:v>
                </c:pt>
                <c:pt idx="4">
                  <c:v>11.686976904844121</c:v>
                </c:pt>
                <c:pt idx="5">
                  <c:v>11.686976904844121</c:v>
                </c:pt>
                <c:pt idx="6">
                  <c:v>11.686976904844121</c:v>
                </c:pt>
                <c:pt idx="7">
                  <c:v>11.686976904844121</c:v>
                </c:pt>
                <c:pt idx="8">
                  <c:v>23.373953809688242</c:v>
                </c:pt>
                <c:pt idx="9">
                  <c:v>23.373953809688242</c:v>
                </c:pt>
                <c:pt idx="10">
                  <c:v>23.373953809688242</c:v>
                </c:pt>
                <c:pt idx="11">
                  <c:v>23.373953809688242</c:v>
                </c:pt>
                <c:pt idx="12">
                  <c:v>23.373953809688242</c:v>
                </c:pt>
                <c:pt idx="13">
                  <c:v>37.39832609550119</c:v>
                </c:pt>
                <c:pt idx="14">
                  <c:v>37.39832609550119</c:v>
                </c:pt>
                <c:pt idx="15">
                  <c:v>37.39832609550119</c:v>
                </c:pt>
                <c:pt idx="16">
                  <c:v>37.39832609550119</c:v>
                </c:pt>
                <c:pt idx="17">
                  <c:v>37.39832609550119</c:v>
                </c:pt>
                <c:pt idx="18">
                  <c:v>37.39832609550119</c:v>
                </c:pt>
                <c:pt idx="19">
                  <c:v>37.39832609550119</c:v>
                </c:pt>
                <c:pt idx="20">
                  <c:v>23.373953809688242</c:v>
                </c:pt>
                <c:pt idx="21">
                  <c:v>23.373953809688242</c:v>
                </c:pt>
                <c:pt idx="22">
                  <c:v>23.373953809688242</c:v>
                </c:pt>
                <c:pt idx="23">
                  <c:v>23.373953809688242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326080"/>
        <c:axId val="297327616"/>
      </c:scatterChart>
      <c:valAx>
        <c:axId val="29732608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97327616"/>
        <c:crosses val="autoZero"/>
        <c:crossBetween val="midCat"/>
      </c:valAx>
      <c:valAx>
        <c:axId val="297327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7326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200025</xdr:colOff>
      <xdr:row>1</xdr:row>
      <xdr:rowOff>85727</xdr:rowOff>
    </xdr:from>
    <xdr:to>
      <xdr:col>36</xdr:col>
      <xdr:colOff>228601</xdr:colOff>
      <xdr:row>9</xdr:row>
      <xdr:rowOff>17753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21675" y="247652"/>
          <a:ext cx="3314701" cy="1341726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19</xdr:row>
      <xdr:rowOff>128587</xdr:rowOff>
    </xdr:from>
    <xdr:to>
      <xdr:col>5</xdr:col>
      <xdr:colOff>314325</xdr:colOff>
      <xdr:row>33</xdr:row>
      <xdr:rowOff>114300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304800</xdr:colOff>
      <xdr:row>33</xdr:row>
      <xdr:rowOff>152400</xdr:rowOff>
    </xdr:from>
    <xdr:to>
      <xdr:col>5</xdr:col>
      <xdr:colOff>285750</xdr:colOff>
      <xdr:row>46</xdr:row>
      <xdr:rowOff>161925</xdr:rowOff>
    </xdr:to>
    <xdr:graphicFrame macro="">
      <xdr:nvGraphicFramePr>
        <xdr:cNvPr id="22" name="Диаграмма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314325</xdr:colOff>
      <xdr:row>47</xdr:row>
      <xdr:rowOff>123825</xdr:rowOff>
    </xdr:from>
    <xdr:to>
      <xdr:col>5</xdr:col>
      <xdr:colOff>295275</xdr:colOff>
      <xdr:row>60</xdr:row>
      <xdr:rowOff>85725</xdr:rowOff>
    </xdr:to>
    <xdr:graphicFrame macro="">
      <xdr:nvGraphicFramePr>
        <xdr:cNvPr id="23" name="Диаграмма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381000</xdr:colOff>
      <xdr:row>19</xdr:row>
      <xdr:rowOff>104774</xdr:rowOff>
    </xdr:from>
    <xdr:to>
      <xdr:col>11</xdr:col>
      <xdr:colOff>9525</xdr:colOff>
      <xdr:row>33</xdr:row>
      <xdr:rowOff>114300</xdr:rowOff>
    </xdr:to>
    <xdr:graphicFrame macro="">
      <xdr:nvGraphicFramePr>
        <xdr:cNvPr id="24" name="Диаграмма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381000</xdr:colOff>
      <xdr:row>34</xdr:row>
      <xdr:rowOff>28573</xdr:rowOff>
    </xdr:from>
    <xdr:to>
      <xdr:col>11</xdr:col>
      <xdr:colOff>9525</xdr:colOff>
      <xdr:row>47</xdr:row>
      <xdr:rowOff>19049</xdr:rowOff>
    </xdr:to>
    <xdr:graphicFrame macro="">
      <xdr:nvGraphicFramePr>
        <xdr:cNvPr id="25" name="Диаграмма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361950</xdr:colOff>
      <xdr:row>47</xdr:row>
      <xdr:rowOff>142874</xdr:rowOff>
    </xdr:from>
    <xdr:to>
      <xdr:col>10</xdr:col>
      <xdr:colOff>600075</xdr:colOff>
      <xdr:row>60</xdr:row>
      <xdr:rowOff>114299</xdr:rowOff>
    </xdr:to>
    <xdr:graphicFrame macro="">
      <xdr:nvGraphicFramePr>
        <xdr:cNvPr id="26" name="Диаграмма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304800</xdr:colOff>
      <xdr:row>19</xdr:row>
      <xdr:rowOff>123825</xdr:rowOff>
    </xdr:from>
    <xdr:to>
      <xdr:col>16</xdr:col>
      <xdr:colOff>342900</xdr:colOff>
      <xdr:row>33</xdr:row>
      <xdr:rowOff>142875</xdr:rowOff>
    </xdr:to>
    <xdr:graphicFrame macro="">
      <xdr:nvGraphicFramePr>
        <xdr:cNvPr id="27" name="Диаграмма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276225</xdr:colOff>
      <xdr:row>34</xdr:row>
      <xdr:rowOff>57150</xdr:rowOff>
    </xdr:from>
    <xdr:to>
      <xdr:col>16</xdr:col>
      <xdr:colOff>342900</xdr:colOff>
      <xdr:row>47</xdr:row>
      <xdr:rowOff>47625</xdr:rowOff>
    </xdr:to>
    <xdr:graphicFrame macro="">
      <xdr:nvGraphicFramePr>
        <xdr:cNvPr id="28" name="Диаграмма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323850</xdr:colOff>
      <xdr:row>47</xdr:row>
      <xdr:rowOff>142874</xdr:rowOff>
    </xdr:from>
    <xdr:to>
      <xdr:col>16</xdr:col>
      <xdr:colOff>352425</xdr:colOff>
      <xdr:row>60</xdr:row>
      <xdr:rowOff>114299</xdr:rowOff>
    </xdr:to>
    <xdr:graphicFrame macro="">
      <xdr:nvGraphicFramePr>
        <xdr:cNvPr id="29" name="Диаграмма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48</xdr:col>
      <xdr:colOff>9525</xdr:colOff>
      <xdr:row>15</xdr:row>
      <xdr:rowOff>128587</xdr:rowOff>
    </xdr:from>
    <xdr:to>
      <xdr:col>55</xdr:col>
      <xdr:colOff>314325</xdr:colOff>
      <xdr:row>32</xdr:row>
      <xdr:rowOff>119062</xdr:rowOff>
    </xdr:to>
    <xdr:graphicFrame macro="">
      <xdr:nvGraphicFramePr>
        <xdr:cNvPr id="30" name="Диаграмма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BM111"/>
  <sheetViews>
    <sheetView tabSelected="1" workbookViewId="0">
      <selection activeCell="BL45" sqref="BL45"/>
    </sheetView>
  </sheetViews>
  <sheetFormatPr defaultRowHeight="12.75" x14ac:dyDescent="0.2"/>
  <cols>
    <col min="1" max="1" width="9.85546875" style="13" bestFit="1" customWidth="1"/>
    <col min="2" max="8" width="9.140625" style="13"/>
    <col min="9" max="9" width="11.42578125" style="13" customWidth="1"/>
    <col min="10" max="13" width="9.140625" style="13"/>
    <col min="14" max="22" width="10.85546875" style="13" customWidth="1"/>
    <col min="23" max="23" width="11.5703125" style="13" bestFit="1" customWidth="1"/>
    <col min="24" max="26" width="9.140625" style="13"/>
    <col min="27" max="29" width="11.5703125" style="13" bestFit="1" customWidth="1"/>
    <col min="30" max="30" width="10.7109375" style="13" customWidth="1"/>
    <col min="31" max="36" width="9.85546875" style="13" customWidth="1"/>
    <col min="37" max="16384" width="9.140625" style="13"/>
  </cols>
  <sheetData>
    <row r="1" spans="1:65" x14ac:dyDescent="0.2">
      <c r="A1" s="67" t="s">
        <v>0</v>
      </c>
      <c r="B1" s="67"/>
      <c r="C1" s="67"/>
      <c r="D1" s="13">
        <v>3</v>
      </c>
    </row>
    <row r="2" spans="1:65" x14ac:dyDescent="0.2">
      <c r="A2" s="67" t="s">
        <v>1</v>
      </c>
      <c r="B2" s="67"/>
      <c r="C2" s="67"/>
      <c r="D2" s="13">
        <v>3</v>
      </c>
      <c r="Y2" s="13" t="e">
        <f ca="1">_xludf.MIN($H$12)</f>
        <v>#NAME?</v>
      </c>
      <c r="Z2" s="13" t="e">
        <f ca="1">_xludf.MIN($P$11)</f>
        <v>#NAME?</v>
      </c>
    </row>
    <row r="3" spans="1:65" x14ac:dyDescent="0.2">
      <c r="A3" s="67" t="s">
        <v>2</v>
      </c>
      <c r="B3" s="67"/>
      <c r="C3" s="67"/>
      <c r="D3" s="13">
        <v>24</v>
      </c>
      <c r="Y3" s="13">
        <f>COUNT($B$6:$G$8)</f>
        <v>18</v>
      </c>
      <c r="Z3" s="13">
        <f>COUNT($L$6:$N$10)</f>
        <v>15</v>
      </c>
    </row>
    <row r="4" spans="1:65" x14ac:dyDescent="0.2">
      <c r="Y4" s="13" t="b">
        <f t="array" ref="Y4">$B$6:$G$8&lt;=$B$102:$G$104</f>
        <v>1</v>
      </c>
      <c r="Z4" s="13" t="b">
        <f t="array" ref="Z4">$L$6:$N$10&lt;=$K$106:$M$110</f>
        <v>1</v>
      </c>
    </row>
    <row r="5" spans="1:65" ht="18" x14ac:dyDescent="0.2">
      <c r="B5" s="6" t="s">
        <v>3</v>
      </c>
      <c r="C5" s="2" t="s">
        <v>4</v>
      </c>
      <c r="D5" s="2" t="s">
        <v>10</v>
      </c>
      <c r="E5" s="2" t="s">
        <v>11</v>
      </c>
      <c r="F5" s="3" t="s">
        <v>5</v>
      </c>
      <c r="G5" s="3" t="s">
        <v>40</v>
      </c>
      <c r="H5" s="29" t="s">
        <v>6</v>
      </c>
      <c r="I5" s="30" t="s">
        <v>7</v>
      </c>
      <c r="K5" s="14" t="s">
        <v>21</v>
      </c>
      <c r="L5" s="14" t="s">
        <v>4</v>
      </c>
      <c r="M5" s="14" t="s">
        <v>10</v>
      </c>
      <c r="N5" s="14" t="s">
        <v>11</v>
      </c>
      <c r="P5" s="14" t="s">
        <v>21</v>
      </c>
      <c r="Q5" s="15" t="s">
        <v>12</v>
      </c>
      <c r="R5" s="15" t="s">
        <v>15</v>
      </c>
      <c r="S5" s="15" t="s">
        <v>17</v>
      </c>
      <c r="T5" s="16" t="s">
        <v>16</v>
      </c>
      <c r="U5" s="17" t="s">
        <v>22</v>
      </c>
      <c r="V5" s="18" t="s">
        <v>23</v>
      </c>
      <c r="Y5" s="13" t="b">
        <f t="array" ref="Y5">$B$6:$G$8&gt;=$B$97:$G$99</f>
        <v>1</v>
      </c>
      <c r="Z5" s="13" t="b">
        <f t="array" ref="Z5">$L$6:$N$10&gt;=$K$97:$M$101</f>
        <v>1</v>
      </c>
    </row>
    <row r="6" spans="1:65" ht="16.5" customHeight="1" x14ac:dyDescent="0.2">
      <c r="A6" s="13" t="s">
        <v>12</v>
      </c>
      <c r="B6" s="7">
        <v>1.6096522328981739</v>
      </c>
      <c r="C6" s="2">
        <v>0.17215296384062109</v>
      </c>
      <c r="D6" s="2">
        <v>0.41178163865159417</v>
      </c>
      <c r="E6" s="2">
        <v>0.23373953809688242</v>
      </c>
      <c r="F6" s="3">
        <v>2.3248656417432239</v>
      </c>
      <c r="G6" s="3">
        <v>7.97075485015454</v>
      </c>
      <c r="H6" s="31">
        <v>0</v>
      </c>
      <c r="I6" s="32">
        <f>(SUMXMY2($F$16:$F$39,$M$16:$M$39)/COUNTIF($F$16:$F$39,"&gt;0"))^0.5</f>
        <v>2.3103829703155876</v>
      </c>
      <c r="K6" s="15" t="s">
        <v>12</v>
      </c>
      <c r="L6" s="15">
        <v>0.94851137432699717</v>
      </c>
      <c r="M6" s="15">
        <v>0.83023443856942192</v>
      </c>
      <c r="N6" s="15">
        <v>0.80691804505683506</v>
      </c>
      <c r="P6" s="14" t="s">
        <v>4</v>
      </c>
      <c r="Q6" s="15">
        <f>L6</f>
        <v>0.94851137432699717</v>
      </c>
      <c r="R6" s="15">
        <f>L7</f>
        <v>0.90070802457160926</v>
      </c>
      <c r="S6" s="15">
        <f>L8</f>
        <v>0.95924700974625021</v>
      </c>
      <c r="T6" s="16">
        <f>L9</f>
        <v>10</v>
      </c>
      <c r="U6" s="17">
        <f>L10</f>
        <v>5.8300301958440714E-4</v>
      </c>
      <c r="V6" s="18">
        <f>L11</f>
        <v>5.8300301958440715E-5</v>
      </c>
      <c r="Y6" s="13" t="b">
        <f t="array" ref="Y6">$C$10:$E$10&lt;=1</f>
        <v>1</v>
      </c>
      <c r="Z6" s="13">
        <f>{32767;32767;0.000001;0.01;FALSE;FALSE;TRUE;1;1;1;0.0001;TRUE}</f>
        <v>32767</v>
      </c>
    </row>
    <row r="7" spans="1:65" x14ac:dyDescent="0.2">
      <c r="A7" s="13" t="s">
        <v>15</v>
      </c>
      <c r="B7" s="7">
        <v>0.80670067654113187</v>
      </c>
      <c r="C7" s="2">
        <v>0.12214734270218784</v>
      </c>
      <c r="D7" s="2">
        <v>0.38121211694136659</v>
      </c>
      <c r="E7" s="2">
        <v>0.42732224981867872</v>
      </c>
      <c r="F7" s="3">
        <v>3.0976572354143994</v>
      </c>
      <c r="G7" s="3">
        <v>6.6211519563801318</v>
      </c>
      <c r="H7" s="31">
        <v>0</v>
      </c>
      <c r="I7" s="32">
        <f>(SUMXMY2($G$16:$G$39,$N$16:$N$39)/COUNTIF($G$16:$G$39,"&gt;0"))^0.5</f>
        <v>2.2036469186068306</v>
      </c>
      <c r="K7" s="15" t="s">
        <v>15</v>
      </c>
      <c r="L7" s="15">
        <v>0.90070802457160926</v>
      </c>
      <c r="M7" s="15">
        <v>0.80569220258884389</v>
      </c>
      <c r="N7" s="15">
        <v>0.77976905975690936</v>
      </c>
      <c r="P7" s="14" t="s">
        <v>10</v>
      </c>
      <c r="Q7" s="15">
        <f>M6</f>
        <v>0.83023443856942192</v>
      </c>
      <c r="R7" s="15">
        <f>M7</f>
        <v>0.80569220258884389</v>
      </c>
      <c r="S7" s="15">
        <f>M8</f>
        <v>0.83559838119723862</v>
      </c>
      <c r="T7" s="16">
        <f>M9</f>
        <v>9.3515930203145494</v>
      </c>
      <c r="U7" s="17">
        <f>M10</f>
        <v>4.2327963083376649E-2</v>
      </c>
      <c r="V7" s="18">
        <f>M11</f>
        <v>4.5262837028330078E-3</v>
      </c>
      <c r="Y7" s="13" t="b">
        <f t="array" ref="Y7">$C$10:$E$10&gt;=0</f>
        <v>1</v>
      </c>
      <c r="Z7" s="13">
        <f>{0;0;1;100;0;FALSE;TRUE;0.075;0;0;FALSE;30}</f>
        <v>0</v>
      </c>
    </row>
    <row r="8" spans="1:65" x14ac:dyDescent="0.2">
      <c r="A8" s="13" t="s">
        <v>17</v>
      </c>
      <c r="B8" s="7">
        <v>0.70308118201185388</v>
      </c>
      <c r="C8" s="2">
        <v>0.47992873329608338</v>
      </c>
      <c r="D8" s="2">
        <v>0.20700624440703955</v>
      </c>
      <c r="E8" s="2">
        <v>0.33893811208443902</v>
      </c>
      <c r="F8" s="3">
        <v>2.8107420004713251</v>
      </c>
      <c r="G8" s="3">
        <v>6.7410609217191153</v>
      </c>
      <c r="H8" s="31">
        <v>0</v>
      </c>
      <c r="I8" s="32">
        <f>(SUMXMY2($H$16:$H$39,$O$16:$O$39)/COUNTIF($H$16:$H$39,"&gt;0"))^0.5</f>
        <v>3.9401198020589421</v>
      </c>
      <c r="K8" s="15" t="s">
        <v>17</v>
      </c>
      <c r="L8" s="15">
        <v>0.95924700974625021</v>
      </c>
      <c r="M8" s="15">
        <v>0.83559838119723862</v>
      </c>
      <c r="N8" s="15">
        <v>0.81261710635657491</v>
      </c>
      <c r="P8" s="14" t="s">
        <v>11</v>
      </c>
      <c r="Q8" s="15">
        <f>N6</f>
        <v>0.80691804505683506</v>
      </c>
      <c r="R8" s="15">
        <f>N7</f>
        <v>0.77976905975690936</v>
      </c>
      <c r="S8" s="15">
        <f>N8</f>
        <v>0.81261710635657491</v>
      </c>
      <c r="T8" s="16">
        <f>N9</f>
        <v>10</v>
      </c>
      <c r="U8" s="17">
        <f>N10</f>
        <v>9.9999999999988987E-5</v>
      </c>
      <c r="V8" s="18">
        <f>N11</f>
        <v>9.999999999998898E-6</v>
      </c>
      <c r="Y8" s="13">
        <f>{32767;32767;0.000001;0.01;FALSE;FALSE;FALSE;1;2;1;0.0001;TRUE}</f>
        <v>32767</v>
      </c>
    </row>
    <row r="9" spans="1:65" x14ac:dyDescent="0.2">
      <c r="K9" s="16" t="s">
        <v>16</v>
      </c>
      <c r="L9" s="16">
        <v>10</v>
      </c>
      <c r="M9" s="16">
        <v>9.3515930203145494</v>
      </c>
      <c r="N9" s="16">
        <v>10</v>
      </c>
      <c r="Y9" s="13">
        <f>{0;0;1;100;0;FALSE;FALSE;0.075;0;0;FALSE;30}</f>
        <v>0</v>
      </c>
    </row>
    <row r="10" spans="1:65" x14ac:dyDescent="0.2">
      <c r="C10" s="13">
        <f>SUM(C$6:C$8)</f>
        <v>0.77422903983889224</v>
      </c>
      <c r="D10" s="13">
        <f>SUM(D$6:D$8)</f>
        <v>1.0000000000000002</v>
      </c>
      <c r="E10" s="13">
        <f>SUM(E$6:E$8)</f>
        <v>0.99999990000000016</v>
      </c>
      <c r="H10" s="33">
        <f>SUM(I$6:I$8)/3</f>
        <v>2.8180498969937866</v>
      </c>
      <c r="I10" s="5">
        <f>AC40</f>
        <v>1.2096045366630435</v>
      </c>
      <c r="K10" s="17" t="s">
        <v>22</v>
      </c>
      <c r="L10" s="17">
        <v>5.8300301958440714E-4</v>
      </c>
      <c r="M10" s="17">
        <v>4.2327963083376649E-2</v>
      </c>
      <c r="N10" s="17">
        <v>9.9999999999988987E-5</v>
      </c>
    </row>
    <row r="11" spans="1:65" x14ac:dyDescent="0.2">
      <c r="K11" s="18" t="s">
        <v>23</v>
      </c>
      <c r="L11" s="18">
        <f>L10/L9</f>
        <v>5.8300301958440715E-5</v>
      </c>
      <c r="M11" s="18">
        <f>M10/M9</f>
        <v>4.5262837028330078E-3</v>
      </c>
      <c r="N11" s="18">
        <f>N10/N9</f>
        <v>9.999999999998898E-6</v>
      </c>
      <c r="P11" s="34">
        <f>AP40+AR95*0</f>
        <v>10.506481238855681</v>
      </c>
    </row>
    <row r="12" spans="1:65" x14ac:dyDescent="0.2">
      <c r="H12" s="5">
        <f>H10+I10</f>
        <v>4.0276544336568296</v>
      </c>
    </row>
    <row r="13" spans="1:65" x14ac:dyDescent="0.2">
      <c r="F13" s="35" t="s">
        <v>12</v>
      </c>
      <c r="G13" s="35" t="s">
        <v>15</v>
      </c>
      <c r="H13" s="35" t="s">
        <v>17</v>
      </c>
      <c r="M13" s="35" t="s">
        <v>12</v>
      </c>
      <c r="N13" s="35" t="s">
        <v>15</v>
      </c>
      <c r="O13" s="35" t="s">
        <v>17</v>
      </c>
      <c r="R13" s="67" t="s">
        <v>35</v>
      </c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E13" s="67" t="s">
        <v>36</v>
      </c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</row>
    <row r="14" spans="1:65" x14ac:dyDescent="0.2">
      <c r="A14" s="13" t="s">
        <v>8</v>
      </c>
      <c r="B14" s="13" t="s">
        <v>9</v>
      </c>
      <c r="C14" s="35" t="s">
        <v>18</v>
      </c>
      <c r="D14" s="35" t="s">
        <v>13</v>
      </c>
      <c r="E14" s="35" t="s">
        <v>14</v>
      </c>
      <c r="F14" s="35" t="s">
        <v>27</v>
      </c>
      <c r="G14" s="35" t="s">
        <v>27</v>
      </c>
      <c r="H14" s="35" t="s">
        <v>27</v>
      </c>
      <c r="I14" s="35" t="s">
        <v>12</v>
      </c>
      <c r="J14" s="35" t="s">
        <v>15</v>
      </c>
      <c r="K14" s="35" t="s">
        <v>17</v>
      </c>
      <c r="M14" s="35" t="s">
        <v>42</v>
      </c>
      <c r="N14" s="35" t="s">
        <v>42</v>
      </c>
      <c r="O14" s="35" t="s">
        <v>42</v>
      </c>
      <c r="R14" s="74" t="s">
        <v>31</v>
      </c>
      <c r="S14" s="74"/>
      <c r="T14" s="74"/>
      <c r="U14" s="75" t="s">
        <v>19</v>
      </c>
      <c r="V14" s="75"/>
      <c r="W14" s="75"/>
      <c r="X14" s="76" t="s">
        <v>32</v>
      </c>
      <c r="Y14" s="76"/>
      <c r="Z14" s="76"/>
      <c r="AA14" s="77" t="s">
        <v>33</v>
      </c>
      <c r="AB14" s="77"/>
      <c r="AC14" s="77"/>
      <c r="AE14" s="68" t="s">
        <v>31</v>
      </c>
      <c r="AF14" s="68"/>
      <c r="AG14" s="68"/>
      <c r="AH14" s="69" t="s">
        <v>19</v>
      </c>
      <c r="AI14" s="69"/>
      <c r="AJ14" s="69"/>
      <c r="AK14" s="70" t="s">
        <v>32</v>
      </c>
      <c r="AL14" s="70"/>
      <c r="AM14" s="70"/>
      <c r="AN14" s="71" t="s">
        <v>33</v>
      </c>
      <c r="AO14" s="71"/>
      <c r="AP14" s="71"/>
      <c r="AT14" s="13" t="s">
        <v>44</v>
      </c>
    </row>
    <row r="15" spans="1:65" x14ac:dyDescent="0.2">
      <c r="M15" s="13">
        <f>$H$6</f>
        <v>0</v>
      </c>
      <c r="N15" s="13">
        <f>$H$7</f>
        <v>0</v>
      </c>
      <c r="O15" s="13">
        <f>$H$8</f>
        <v>0</v>
      </c>
      <c r="R15" s="36" t="s">
        <v>12</v>
      </c>
      <c r="S15" s="36" t="s">
        <v>15</v>
      </c>
      <c r="T15" s="36" t="s">
        <v>17</v>
      </c>
      <c r="U15" s="37" t="s">
        <v>12</v>
      </c>
      <c r="V15" s="37" t="s">
        <v>15</v>
      </c>
      <c r="W15" s="37" t="s">
        <v>17</v>
      </c>
      <c r="X15" s="38" t="s">
        <v>12</v>
      </c>
      <c r="Y15" s="38" t="s">
        <v>15</v>
      </c>
      <c r="Z15" s="38" t="s">
        <v>17</v>
      </c>
      <c r="AA15" s="18" t="s">
        <v>12</v>
      </c>
      <c r="AB15" s="18" t="s">
        <v>15</v>
      </c>
      <c r="AC15" s="18" t="s">
        <v>17</v>
      </c>
      <c r="AE15" s="21" t="s">
        <v>18</v>
      </c>
      <c r="AF15" s="21" t="s">
        <v>13</v>
      </c>
      <c r="AG15" s="21" t="s">
        <v>14</v>
      </c>
      <c r="AH15" s="22" t="s">
        <v>18</v>
      </c>
      <c r="AI15" s="22" t="s">
        <v>13</v>
      </c>
      <c r="AJ15" s="22" t="s">
        <v>14</v>
      </c>
      <c r="AK15" s="23" t="s">
        <v>18</v>
      </c>
      <c r="AL15" s="23" t="s">
        <v>13</v>
      </c>
      <c r="AM15" s="23" t="s">
        <v>14</v>
      </c>
      <c r="AN15" s="24" t="s">
        <v>18</v>
      </c>
      <c r="AO15" s="24" t="s">
        <v>13</v>
      </c>
      <c r="AP15" s="24" t="s">
        <v>14</v>
      </c>
      <c r="AT15" s="13" t="s">
        <v>45</v>
      </c>
      <c r="AU15" s="13" t="s">
        <v>46</v>
      </c>
      <c r="BE15" s="36" t="s">
        <v>12</v>
      </c>
      <c r="BF15" s="36" t="s">
        <v>15</v>
      </c>
      <c r="BG15" s="36" t="s">
        <v>17</v>
      </c>
      <c r="BH15" s="36" t="s">
        <v>12</v>
      </c>
      <c r="BI15" s="36" t="s">
        <v>15</v>
      </c>
      <c r="BJ15" s="36" t="s">
        <v>17</v>
      </c>
      <c r="BK15" s="23" t="s">
        <v>18</v>
      </c>
      <c r="BL15" s="23" t="s">
        <v>13</v>
      </c>
      <c r="BM15" s="23" t="s">
        <v>14</v>
      </c>
    </row>
    <row r="16" spans="1:65" x14ac:dyDescent="0.2">
      <c r="A16" s="13">
        <v>1</v>
      </c>
      <c r="B16" s="13">
        <v>1</v>
      </c>
      <c r="C16" s="2">
        <f t="shared" ref="C16:H31" si="0">B43/$T43</f>
        <v>199.99999612903227</v>
      </c>
      <c r="D16" s="2">
        <f t="shared" si="0"/>
        <v>180</v>
      </c>
      <c r="E16" s="2">
        <f t="shared" si="0"/>
        <v>90</v>
      </c>
      <c r="F16" s="9">
        <f t="shared" si="0"/>
        <v>137.15470870967744</v>
      </c>
      <c r="G16" s="9">
        <f t="shared" si="0"/>
        <v>125.15180193548387</v>
      </c>
      <c r="H16" s="9">
        <f t="shared" si="0"/>
        <v>156.14411935483872</v>
      </c>
      <c r="I16" s="3">
        <f t="shared" ref="I16:K31" si="1">K43</f>
        <v>118</v>
      </c>
      <c r="J16" s="3">
        <f t="shared" si="1"/>
        <v>134</v>
      </c>
      <c r="K16" s="3">
        <f t="shared" si="1"/>
        <v>113</v>
      </c>
      <c r="M16" s="10">
        <f>IF(M15=0,F16,IF(F16&gt;0,M15*(EXP(-($B16-$B15)/$B$6))+SUMPRODUCT($C$6:$E$6,$C16:$E16)*(1-EXP(-($B16-$B15)/$B$6))-(I16-I15)/($B16-$B15)*$F$6*$B$6*(1-EXP(-($B16-$B15)/$B$6)),0))</f>
        <v>137.15470870967744</v>
      </c>
      <c r="N16" s="10">
        <f>IF(N15=0,G16,IF(G16&gt;0,N15*(EXP(-($B16-$B15)/$B$7))+SUMPRODUCT($C$7:$E$7,$C16:$E16)*(1-EXP(-($B16-$B15)/$B$7))-(J16-J15)/($B16-$B15)*$F$7*$B$7*(1-EXP(-($B16-$B15)/$B$7)),0))</f>
        <v>125.15180193548387</v>
      </c>
      <c r="O16" s="10">
        <f>IF(O15=0,H16,IF(H16&gt;0,O15*(EXP(-($B16-$B15)/$B$8))+SUMPRODUCT($C$8:$E$8,$C16:$E16)*(1-EXP(-($B16-$B15)/$B$8))-(K16-K15)/($B16-$B15)*$F$8*$B$8*(1-EXP(-($B16-$B15)/$B$8)),0))</f>
        <v>156.14411935483872</v>
      </c>
      <c r="R16" s="39">
        <f>I16+M16/$G$6</f>
        <v>135.20724213554482</v>
      </c>
      <c r="S16" s="39">
        <f>J16+N16/$G$7</f>
        <v>152.90181689832505</v>
      </c>
      <c r="T16" s="39">
        <f>K16+O16/$G$8</f>
        <v>136.1631372521432</v>
      </c>
      <c r="U16" s="40">
        <f>X16</f>
        <v>137.43</v>
      </c>
      <c r="V16" s="40">
        <f t="shared" ref="V16:W16" si="2">Y16</f>
        <v>151.72999999999999</v>
      </c>
      <c r="W16" s="40">
        <f t="shared" si="2"/>
        <v>135.11000000000001</v>
      </c>
      <c r="X16" s="41">
        <f t="shared" ref="X16:Z31" si="3">Q43</f>
        <v>137.43</v>
      </c>
      <c r="Y16" s="41">
        <f t="shared" si="3"/>
        <v>151.72999999999999</v>
      </c>
      <c r="Z16" s="41">
        <f t="shared" si="3"/>
        <v>135.11000000000001</v>
      </c>
      <c r="AA16" s="11">
        <f>ABS(R16-U16)</f>
        <v>2.2227578644551897</v>
      </c>
      <c r="AB16" s="11">
        <f t="shared" ref="AB16:AC31" si="4">ABS(S16-V16)</f>
        <v>1.1718168983250621</v>
      </c>
      <c r="AC16" s="11">
        <f t="shared" si="4"/>
        <v>1.0531372521431877</v>
      </c>
      <c r="AE16" s="26">
        <f>H43-C16/L$9</f>
        <v>195.37406960096376</v>
      </c>
      <c r="AF16" s="26">
        <f t="shared" ref="AE16:AG31" si="5">I43-D16/M$9</f>
        <v>212.14719093143623</v>
      </c>
      <c r="AG16" s="26">
        <f t="shared" si="5"/>
        <v>182.92889404296801</v>
      </c>
      <c r="AH16" s="27">
        <f>AE16</f>
        <v>195.37406960096376</v>
      </c>
      <c r="AI16" s="27">
        <f t="shared" ref="AI16:AJ16" si="6">AF16</f>
        <v>212.14719093143623</v>
      </c>
      <c r="AJ16" s="27">
        <f t="shared" si="6"/>
        <v>182.92889404296801</v>
      </c>
      <c r="AK16" s="25">
        <f t="shared" ref="AK16:AM31" si="7">N43</f>
        <v>193.13331600000001</v>
      </c>
      <c r="AL16" s="25">
        <f t="shared" si="7"/>
        <v>206.17944299999999</v>
      </c>
      <c r="AM16" s="25">
        <f t="shared" si="7"/>
        <v>179.317566</v>
      </c>
      <c r="AN16" s="28">
        <f>ABS(AE16-AH16)^2</f>
        <v>0</v>
      </c>
      <c r="AO16" s="28">
        <f t="shared" ref="AO16:AP31" si="8">ABS(AF16-AI16)^2</f>
        <v>0</v>
      </c>
      <c r="AP16" s="28">
        <f t="shared" si="8"/>
        <v>0</v>
      </c>
      <c r="AT16" s="13">
        <f>E16*$E$6</f>
        <v>21.036558428719417</v>
      </c>
      <c r="AU16" s="1">
        <f>AJ16-U16</f>
        <v>45.498894042968004</v>
      </c>
      <c r="BE16" s="13">
        <f>ABS(F16-M16)/F16*100</f>
        <v>0</v>
      </c>
      <c r="BF16" s="13">
        <f t="shared" ref="BF16:BG16" si="9">ABS(G16-N16)/G16*100</f>
        <v>0</v>
      </c>
      <c r="BG16" s="13">
        <f t="shared" si="9"/>
        <v>0</v>
      </c>
      <c r="BH16" s="13">
        <f>ABS(X16-U16)/X16*100</f>
        <v>0</v>
      </c>
      <c r="BI16" s="13">
        <f t="shared" ref="BI16:BJ16" si="10">ABS(Y16-V16)/Y16*100</f>
        <v>0</v>
      </c>
      <c r="BJ16" s="13">
        <f t="shared" si="10"/>
        <v>0</v>
      </c>
      <c r="BK16" s="13">
        <f>ABS(AK16-AH16)/AK16*100</f>
        <v>1.1602108053505158</v>
      </c>
      <c r="BL16" s="13">
        <f t="shared" ref="BL16:BM16" si="11">ABS(AL16-AI16)/AL16*100</f>
        <v>2.8944437159218808</v>
      </c>
      <c r="BM16" s="13">
        <f t="shared" si="11"/>
        <v>2.013928765332456</v>
      </c>
    </row>
    <row r="17" spans="1:65" x14ac:dyDescent="0.2">
      <c r="A17" s="13">
        <v>2</v>
      </c>
      <c r="B17" s="13">
        <v>2</v>
      </c>
      <c r="C17" s="2">
        <f t="shared" si="0"/>
        <v>200</v>
      </c>
      <c r="D17" s="2">
        <f t="shared" si="0"/>
        <v>180</v>
      </c>
      <c r="E17" s="2">
        <f t="shared" si="0"/>
        <v>90</v>
      </c>
      <c r="F17" s="9">
        <f t="shared" si="0"/>
        <v>136.8111570967742</v>
      </c>
      <c r="G17" s="9">
        <f t="shared" si="0"/>
        <v>130.83979806451612</v>
      </c>
      <c r="H17" s="9">
        <f t="shared" si="0"/>
        <v>158.55221548387095</v>
      </c>
      <c r="I17" s="3">
        <f t="shared" si="1"/>
        <v>118</v>
      </c>
      <c r="J17" s="3">
        <f t="shared" si="1"/>
        <v>132</v>
      </c>
      <c r="K17" s="3">
        <f t="shared" si="1"/>
        <v>112</v>
      </c>
      <c r="M17" s="10">
        <f t="shared" ref="M17:M39" si="12">IF(M16=0,F17,IF(F17&gt;0,M16*(EXP(-($B17-$B16)/$B$6))+SUMPRODUCT($C$6:$E$6,$C17:$E17)*(1-EXP(-($B17-$B16)/$B$6))-(I17-I16)/($B17-$B16)*$F$6*$B$6*(1-EXP(-($B17-$B16)/$B$6)),0))</f>
        <v>133.65330379825451</v>
      </c>
      <c r="N17" s="10">
        <f t="shared" ref="N17:N39" si="13">IF(N16=0,G17,IF(G17&gt;0,N16*(EXP(-($B17-$B16)/$B$7))+SUMPRODUCT($C$7:$E$7,$C17:$E17)*(1-EXP(-($B17-$B16)/$B$7))-(J17-J16)/($B17-$B16)*$F$7*$B$7*(1-EXP(-($B17-$B16)/$B$7)),0))</f>
        <v>133.21789099693399</v>
      </c>
      <c r="O17" s="10">
        <f t="shared" ref="O17:O39" si="14">IF(O16=0,H17,IF(H17&gt;0,O16*(EXP(-($B17-$B16)/$B$8))+SUMPRODUCT($C$8:$E$8,$C17:$E17)*(1-EXP(-($B17-$B16)/$B$8))-(K17-K16)/($B17-$B16)*$F$8*$B$8*(1-EXP(-($B17-$B16)/$B$8)),0))</f>
        <v>163.41639458814873</v>
      </c>
      <c r="R17" s="39">
        <f>I17+M17/$G$6</f>
        <v>134.76796066506338</v>
      </c>
      <c r="S17" s="39">
        <f t="shared" ref="S17:S39" si="15">J17+N17/$G$7</f>
        <v>152.12004736857995</v>
      </c>
      <c r="T17" s="39">
        <f t="shared" ref="T17:T39" si="16">K17+O17/$G$8</f>
        <v>136.24194002781303</v>
      </c>
      <c r="U17" s="40">
        <f>U16+(SUMPRODUCT($C$6:$E$6,$C17:$E17)-M17)/$B$6/$G$6</f>
        <v>137.11313232864066</v>
      </c>
      <c r="V17" s="40">
        <f>V16+(SUMPRODUCT($C$7:$E$7,$C17:$E17)-N17)/$B$7/$G$7</f>
        <v>151.40962053358712</v>
      </c>
      <c r="W17" s="40">
        <f>W16+(SUMPRODUCT($C$8:$E$8,$C17:$E17)-O17)/$B$8/$G$8</f>
        <v>135.18066256516673</v>
      </c>
      <c r="X17" s="41">
        <f t="shared" si="3"/>
        <v>137.38</v>
      </c>
      <c r="Y17" s="41">
        <f t="shared" si="3"/>
        <v>150.53</v>
      </c>
      <c r="Z17" s="41">
        <f t="shared" si="3"/>
        <v>134.46</v>
      </c>
      <c r="AA17" s="11">
        <f t="shared" ref="AA17:AC39" si="17">ABS(R17-U17)</f>
        <v>2.3451716635772755</v>
      </c>
      <c r="AB17" s="11">
        <f t="shared" si="4"/>
        <v>0.71042683499283044</v>
      </c>
      <c r="AC17" s="11">
        <f t="shared" si="4"/>
        <v>1.0612774626463022</v>
      </c>
      <c r="AE17" s="26">
        <f t="shared" si="5"/>
        <v>196.15278625488199</v>
      </c>
      <c r="AF17" s="26">
        <f t="shared" si="5"/>
        <v>212.02409828006924</v>
      </c>
      <c r="AG17" s="26">
        <f t="shared" si="5"/>
        <v>182.61415100097599</v>
      </c>
      <c r="AH17" s="27">
        <f>(SUMPRODUCT($Q$6:$S$6,$U17:$W17)+$C17*$C$10-$U$6*AH16)/(SUM($Q$6:$S$6)-$U$6)</f>
        <v>196.17366423696151</v>
      </c>
      <c r="AI17" s="27">
        <f>(SUMPRODUCT($Q$7:$S$7,$U17:$W17)+$D17*$D$10-$U$7*AI16)/(SUM($Q$7:$S$7)-$U$7)</f>
        <v>213.98123197078024</v>
      </c>
      <c r="AJ17" s="27">
        <f>(SUMPRODUCT($Q$8:$S$8,$U17:$W17)+$E17*$E$10-$U$8*AJ16)/(SUM($Q$8:$S$8)-$U$8)</f>
        <v>178.61564809545754</v>
      </c>
      <c r="AK17" s="25">
        <f t="shared" si="7"/>
        <v>201.71957399999999</v>
      </c>
      <c r="AL17" s="25">
        <f t="shared" si="7"/>
        <v>206.05630500000001</v>
      </c>
      <c r="AM17" s="25">
        <f t="shared" si="7"/>
        <v>179.00277700000001</v>
      </c>
      <c r="AN17" s="28">
        <f t="shared" ref="AN17:AP39" si="18">ABS(AE17-AH17)^2</f>
        <v>4.3589013571299778E-4</v>
      </c>
      <c r="AO17" s="28">
        <f t="shared" si="8"/>
        <v>3.8303722833160747</v>
      </c>
      <c r="AP17" s="28">
        <f t="shared" si="8"/>
        <v>15.988025485439485</v>
      </c>
      <c r="AT17" s="13">
        <f t="shared" ref="AT17:AT39" si="19">E17*$E$6</f>
        <v>21.036558428719417</v>
      </c>
      <c r="AU17" s="1">
        <f t="shared" ref="AU17:AU39" si="20">AJ17-U17</f>
        <v>41.502515766816884</v>
      </c>
      <c r="BE17" s="13">
        <f t="shared" ref="BE17:BE39" si="21">ABS(F17-M17)/F17*100</f>
        <v>2.3081840440001224</v>
      </c>
      <c r="BF17" s="13">
        <f t="shared" ref="BF17:BF39" si="22">ABS(G17-N17)/G17*100</f>
        <v>1.8175608397417824</v>
      </c>
      <c r="BG17" s="13">
        <f t="shared" ref="BG17:BG39" si="23">ABS(H17-O17)/H17*100</f>
        <v>3.0678720504997292</v>
      </c>
      <c r="BH17" s="13">
        <f t="shared" ref="BH17:BH39" si="24">ABS(X17-U17)/X17*100</f>
        <v>0.19425511090357817</v>
      </c>
      <c r="BI17" s="13">
        <f t="shared" ref="BI17:BI39" si="25">ABS(Y17-V17)/Y17*100</f>
        <v>0.58434898929589774</v>
      </c>
      <c r="BJ17" s="13">
        <f t="shared" ref="BJ17:BJ39" si="26">ABS(Z17-W17)/Z17*100</f>
        <v>0.53596799432301012</v>
      </c>
      <c r="BK17" s="13">
        <f t="shared" ref="BK17:BK39" si="27">ABS(AK17-AH17)/AK17*100</f>
        <v>2.749316614677404</v>
      </c>
      <c r="BL17" s="13">
        <f t="shared" ref="BL17:BL39" si="28">ABS(AL17-AI17)/AL17*100</f>
        <v>3.8460007184833453</v>
      </c>
      <c r="BM17" s="13">
        <f t="shared" ref="BM17:BM39" si="29">ABS(AM17-AJ17)/AM17*100</f>
        <v>0.21626977582725693</v>
      </c>
    </row>
    <row r="18" spans="1:65" x14ac:dyDescent="0.2">
      <c r="A18" s="13">
        <v>3</v>
      </c>
      <c r="B18" s="13">
        <v>3</v>
      </c>
      <c r="C18" s="2">
        <f t="shared" si="0"/>
        <v>199.99999249999999</v>
      </c>
      <c r="D18" s="2">
        <f t="shared" si="0"/>
        <v>180</v>
      </c>
      <c r="E18" s="2">
        <f t="shared" si="0"/>
        <v>90</v>
      </c>
      <c r="F18" s="9">
        <f t="shared" si="0"/>
        <v>124.53292071428572</v>
      </c>
      <c r="G18" s="9">
        <f t="shared" si="0"/>
        <v>131.94964607142859</v>
      </c>
      <c r="H18" s="9">
        <f t="shared" si="0"/>
        <v>165.96994035714286</v>
      </c>
      <c r="I18" s="3">
        <f t="shared" si="1"/>
        <v>123</v>
      </c>
      <c r="J18" s="3">
        <f t="shared" si="1"/>
        <v>132</v>
      </c>
      <c r="K18" s="3">
        <f t="shared" si="1"/>
        <v>110</v>
      </c>
      <c r="M18" s="10">
        <f t="shared" si="12"/>
        <v>123.11392300839299</v>
      </c>
      <c r="N18" s="10">
        <f t="shared" si="13"/>
        <v>132.00204658199368</v>
      </c>
      <c r="O18" s="10">
        <f t="shared" si="14"/>
        <v>166.66975735492915</v>
      </c>
      <c r="R18" s="39">
        <f t="shared" ref="R18:R39" si="30">I18+M18/$G$6</f>
        <v>138.44570436838941</v>
      </c>
      <c r="S18" s="39">
        <f t="shared" si="15"/>
        <v>151.93641702404923</v>
      </c>
      <c r="T18" s="39">
        <f t="shared" si="16"/>
        <v>134.72455883285872</v>
      </c>
      <c r="U18" s="40">
        <f t="shared" ref="U18:U39" si="31">U17+(SUMPRODUCT($C$6:$E$6,$C18:$E18)-M18)/$B$6/$G$6</f>
        <v>137.61771919737643</v>
      </c>
      <c r="V18" s="40">
        <f t="shared" ref="V18:V39" si="32">V17+(SUMPRODUCT($C$7:$E$7,$C18:$E18)-N18)/$B$7/$G$7</f>
        <v>151.31687222146766</v>
      </c>
      <c r="W18" s="40">
        <f t="shared" ref="W18:W39" si="33">W17+(SUMPRODUCT($C$8:$E$8,$C18:$E18)-O18)/$B$8/$G$8</f>
        <v>134.56489040365511</v>
      </c>
      <c r="X18" s="41">
        <f t="shared" si="3"/>
        <v>140.63999999999999</v>
      </c>
      <c r="Y18" s="41">
        <f t="shared" si="3"/>
        <v>150.69</v>
      </c>
      <c r="Z18" s="41">
        <f t="shared" si="3"/>
        <v>133.51</v>
      </c>
      <c r="AA18" s="11">
        <f t="shared" si="17"/>
        <v>0.8279851710129833</v>
      </c>
      <c r="AB18" s="11">
        <f t="shared" si="4"/>
        <v>0.61954480258157218</v>
      </c>
      <c r="AC18" s="11">
        <f t="shared" si="4"/>
        <v>0.15966842920360591</v>
      </c>
      <c r="AE18" s="26">
        <f t="shared" si="5"/>
        <v>196.695084368164</v>
      </c>
      <c r="AF18" s="26">
        <f t="shared" si="5"/>
        <v>212.53822791874123</v>
      </c>
      <c r="AG18" s="26">
        <f t="shared" si="5"/>
        <v>182.75994873046801</v>
      </c>
      <c r="AH18" s="27">
        <f t="shared" ref="AH18:AH39" si="34">(SUMPRODUCT($Q$6:$S$6,$U18:$W18)+$C18*$C$10-$U$6*AH17)/(SUM($Q$6:$S$6)-$U$6)</f>
        <v>196.10383144344635</v>
      </c>
      <c r="AI18" s="27">
        <f t="shared" ref="AI18:AI39" si="35">(SUMPRODUCT($Q$7:$S$7,$U18:$W18)+$D18*$D$10-$U$7*AI17)/(SUM($Q$7:$S$7)-$U$7)</f>
        <v>213.879152710471</v>
      </c>
      <c r="AJ18" s="27">
        <f t="shared" ref="AJ18:AJ39" si="36">(SUMPRODUCT($Q$8:$S$8,$U18:$W18)+$E18*$E$10-$U$8*AJ17)/(SUM($Q$8:$S$8)-$U$8)</f>
        <v>178.54682624146412</v>
      </c>
      <c r="AK18" s="25">
        <f t="shared" si="7"/>
        <v>202.05722</v>
      </c>
      <c r="AL18" s="25">
        <f t="shared" si="7"/>
        <v>206.570572</v>
      </c>
      <c r="AM18" s="25">
        <f t="shared" si="7"/>
        <v>179.14859000000001</v>
      </c>
      <c r="AN18" s="28">
        <f t="shared" si="18"/>
        <v>0.34958002098717605</v>
      </c>
      <c r="AO18" s="28">
        <f t="shared" si="8"/>
        <v>1.7980792970755437</v>
      </c>
      <c r="AP18" s="28">
        <f t="shared" si="8"/>
        <v>17.750401107350363</v>
      </c>
      <c r="AT18" s="13">
        <f t="shared" si="19"/>
        <v>21.036558428719417</v>
      </c>
      <c r="AU18" s="1">
        <f t="shared" si="20"/>
        <v>40.929107044087687</v>
      </c>
      <c r="BE18" s="13">
        <f t="shared" si="21"/>
        <v>1.1394558946772988</v>
      </c>
      <c r="BF18" s="13">
        <f t="shared" si="22"/>
        <v>3.9712505584688564E-2</v>
      </c>
      <c r="BG18" s="13">
        <f t="shared" si="23"/>
        <v>0.42165285851183815</v>
      </c>
      <c r="BH18" s="13">
        <f t="shared" si="24"/>
        <v>2.1489482384979777</v>
      </c>
      <c r="BI18" s="13">
        <f t="shared" si="25"/>
        <v>0.41600120875151925</v>
      </c>
      <c r="BJ18" s="13">
        <f t="shared" si="26"/>
        <v>0.79012089255870133</v>
      </c>
      <c r="BK18" s="13">
        <f t="shared" si="27"/>
        <v>2.9463874424054968</v>
      </c>
      <c r="BL18" s="13">
        <f t="shared" si="28"/>
        <v>3.5380551255243682</v>
      </c>
      <c r="BM18" s="13">
        <f t="shared" si="29"/>
        <v>0.33590203447087996</v>
      </c>
    </row>
    <row r="19" spans="1:65" x14ac:dyDescent="0.2">
      <c r="A19" s="13">
        <v>4</v>
      </c>
      <c r="B19" s="13">
        <v>4</v>
      </c>
      <c r="C19" s="2">
        <f t="shared" si="0"/>
        <v>200</v>
      </c>
      <c r="D19" s="2">
        <f t="shared" si="0"/>
        <v>180</v>
      </c>
      <c r="E19" s="2">
        <f t="shared" si="0"/>
        <v>90</v>
      </c>
      <c r="F19" s="9">
        <f t="shared" si="0"/>
        <v>127.42363741935483</v>
      </c>
      <c r="G19" s="9">
        <f t="shared" si="0"/>
        <v>131.93698129032259</v>
      </c>
      <c r="H19" s="9">
        <f t="shared" si="0"/>
        <v>165.84869387096774</v>
      </c>
      <c r="I19" s="3">
        <f t="shared" si="1"/>
        <v>122</v>
      </c>
      <c r="J19" s="3">
        <f t="shared" si="1"/>
        <v>132</v>
      </c>
      <c r="K19" s="3">
        <f t="shared" si="1"/>
        <v>110</v>
      </c>
      <c r="M19" s="10">
        <f t="shared" si="12"/>
        <v>127.84122862957148</v>
      </c>
      <c r="N19" s="10">
        <f t="shared" si="13"/>
        <v>131.65006632044802</v>
      </c>
      <c r="O19" s="10">
        <f t="shared" si="14"/>
        <v>164.45510434001972</v>
      </c>
      <c r="R19" s="39">
        <f t="shared" si="30"/>
        <v>138.0387856649603</v>
      </c>
      <c r="S19" s="39">
        <f t="shared" si="15"/>
        <v>151.88325705069948</v>
      </c>
      <c r="T19" s="39">
        <f t="shared" si="16"/>
        <v>134.3960270126264</v>
      </c>
      <c r="U19" s="40">
        <f t="shared" si="31"/>
        <v>137.75385310312808</v>
      </c>
      <c r="V19" s="40">
        <f>V18+(SUMPRODUCT($C$7:$E$7,$C19:$E19)-N19)/$B$7/$G$7</f>
        <v>151.29002209594455</v>
      </c>
      <c r="W19" s="40">
        <f t="shared" si="33"/>
        <v>134.41639337707673</v>
      </c>
      <c r="X19" s="41">
        <f t="shared" si="3"/>
        <v>140.05000000000001</v>
      </c>
      <c r="Y19" s="41">
        <f t="shared" si="3"/>
        <v>150.69</v>
      </c>
      <c r="Z19" s="41">
        <f t="shared" si="3"/>
        <v>133.49</v>
      </c>
      <c r="AA19" s="11">
        <f t="shared" si="17"/>
        <v>0.28493256183222115</v>
      </c>
      <c r="AB19" s="11">
        <f t="shared" si="4"/>
        <v>0.5932349547549336</v>
      </c>
      <c r="AC19" s="11">
        <f t="shared" si="4"/>
        <v>2.0366364450325136E-2</v>
      </c>
      <c r="AE19" s="26">
        <f t="shared" si="5"/>
        <v>195.68112182617099</v>
      </c>
      <c r="AF19" s="26">
        <f t="shared" si="5"/>
        <v>212.54396522342924</v>
      </c>
      <c r="AG19" s="26">
        <f t="shared" si="5"/>
        <v>182.74751281738199</v>
      </c>
      <c r="AH19" s="27">
        <f t="shared" si="34"/>
        <v>196.09049101247922</v>
      </c>
      <c r="AI19" s="27">
        <f t="shared" si="35"/>
        <v>213.86747274086471</v>
      </c>
      <c r="AJ19" s="27">
        <f t="shared" si="36"/>
        <v>178.53359171405461</v>
      </c>
      <c r="AK19" s="25">
        <f t="shared" si="7"/>
        <v>193.510254</v>
      </c>
      <c r="AL19" s="25">
        <f t="shared" si="7"/>
        <v>206.57630900000001</v>
      </c>
      <c r="AM19" s="25">
        <f t="shared" si="7"/>
        <v>179.136154</v>
      </c>
      <c r="AN19" s="28">
        <f t="shared" si="18"/>
        <v>0.16758313069865874</v>
      </c>
      <c r="AO19" s="28">
        <f t="shared" si="8"/>
        <v>1.7516721487082099</v>
      </c>
      <c r="AP19" s="28">
        <f t="shared" si="8"/>
        <v>17.757131065067838</v>
      </c>
      <c r="AT19" s="13">
        <f t="shared" si="19"/>
        <v>21.036558428719417</v>
      </c>
      <c r="AU19" s="1">
        <f t="shared" si="20"/>
        <v>40.779738610926529</v>
      </c>
      <c r="BE19" s="13">
        <f t="shared" si="21"/>
        <v>0.32771879587955688</v>
      </c>
      <c r="BF19" s="13">
        <f t="shared" si="22"/>
        <v>0.21746364595323497</v>
      </c>
      <c r="BG19" s="13">
        <f t="shared" si="23"/>
        <v>0.84027766418965555</v>
      </c>
      <c r="BH19" s="13">
        <f t="shared" si="24"/>
        <v>1.6395193837000583</v>
      </c>
      <c r="BI19" s="13">
        <f t="shared" si="25"/>
        <v>0.39818308842295624</v>
      </c>
      <c r="BJ19" s="13">
        <f t="shared" si="26"/>
        <v>0.69397960676958648</v>
      </c>
      <c r="BK19" s="13">
        <f t="shared" si="27"/>
        <v>1.3333851613254646</v>
      </c>
      <c r="BL19" s="13">
        <f t="shared" si="28"/>
        <v>3.5295256150910816</v>
      </c>
      <c r="BM19" s="13">
        <f t="shared" si="29"/>
        <v>0.33637111911278167</v>
      </c>
    </row>
    <row r="20" spans="1:65" x14ac:dyDescent="0.2">
      <c r="A20" s="13">
        <v>5</v>
      </c>
      <c r="B20" s="13">
        <v>5</v>
      </c>
      <c r="C20" s="2">
        <f t="shared" si="0"/>
        <v>200.00000399999999</v>
      </c>
      <c r="D20" s="2">
        <f t="shared" si="0"/>
        <v>180</v>
      </c>
      <c r="E20" s="2">
        <f t="shared" si="0"/>
        <v>50</v>
      </c>
      <c r="F20" s="9">
        <f t="shared" si="0"/>
        <v>132.90586866666666</v>
      </c>
      <c r="G20" s="9">
        <f t="shared" si="0"/>
        <v>116.04006966666667</v>
      </c>
      <c r="H20" s="9">
        <f t="shared" si="0"/>
        <v>152.70172133333332</v>
      </c>
      <c r="I20" s="3">
        <f t="shared" si="1"/>
        <v>117</v>
      </c>
      <c r="J20" s="3">
        <f t="shared" si="1"/>
        <v>133</v>
      </c>
      <c r="K20" s="3">
        <f t="shared" si="1"/>
        <v>110</v>
      </c>
      <c r="M20" s="10">
        <f t="shared" si="12"/>
        <v>132.9812948870624</v>
      </c>
      <c r="N20" s="10">
        <f t="shared" si="13"/>
        <v>117.62811857958995</v>
      </c>
      <c r="O20" s="10">
        <f t="shared" si="14"/>
        <v>153.63298390000435</v>
      </c>
      <c r="R20" s="39">
        <f>I20+M20/$G$6</f>
        <v>133.68365134633191</v>
      </c>
      <c r="S20" s="39">
        <f t="shared" si="15"/>
        <v>150.76550656963002</v>
      </c>
      <c r="T20" s="39">
        <f t="shared" si="16"/>
        <v>132.79062386233778</v>
      </c>
      <c r="U20" s="40">
        <f t="shared" si="31"/>
        <v>136.76064287717151</v>
      </c>
      <c r="V20" s="40">
        <f t="shared" si="32"/>
        <v>150.68822789331162</v>
      </c>
      <c r="W20" s="40">
        <f t="shared" si="33"/>
        <v>133.69074800699107</v>
      </c>
      <c r="X20" s="41">
        <f t="shared" si="3"/>
        <v>135.82</v>
      </c>
      <c r="Y20" s="41">
        <f t="shared" si="3"/>
        <v>149.44</v>
      </c>
      <c r="Z20" s="41">
        <f t="shared" si="3"/>
        <v>131.63</v>
      </c>
      <c r="AA20" s="11">
        <f t="shared" si="17"/>
        <v>3.0769915308395923</v>
      </c>
      <c r="AB20" s="11">
        <f t="shared" si="4"/>
        <v>7.727867631840013E-2</v>
      </c>
      <c r="AC20" s="11">
        <f t="shared" si="4"/>
        <v>0.90012414465329016</v>
      </c>
      <c r="AE20" s="26">
        <f t="shared" si="5"/>
        <v>193.24278219277301</v>
      </c>
      <c r="AF20" s="26">
        <f t="shared" si="5"/>
        <v>209.46465003788222</v>
      </c>
      <c r="AG20" s="26">
        <f t="shared" si="5"/>
        <v>170.14703369140599</v>
      </c>
      <c r="AH20" s="27">
        <f t="shared" si="34"/>
        <v>195.31404340911175</v>
      </c>
      <c r="AI20" s="27">
        <f t="shared" si="35"/>
        <v>213.07901799986834</v>
      </c>
      <c r="AJ20" s="27">
        <f t="shared" si="36"/>
        <v>161.08598718087418</v>
      </c>
      <c r="AK20" s="25">
        <f t="shared" si="7"/>
        <v>190.680969</v>
      </c>
      <c r="AL20" s="25">
        <f t="shared" si="7"/>
        <v>203.49620100000001</v>
      </c>
      <c r="AM20" s="25">
        <f t="shared" si="7"/>
        <v>168.139938</v>
      </c>
      <c r="AN20" s="28">
        <f t="shared" si="18"/>
        <v>4.2901230263090389</v>
      </c>
      <c r="AO20" s="28">
        <f t="shared" si="8"/>
        <v>13.06365576463169</v>
      </c>
      <c r="AP20" s="28">
        <f t="shared" si="8"/>
        <v>82.102563866020688</v>
      </c>
      <c r="AT20" s="13">
        <f t="shared" si="19"/>
        <v>11.686976904844121</v>
      </c>
      <c r="AU20" s="1">
        <f t="shared" si="20"/>
        <v>24.325344303702678</v>
      </c>
      <c r="BE20" s="13">
        <f t="shared" si="21"/>
        <v>5.6751610107536349E-2</v>
      </c>
      <c r="BF20" s="13">
        <f t="shared" si="22"/>
        <v>1.3685349530425717</v>
      </c>
      <c r="BG20" s="13">
        <f t="shared" si="23"/>
        <v>0.60985728159420394</v>
      </c>
      <c r="BH20" s="13">
        <f t="shared" si="24"/>
        <v>0.69256580560411785</v>
      </c>
      <c r="BI20" s="13">
        <f t="shared" si="25"/>
        <v>0.83527027122030384</v>
      </c>
      <c r="BJ20" s="13">
        <f t="shared" si="26"/>
        <v>1.565561047626739</v>
      </c>
      <c r="BK20" s="13">
        <f t="shared" si="27"/>
        <v>2.4297518695280718</v>
      </c>
      <c r="BL20" s="13">
        <f t="shared" si="28"/>
        <v>4.7090888934424511</v>
      </c>
      <c r="BM20" s="13">
        <f t="shared" si="29"/>
        <v>4.1952857263012771</v>
      </c>
    </row>
    <row r="21" spans="1:65" x14ac:dyDescent="0.2">
      <c r="A21" s="13">
        <v>6</v>
      </c>
      <c r="B21" s="13">
        <v>6</v>
      </c>
      <c r="C21" s="2">
        <f t="shared" si="0"/>
        <v>200.00000387096773</v>
      </c>
      <c r="D21" s="2">
        <f t="shared" si="0"/>
        <v>180</v>
      </c>
      <c r="E21" s="2">
        <f t="shared" si="0"/>
        <v>50</v>
      </c>
      <c r="F21" s="9">
        <f t="shared" si="0"/>
        <v>131.15820322580646</v>
      </c>
      <c r="G21" s="9">
        <f t="shared" si="0"/>
        <v>114.25009161290323</v>
      </c>
      <c r="H21" s="9">
        <f t="shared" si="0"/>
        <v>145.07980354838708</v>
      </c>
      <c r="I21" s="3">
        <f t="shared" si="1"/>
        <v>117</v>
      </c>
      <c r="J21" s="3">
        <f t="shared" si="1"/>
        <v>133</v>
      </c>
      <c r="K21" s="3">
        <f t="shared" si="1"/>
        <v>112</v>
      </c>
      <c r="M21" s="10">
        <f t="shared" si="12"/>
        <v>127.08472863298704</v>
      </c>
      <c r="N21" s="10">
        <f t="shared" si="13"/>
        <v>115.34430264004638</v>
      </c>
      <c r="O21" s="10">
        <f t="shared" si="14"/>
        <v>148.02393954478609</v>
      </c>
      <c r="R21" s="39">
        <f t="shared" si="30"/>
        <v>132.94387621023409</v>
      </c>
      <c r="S21" s="39">
        <f t="shared" si="15"/>
        <v>150.42057928891072</v>
      </c>
      <c r="T21" s="39">
        <f t="shared" si="16"/>
        <v>133.95855240943837</v>
      </c>
      <c r="U21" s="40">
        <f t="shared" si="31"/>
        <v>136.22701958446137</v>
      </c>
      <c r="V21" s="40">
        <f t="shared" si="32"/>
        <v>150.51401146316533</v>
      </c>
      <c r="W21" s="40">
        <f t="shared" si="33"/>
        <v>134.14856688684029</v>
      </c>
      <c r="X21" s="41">
        <f t="shared" si="3"/>
        <v>135.58000000000001</v>
      </c>
      <c r="Y21" s="41">
        <f t="shared" si="3"/>
        <v>149.18</v>
      </c>
      <c r="Z21" s="41">
        <f t="shared" si="3"/>
        <v>132.55000000000001</v>
      </c>
      <c r="AA21" s="11">
        <f t="shared" si="17"/>
        <v>3.2831433742272793</v>
      </c>
      <c r="AB21" s="11">
        <f t="shared" si="4"/>
        <v>9.3432174254616029E-2</v>
      </c>
      <c r="AC21" s="11">
        <f t="shared" si="4"/>
        <v>0.19001447740191679</v>
      </c>
      <c r="AE21" s="26">
        <f t="shared" si="5"/>
        <v>193.85935935411322</v>
      </c>
      <c r="AF21" s="26">
        <f t="shared" si="5"/>
        <v>208.80295265018623</v>
      </c>
      <c r="AG21" s="26">
        <f t="shared" si="5"/>
        <v>169.70437622070301</v>
      </c>
      <c r="AH21" s="27">
        <f t="shared" si="34"/>
        <v>195.23446320430654</v>
      </c>
      <c r="AI21" s="27">
        <f t="shared" si="35"/>
        <v>213.01007717208745</v>
      </c>
      <c r="AJ21" s="27">
        <f t="shared" si="36"/>
        <v>161.0056844574332</v>
      </c>
      <c r="AK21" s="25">
        <f t="shared" si="7"/>
        <v>200.36515800000001</v>
      </c>
      <c r="AL21" s="25">
        <f t="shared" si="7"/>
        <v>202.834351</v>
      </c>
      <c r="AM21" s="25">
        <f t="shared" si="7"/>
        <v>167.69725</v>
      </c>
      <c r="AN21" s="28">
        <f t="shared" si="18"/>
        <v>1.8909105988164716</v>
      </c>
      <c r="AO21" s="28">
        <f t="shared" si="8"/>
        <v>17.699896742782578</v>
      </c>
      <c r="AP21" s="28">
        <f t="shared" si="8"/>
        <v>75.667238392377982</v>
      </c>
      <c r="AT21" s="13">
        <f t="shared" si="19"/>
        <v>11.686976904844121</v>
      </c>
      <c r="AU21" s="1">
        <f t="shared" si="20"/>
        <v>24.778664872971831</v>
      </c>
      <c r="BE21" s="13">
        <f t="shared" si="21"/>
        <v>3.1057718790233726</v>
      </c>
      <c r="BF21" s="13">
        <f t="shared" si="22"/>
        <v>0.95773317263543223</v>
      </c>
      <c r="BG21" s="13">
        <f t="shared" si="23"/>
        <v>2.029321741821275</v>
      </c>
      <c r="BH21" s="13">
        <f t="shared" si="24"/>
        <v>0.4772234728288548</v>
      </c>
      <c r="BI21" s="13">
        <f t="shared" si="25"/>
        <v>0.8942294296590193</v>
      </c>
      <c r="BJ21" s="13">
        <f t="shared" si="26"/>
        <v>1.2060104766807045</v>
      </c>
      <c r="BK21" s="13">
        <f t="shared" si="27"/>
        <v>2.5606721482451915</v>
      </c>
      <c r="BL21" s="13">
        <f t="shared" si="28"/>
        <v>5.0167666975143925</v>
      </c>
      <c r="BM21" s="13">
        <f t="shared" si="29"/>
        <v>3.9902655187051619</v>
      </c>
    </row>
    <row r="22" spans="1:65" x14ac:dyDescent="0.2">
      <c r="A22" s="13">
        <v>7</v>
      </c>
      <c r="B22" s="13">
        <v>7</v>
      </c>
      <c r="C22" s="2">
        <f t="shared" si="0"/>
        <v>199.99999633333334</v>
      </c>
      <c r="D22" s="2">
        <f t="shared" si="0"/>
        <v>180</v>
      </c>
      <c r="E22" s="2">
        <f t="shared" si="0"/>
        <v>50</v>
      </c>
      <c r="F22" s="9">
        <f t="shared" si="0"/>
        <v>115.50069433333333</v>
      </c>
      <c r="G22" s="9">
        <f t="shared" si="0"/>
        <v>126.00309</v>
      </c>
      <c r="H22" s="9">
        <f t="shared" si="0"/>
        <v>145.61035166666667</v>
      </c>
      <c r="I22" s="3">
        <f t="shared" si="1"/>
        <v>123</v>
      </c>
      <c r="J22" s="3">
        <f t="shared" si="1"/>
        <v>129</v>
      </c>
      <c r="K22" s="3">
        <f t="shared" si="1"/>
        <v>112</v>
      </c>
      <c r="M22" s="10">
        <f t="shared" si="12"/>
        <v>113.52686132519609</v>
      </c>
      <c r="N22" s="10">
        <f t="shared" si="13"/>
        <v>121.78502150625481</v>
      </c>
      <c r="O22" s="10">
        <f t="shared" si="14"/>
        <v>149.6705055736449</v>
      </c>
      <c r="R22" s="39">
        <f t="shared" si="30"/>
        <v>137.24292472412384</v>
      </c>
      <c r="S22" s="39">
        <f t="shared" si="15"/>
        <v>147.39332827709882</v>
      </c>
      <c r="T22" s="39">
        <f t="shared" si="16"/>
        <v>134.20281159178069</v>
      </c>
      <c r="U22" s="40">
        <f t="shared" si="31"/>
        <v>136.7501160530436</v>
      </c>
      <c r="V22" s="40">
        <f>V21+(SUMPRODUCT($C$7:$E$7,$C22:$E22)-N22)/$B$7/$G$7</f>
        <v>149.13395852447218</v>
      </c>
      <c r="W22" s="40">
        <f t="shared" si="33"/>
        <v>134.25897251594083</v>
      </c>
      <c r="X22" s="41">
        <f t="shared" si="3"/>
        <v>139.36000000000001</v>
      </c>
      <c r="Y22" s="41">
        <f t="shared" si="3"/>
        <v>146.85</v>
      </c>
      <c r="Z22" s="41">
        <f t="shared" si="3"/>
        <v>132.62</v>
      </c>
      <c r="AA22" s="11">
        <f t="shared" si="17"/>
        <v>0.4928086710802404</v>
      </c>
      <c r="AB22" s="11">
        <f t="shared" si="4"/>
        <v>1.7406302473733604</v>
      </c>
      <c r="AC22" s="11">
        <f t="shared" si="4"/>
        <v>5.6160924160138848E-2</v>
      </c>
      <c r="AE22" s="26">
        <f t="shared" si="5"/>
        <v>193.15490759322864</v>
      </c>
      <c r="AF22" s="26">
        <f t="shared" si="5"/>
        <v>208.53247535526523</v>
      </c>
      <c r="AG22" s="26">
        <f t="shared" si="5"/>
        <v>169.36326599121</v>
      </c>
      <c r="AH22" s="27">
        <f t="shared" si="34"/>
        <v>195.00620765231608</v>
      </c>
      <c r="AI22" s="27">
        <f t="shared" si="35"/>
        <v>212.77031387377207</v>
      </c>
      <c r="AJ22" s="27">
        <f t="shared" si="36"/>
        <v>160.77048102336525</v>
      </c>
      <c r="AK22" s="25">
        <f t="shared" si="7"/>
        <v>190.58526599999999</v>
      </c>
      <c r="AL22" s="25">
        <f t="shared" si="7"/>
        <v>202.56379699999999</v>
      </c>
      <c r="AM22" s="25">
        <f t="shared" si="7"/>
        <v>167.35612499999999</v>
      </c>
      <c r="AN22" s="28">
        <f t="shared" si="18"/>
        <v>3.4273119087771424</v>
      </c>
      <c r="AO22" s="28">
        <f t="shared" si="8"/>
        <v>17.959275308940196</v>
      </c>
      <c r="AP22" s="28">
        <f t="shared" si="8"/>
        <v>73.835953503618697</v>
      </c>
      <c r="AT22" s="13">
        <f t="shared" si="19"/>
        <v>11.686976904844121</v>
      </c>
      <c r="AU22" s="1">
        <f t="shared" si="20"/>
        <v>24.020364970321651</v>
      </c>
      <c r="BE22" s="13">
        <f t="shared" si="21"/>
        <v>1.7089360540472429</v>
      </c>
      <c r="BF22" s="13">
        <f t="shared" si="22"/>
        <v>3.3475913120425798</v>
      </c>
      <c r="BG22" s="13">
        <f t="shared" si="23"/>
        <v>2.7883690002155839</v>
      </c>
      <c r="BH22" s="13">
        <f t="shared" si="24"/>
        <v>1.8727640262316412</v>
      </c>
      <c r="BI22" s="13">
        <f t="shared" si="25"/>
        <v>1.5553003230998865</v>
      </c>
      <c r="BJ22" s="13">
        <f t="shared" si="26"/>
        <v>1.2358411370387736</v>
      </c>
      <c r="BK22" s="13">
        <f t="shared" si="27"/>
        <v>2.3196660188390892</v>
      </c>
      <c r="BL22" s="13">
        <f t="shared" si="28"/>
        <v>5.0386678295589382</v>
      </c>
      <c r="BM22" s="13">
        <f t="shared" si="29"/>
        <v>3.9351078286705921</v>
      </c>
    </row>
    <row r="23" spans="1:65" x14ac:dyDescent="0.2">
      <c r="A23" s="13">
        <v>8</v>
      </c>
      <c r="B23" s="13">
        <v>8</v>
      </c>
      <c r="C23" s="2">
        <f t="shared" si="0"/>
        <v>180.00000161290322</v>
      </c>
      <c r="D23" s="2">
        <f t="shared" si="0"/>
        <v>160</v>
      </c>
      <c r="E23" s="2">
        <f t="shared" si="0"/>
        <v>50</v>
      </c>
      <c r="F23" s="9">
        <f t="shared" si="0"/>
        <v>118.77090451612904</v>
      </c>
      <c r="G23" s="9">
        <f t="shared" si="0"/>
        <v>110.16155258064516</v>
      </c>
      <c r="H23" s="9">
        <f t="shared" si="0"/>
        <v>146.98750290322579</v>
      </c>
      <c r="I23" s="3">
        <f t="shared" si="1"/>
        <v>117</v>
      </c>
      <c r="J23" s="3">
        <f t="shared" si="1"/>
        <v>129</v>
      </c>
      <c r="K23" s="3">
        <f t="shared" si="1"/>
        <v>107</v>
      </c>
      <c r="M23" s="10">
        <f t="shared" si="12"/>
        <v>121.61816533455217</v>
      </c>
      <c r="N23" s="10">
        <f t="shared" si="13"/>
        <v>109.39491719173078</v>
      </c>
      <c r="O23" s="10">
        <f t="shared" si="14"/>
        <v>147.14011852200565</v>
      </c>
      <c r="R23" s="39">
        <f t="shared" si="30"/>
        <v>132.25804865673345</v>
      </c>
      <c r="S23" s="39">
        <f t="shared" si="15"/>
        <v>145.52203693744229</v>
      </c>
      <c r="T23" s="39">
        <f t="shared" si="16"/>
        <v>128.82744233150794</v>
      </c>
      <c r="U23" s="40">
        <f t="shared" si="31"/>
        <v>135.73231039585468</v>
      </c>
      <c r="V23" s="40">
        <f t="shared" si="32"/>
        <v>148.18880366087674</v>
      </c>
      <c r="W23" s="40">
        <f t="shared" si="33"/>
        <v>132.00451285668962</v>
      </c>
      <c r="X23" s="41">
        <f t="shared" si="3"/>
        <v>133.82</v>
      </c>
      <c r="Y23" s="41">
        <f t="shared" si="3"/>
        <v>144.6</v>
      </c>
      <c r="Z23" s="41">
        <f t="shared" si="3"/>
        <v>127.82</v>
      </c>
      <c r="AA23" s="11">
        <f t="shared" si="17"/>
        <v>3.474261739121232</v>
      </c>
      <c r="AB23" s="11">
        <f t="shared" si="4"/>
        <v>2.6667667234344492</v>
      </c>
      <c r="AC23" s="11">
        <f t="shared" si="4"/>
        <v>3.1770705251816764</v>
      </c>
      <c r="AE23" s="26">
        <f t="shared" si="5"/>
        <v>186.92330916488066</v>
      </c>
      <c r="AF23" s="26">
        <f t="shared" si="5"/>
        <v>199.29524814022676</v>
      </c>
      <c r="AG23" s="26">
        <f t="shared" si="5"/>
        <v>165.02227783203099</v>
      </c>
      <c r="AH23" s="27">
        <f t="shared" si="34"/>
        <v>188.07438986527978</v>
      </c>
      <c r="AI23" s="27">
        <f t="shared" si="35"/>
        <v>203.10448817540438</v>
      </c>
      <c r="AJ23" s="27">
        <f t="shared" si="36"/>
        <v>159.35739696031325</v>
      </c>
      <c r="AK23" s="25">
        <f t="shared" si="7"/>
        <v>183.81033300000001</v>
      </c>
      <c r="AL23" s="25">
        <f t="shared" si="7"/>
        <v>193.987808</v>
      </c>
      <c r="AM23" s="25">
        <f t="shared" si="7"/>
        <v>163.014816</v>
      </c>
      <c r="AN23" s="28">
        <f t="shared" si="18"/>
        <v>1.3249867788313294</v>
      </c>
      <c r="AO23" s="28">
        <f t="shared" si="8"/>
        <v>14.510309645600023</v>
      </c>
      <c r="AP23" s="28">
        <f t="shared" si="8"/>
        <v>32.090875290753559</v>
      </c>
      <c r="AT23" s="13">
        <f t="shared" si="19"/>
        <v>11.686976904844121</v>
      </c>
      <c r="AU23" s="1">
        <f t="shared" si="20"/>
        <v>23.62508656445857</v>
      </c>
      <c r="BE23" s="13">
        <f t="shared" si="21"/>
        <v>2.3972713098572731</v>
      </c>
      <c r="BF23" s="13">
        <f t="shared" si="22"/>
        <v>0.69591919408829639</v>
      </c>
      <c r="BG23" s="13">
        <f t="shared" si="23"/>
        <v>0.10382897577377148</v>
      </c>
      <c r="BH23" s="13">
        <f t="shared" si="24"/>
        <v>1.4290168852598186</v>
      </c>
      <c r="BI23" s="13">
        <f t="shared" si="25"/>
        <v>2.4818835829023165</v>
      </c>
      <c r="BJ23" s="13">
        <f t="shared" si="26"/>
        <v>3.2737543863946348</v>
      </c>
      <c r="BK23" s="13">
        <f t="shared" si="27"/>
        <v>2.3198134705951321</v>
      </c>
      <c r="BL23" s="13">
        <f t="shared" si="28"/>
        <v>4.6996150270456081</v>
      </c>
      <c r="BM23" s="13">
        <f t="shared" si="29"/>
        <v>2.2436114271274237</v>
      </c>
    </row>
    <row r="24" spans="1:65" x14ac:dyDescent="0.2">
      <c r="A24" s="13">
        <v>9</v>
      </c>
      <c r="B24" s="13">
        <v>9</v>
      </c>
      <c r="C24" s="2">
        <f t="shared" si="0"/>
        <v>180.0000035483871</v>
      </c>
      <c r="D24" s="2">
        <f t="shared" si="0"/>
        <v>160</v>
      </c>
      <c r="E24" s="2">
        <f t="shared" si="0"/>
        <v>100</v>
      </c>
      <c r="F24" s="9">
        <f t="shared" si="0"/>
        <v>106.87370290322581</v>
      </c>
      <c r="G24" s="9">
        <f t="shared" si="0"/>
        <v>123.51620483870968</v>
      </c>
      <c r="H24" s="9">
        <f t="shared" si="0"/>
        <v>160.92103580645161</v>
      </c>
      <c r="I24" s="3">
        <f t="shared" si="1"/>
        <v>124</v>
      </c>
      <c r="J24" s="3">
        <f t="shared" si="1"/>
        <v>129</v>
      </c>
      <c r="K24" s="3">
        <f t="shared" si="1"/>
        <v>107</v>
      </c>
      <c r="M24" s="10">
        <f t="shared" si="12"/>
        <v>108.86203308186575</v>
      </c>
      <c r="N24" s="10">
        <f t="shared" si="13"/>
        <v>120.98877293535813</v>
      </c>
      <c r="O24" s="10">
        <f t="shared" si="14"/>
        <v>151.89189698293649</v>
      </c>
      <c r="R24" s="39">
        <f t="shared" si="30"/>
        <v>137.65768175391256</v>
      </c>
      <c r="S24" s="39">
        <f t="shared" si="15"/>
        <v>147.27306996311626</v>
      </c>
      <c r="T24" s="39">
        <f t="shared" si="16"/>
        <v>129.53234301644625</v>
      </c>
      <c r="U24" s="40">
        <f t="shared" si="31"/>
        <v>136.61963618095334</v>
      </c>
      <c r="V24" s="40">
        <f t="shared" si="32"/>
        <v>149.07321826028152</v>
      </c>
      <c r="W24" s="40">
        <f t="shared" si="33"/>
        <v>132.3231293476961</v>
      </c>
      <c r="X24" s="41">
        <f t="shared" si="3"/>
        <v>139.13999999999999</v>
      </c>
      <c r="Y24" s="41">
        <f t="shared" si="3"/>
        <v>146.5</v>
      </c>
      <c r="Z24" s="41">
        <f t="shared" si="3"/>
        <v>129.79</v>
      </c>
      <c r="AA24" s="11">
        <f t="shared" si="17"/>
        <v>1.03804557295922</v>
      </c>
      <c r="AB24" s="11">
        <f t="shared" si="4"/>
        <v>1.8001482971652649</v>
      </c>
      <c r="AC24" s="11">
        <f t="shared" si="4"/>
        <v>2.7907863312498478</v>
      </c>
      <c r="AE24" s="26">
        <f t="shared" si="5"/>
        <v>189.3538509635203</v>
      </c>
      <c r="AF24" s="26">
        <f t="shared" si="5"/>
        <v>202.25600253475776</v>
      </c>
      <c r="AG24" s="26">
        <f t="shared" si="5"/>
        <v>180.05693054199199</v>
      </c>
      <c r="AH24" s="27">
        <f t="shared" si="34"/>
        <v>188.768119743163</v>
      </c>
      <c r="AI24" s="27">
        <f t="shared" si="35"/>
        <v>203.9791082482983</v>
      </c>
      <c r="AJ24" s="27">
        <f t="shared" si="36"/>
        <v>180.89149047652009</v>
      </c>
      <c r="AK24" s="25">
        <f t="shared" si="7"/>
        <v>186.658005</v>
      </c>
      <c r="AL24" s="25">
        <f t="shared" si="7"/>
        <v>196.94923399999999</v>
      </c>
      <c r="AM24" s="25">
        <f t="shared" si="7"/>
        <v>176.043869</v>
      </c>
      <c r="AN24" s="28">
        <f t="shared" si="18"/>
        <v>0.34308106250125553</v>
      </c>
      <c r="AO24" s="28">
        <f t="shared" si="8"/>
        <v>2.9690933000360804</v>
      </c>
      <c r="AP24" s="28">
        <f t="shared" si="8"/>
        <v>0.69649028431954929</v>
      </c>
      <c r="AT24" s="13">
        <f t="shared" si="19"/>
        <v>23.373953809688242</v>
      </c>
      <c r="AU24" s="1">
        <f t="shared" si="20"/>
        <v>44.271854295566754</v>
      </c>
      <c r="BE24" s="13">
        <f t="shared" si="21"/>
        <v>1.8604484776207064</v>
      </c>
      <c r="BF24" s="13">
        <f t="shared" si="22"/>
        <v>2.0462350722740665</v>
      </c>
      <c r="BG24" s="13">
        <f t="shared" si="23"/>
        <v>5.6109126928408273</v>
      </c>
      <c r="BH24" s="13">
        <f t="shared" si="24"/>
        <v>1.8113869620861371</v>
      </c>
      <c r="BI24" s="13">
        <f t="shared" si="25"/>
        <v>1.7564629763013799</v>
      </c>
      <c r="BJ24" s="13">
        <f t="shared" si="26"/>
        <v>1.9517138051437737</v>
      </c>
      <c r="BK24" s="13">
        <f t="shared" si="27"/>
        <v>1.1304710682850143</v>
      </c>
      <c r="BL24" s="13">
        <f t="shared" si="28"/>
        <v>3.5693838993546492</v>
      </c>
      <c r="BM24" s="13">
        <f t="shared" si="29"/>
        <v>2.7536440229679848</v>
      </c>
    </row>
    <row r="25" spans="1:65" x14ac:dyDescent="0.2">
      <c r="A25" s="13">
        <v>10</v>
      </c>
      <c r="B25" s="13">
        <v>10</v>
      </c>
      <c r="C25" s="2">
        <f t="shared" si="0"/>
        <v>180</v>
      </c>
      <c r="D25" s="2">
        <f t="shared" si="0"/>
        <v>160</v>
      </c>
      <c r="E25" s="2">
        <f t="shared" si="0"/>
        <v>100</v>
      </c>
      <c r="F25" s="9">
        <f t="shared" si="0"/>
        <v>115.607704</v>
      </c>
      <c r="G25" s="9">
        <f t="shared" si="0"/>
        <v>124.58361799999999</v>
      </c>
      <c r="H25" s="9">
        <f t="shared" si="0"/>
        <v>150.02417</v>
      </c>
      <c r="I25" s="3">
        <f t="shared" si="1"/>
        <v>124</v>
      </c>
      <c r="J25" s="3">
        <f t="shared" si="1"/>
        <v>132</v>
      </c>
      <c r="K25" s="3">
        <f t="shared" si="1"/>
        <v>114</v>
      </c>
      <c r="M25" s="10">
        <f t="shared" si="12"/>
        <v>114.12997621633987</v>
      </c>
      <c r="N25" s="10">
        <f t="shared" si="13"/>
        <v>119.01873155663839</v>
      </c>
      <c r="O25" s="10">
        <f t="shared" si="14"/>
        <v>142.54053200645163</v>
      </c>
      <c r="R25" s="39">
        <f t="shared" si="30"/>
        <v>138.3185906933428</v>
      </c>
      <c r="S25" s="39">
        <f t="shared" si="15"/>
        <v>149.97553240595121</v>
      </c>
      <c r="T25" s="39">
        <f t="shared" si="16"/>
        <v>135.14511850014563</v>
      </c>
      <c r="U25" s="40">
        <f t="shared" si="31"/>
        <v>137.09637078209258</v>
      </c>
      <c r="V25" s="40">
        <f t="shared" si="32"/>
        <v>150.32646543954721</v>
      </c>
      <c r="W25" s="40">
        <f t="shared" si="33"/>
        <v>134.61480997292426</v>
      </c>
      <c r="X25" s="41">
        <f t="shared" si="3"/>
        <v>140.37</v>
      </c>
      <c r="Y25" s="41">
        <f t="shared" si="3"/>
        <v>149.65</v>
      </c>
      <c r="Z25" s="41">
        <f t="shared" si="3"/>
        <v>135.25</v>
      </c>
      <c r="AA25" s="11">
        <f t="shared" si="17"/>
        <v>1.222219911250221</v>
      </c>
      <c r="AB25" s="11">
        <f t="shared" si="4"/>
        <v>0.35093303359599304</v>
      </c>
      <c r="AC25" s="11">
        <f t="shared" si="4"/>
        <v>0.53030852722136501</v>
      </c>
      <c r="AE25" s="26">
        <f t="shared" si="5"/>
        <v>191.61755371093699</v>
      </c>
      <c r="AF25" s="26">
        <f t="shared" si="5"/>
        <v>205.32756625546077</v>
      </c>
      <c r="AG25" s="26">
        <f t="shared" si="5"/>
        <v>183.77111816406199</v>
      </c>
      <c r="AH25" s="27">
        <f t="shared" si="34"/>
        <v>190.11393010282646</v>
      </c>
      <c r="AI25" s="27">
        <f t="shared" si="35"/>
        <v>205.33076339136127</v>
      </c>
      <c r="AJ25" s="27">
        <f t="shared" si="36"/>
        <v>182.23445018832564</v>
      </c>
      <c r="AK25" s="25">
        <f t="shared" si="7"/>
        <v>189.28031899999999</v>
      </c>
      <c r="AL25" s="25">
        <f t="shared" si="7"/>
        <v>200.0215</v>
      </c>
      <c r="AM25" s="25">
        <f t="shared" si="7"/>
        <v>179.758591</v>
      </c>
      <c r="AN25" s="28">
        <f t="shared" si="18"/>
        <v>2.260883954867329</v>
      </c>
      <c r="AO25" s="28">
        <f t="shared" si="8"/>
        <v>1.0221677966310478E-5</v>
      </c>
      <c r="AP25" s="28">
        <f t="shared" si="8"/>
        <v>2.3613484676536514</v>
      </c>
      <c r="AT25" s="13">
        <f t="shared" si="19"/>
        <v>23.373953809688242</v>
      </c>
      <c r="AU25" s="1">
        <f t="shared" si="20"/>
        <v>45.138079406233061</v>
      </c>
      <c r="BE25" s="13">
        <f t="shared" si="21"/>
        <v>1.2782260459563564</v>
      </c>
      <c r="BF25" s="13">
        <f t="shared" si="22"/>
        <v>4.4667882765787086</v>
      </c>
      <c r="BG25" s="13">
        <f t="shared" si="23"/>
        <v>4.9882882161910116</v>
      </c>
      <c r="BH25" s="13">
        <f t="shared" si="24"/>
        <v>2.3321430632666713</v>
      </c>
      <c r="BI25" s="13">
        <f t="shared" si="25"/>
        <v>0.45203170033224233</v>
      </c>
      <c r="BJ25" s="13">
        <f t="shared" si="26"/>
        <v>0.46964142482494414</v>
      </c>
      <c r="BK25" s="13">
        <f t="shared" si="27"/>
        <v>0.4404108716799377</v>
      </c>
      <c r="BL25" s="13">
        <f t="shared" si="28"/>
        <v>2.6543463534476395</v>
      </c>
      <c r="BM25" s="13">
        <f t="shared" si="29"/>
        <v>1.3773245409592931</v>
      </c>
    </row>
    <row r="26" spans="1:65" x14ac:dyDescent="0.2">
      <c r="A26" s="13">
        <v>11</v>
      </c>
      <c r="B26" s="13">
        <v>11</v>
      </c>
      <c r="C26" s="2">
        <f t="shared" si="0"/>
        <v>180.00000774193518</v>
      </c>
      <c r="D26" s="2">
        <f t="shared" si="0"/>
        <v>160</v>
      </c>
      <c r="E26" s="2">
        <f t="shared" si="0"/>
        <v>100</v>
      </c>
      <c r="F26" s="9">
        <f t="shared" si="0"/>
        <v>122.00937645161289</v>
      </c>
      <c r="G26" s="9">
        <f t="shared" si="0"/>
        <v>119.77564225806452</v>
      </c>
      <c r="H26" s="9">
        <f t="shared" si="0"/>
        <v>168.50241096774192</v>
      </c>
      <c r="I26" s="3">
        <f t="shared" si="1"/>
        <v>120</v>
      </c>
      <c r="J26" s="3">
        <f t="shared" si="1"/>
        <v>132</v>
      </c>
      <c r="K26" s="3">
        <f t="shared" si="1"/>
        <v>106</v>
      </c>
      <c r="M26" s="10">
        <f t="shared" si="12"/>
        <v>123.8868320055131</v>
      </c>
      <c r="N26" s="10">
        <f t="shared" si="13"/>
        <v>123.77481970434781</v>
      </c>
      <c r="O26" s="10">
        <f t="shared" si="14"/>
        <v>162.77957621257627</v>
      </c>
      <c r="R26" s="39">
        <f t="shared" si="30"/>
        <v>135.54267247387631</v>
      </c>
      <c r="S26" s="39">
        <f t="shared" si="15"/>
        <v>150.69384972883435</v>
      </c>
      <c r="T26" s="39">
        <f t="shared" si="16"/>
        <v>130.14747145929428</v>
      </c>
      <c r="U26" s="40">
        <f t="shared" si="31"/>
        <v>136.8126419810728</v>
      </c>
      <c r="V26" s="40">
        <f t="shared" si="32"/>
        <v>150.68927431753437</v>
      </c>
      <c r="W26" s="40">
        <f t="shared" si="33"/>
        <v>132.63621216548034</v>
      </c>
      <c r="X26" s="41">
        <f t="shared" si="3"/>
        <v>137.28</v>
      </c>
      <c r="Y26" s="41">
        <f t="shared" si="3"/>
        <v>148.97</v>
      </c>
      <c r="Z26" s="41">
        <f t="shared" si="3"/>
        <v>129.86000000000001</v>
      </c>
      <c r="AA26" s="11">
        <f t="shared" si="17"/>
        <v>1.2699695071964925</v>
      </c>
      <c r="AB26" s="11">
        <f t="shared" si="4"/>
        <v>4.5754112999816243E-3</v>
      </c>
      <c r="AC26" s="11">
        <f t="shared" si="4"/>
        <v>2.4887407061860642</v>
      </c>
      <c r="AE26" s="26">
        <f t="shared" si="5"/>
        <v>191.21769636936048</v>
      </c>
      <c r="AF26" s="26">
        <f t="shared" si="5"/>
        <v>204.11212741268776</v>
      </c>
      <c r="AG26" s="26">
        <f t="shared" si="5"/>
        <v>181.83583068847599</v>
      </c>
      <c r="AH26" s="27">
        <f t="shared" si="34"/>
        <v>189.45824839921028</v>
      </c>
      <c r="AI26" s="27">
        <f>(SUMPRODUCT($Q$7:$S$7,$U26:$W26)+$D26*$D$10-$U$7*AI25)/(SUM($Q$7:$S$7)-$U$7)</f>
        <v>204.64997256567605</v>
      </c>
      <c r="AJ26" s="27">
        <f t="shared" si="36"/>
        <v>181.58672897082769</v>
      </c>
      <c r="AK26" s="25">
        <f t="shared" si="7"/>
        <v>197.56163000000001</v>
      </c>
      <c r="AL26" s="25">
        <f t="shared" si="7"/>
        <v>198.80577099999999</v>
      </c>
      <c r="AM26" s="25">
        <f t="shared" si="7"/>
        <v>177.82302899999999</v>
      </c>
      <c r="AN26" s="28">
        <f t="shared" si="18"/>
        <v>3.0956571596656777</v>
      </c>
      <c r="AO26" s="28">
        <f t="shared" si="8"/>
        <v>0.28927740859300416</v>
      </c>
      <c r="AP26" s="28">
        <f t="shared" si="8"/>
        <v>6.2051665735333994E-2</v>
      </c>
      <c r="AT26" s="13">
        <f t="shared" si="19"/>
        <v>23.373953809688242</v>
      </c>
      <c r="AU26" s="1">
        <f t="shared" si="20"/>
        <v>44.774086989754892</v>
      </c>
      <c r="BE26" s="13">
        <f t="shared" si="21"/>
        <v>1.5387797302978399</v>
      </c>
      <c r="BF26" s="13">
        <f t="shared" si="22"/>
        <v>3.3388904211983199</v>
      </c>
      <c r="BG26" s="13">
        <f t="shared" si="23"/>
        <v>3.3962925054296274</v>
      </c>
      <c r="BH26" s="13">
        <f t="shared" si="24"/>
        <v>0.34044144735372978</v>
      </c>
      <c r="BI26" s="13">
        <f t="shared" si="25"/>
        <v>1.1541077515837892</v>
      </c>
      <c r="BJ26" s="13">
        <f t="shared" si="26"/>
        <v>2.1378501197291935</v>
      </c>
      <c r="BK26" s="13">
        <f t="shared" si="27"/>
        <v>4.1016980882318759</v>
      </c>
      <c r="BL26" s="13">
        <f t="shared" si="28"/>
        <v>2.9396538824197709</v>
      </c>
      <c r="BM26" s="13">
        <f t="shared" si="29"/>
        <v>2.1165424928329739</v>
      </c>
    </row>
    <row r="27" spans="1:65" x14ac:dyDescent="0.2">
      <c r="A27" s="13">
        <v>12</v>
      </c>
      <c r="B27" s="13">
        <v>12</v>
      </c>
      <c r="C27" s="2">
        <f t="shared" si="0"/>
        <v>180</v>
      </c>
      <c r="D27" s="2">
        <f t="shared" si="0"/>
        <v>160</v>
      </c>
      <c r="E27" s="2">
        <f t="shared" si="0"/>
        <v>100</v>
      </c>
      <c r="F27" s="9">
        <f t="shared" si="0"/>
        <v>116.00666033333333</v>
      </c>
      <c r="G27" s="9">
        <f t="shared" si="0"/>
        <v>125.21971133333334</v>
      </c>
      <c r="H27" s="9">
        <f t="shared" si="0"/>
        <v>153.42051699999999</v>
      </c>
      <c r="I27" s="3">
        <f t="shared" si="1"/>
        <v>124</v>
      </c>
      <c r="J27" s="3">
        <f t="shared" si="1"/>
        <v>132</v>
      </c>
      <c r="K27" s="3">
        <f t="shared" si="1"/>
        <v>113</v>
      </c>
      <c r="M27" s="10">
        <f t="shared" si="12"/>
        <v>115.27582777535439</v>
      </c>
      <c r="N27" s="10">
        <f t="shared" si="13"/>
        <v>125.15168290197443</v>
      </c>
      <c r="O27" s="10">
        <f t="shared" si="14"/>
        <v>145.16616221037302</v>
      </c>
      <c r="R27" s="39">
        <f t="shared" si="30"/>
        <v>138.46234766248261</v>
      </c>
      <c r="S27" s="39">
        <f t="shared" si="15"/>
        <v>150.90179892056071</v>
      </c>
      <c r="T27" s="39">
        <f t="shared" si="16"/>
        <v>134.53461656794411</v>
      </c>
      <c r="U27" s="40">
        <f t="shared" si="31"/>
        <v>137.20006724805796</v>
      </c>
      <c r="V27" s="40">
        <f t="shared" si="32"/>
        <v>150.79430563242144</v>
      </c>
      <c r="W27" s="40">
        <f t="shared" si="33"/>
        <v>134.37390545928267</v>
      </c>
      <c r="X27" s="41">
        <f t="shared" si="3"/>
        <v>140.43</v>
      </c>
      <c r="Y27" s="41">
        <f t="shared" si="3"/>
        <v>149.74</v>
      </c>
      <c r="Z27" s="41">
        <f t="shared" si="3"/>
        <v>134.72999999999999</v>
      </c>
      <c r="AA27" s="11">
        <f t="shared" si="17"/>
        <v>1.2622804144246516</v>
      </c>
      <c r="AB27" s="11">
        <f t="shared" si="4"/>
        <v>0.10749328813926695</v>
      </c>
      <c r="AC27" s="11">
        <f t="shared" si="4"/>
        <v>0.16071110866144522</v>
      </c>
      <c r="AE27" s="26">
        <f t="shared" si="5"/>
        <v>192.69596862792901</v>
      </c>
      <c r="AF27" s="26">
        <f t="shared" si="5"/>
        <v>205.59029208553875</v>
      </c>
      <c r="AG27" s="26">
        <f t="shared" si="5"/>
        <v>183.87818908691401</v>
      </c>
      <c r="AH27" s="27">
        <f t="shared" si="34"/>
        <v>190.21658942670427</v>
      </c>
      <c r="AI27" s="27">
        <f t="shared" si="35"/>
        <v>205.42681645963179</v>
      </c>
      <c r="AJ27" s="27">
        <f t="shared" si="36"/>
        <v>182.33975560713941</v>
      </c>
      <c r="AK27" s="25">
        <f t="shared" si="7"/>
        <v>198.45901499999999</v>
      </c>
      <c r="AL27" s="25">
        <f t="shared" si="7"/>
        <v>200.28428600000001</v>
      </c>
      <c r="AM27" s="25">
        <f t="shared" si="7"/>
        <v>179.86567700000001</v>
      </c>
      <c r="AN27" s="28">
        <f t="shared" si="18"/>
        <v>6.1473212234657844</v>
      </c>
      <c r="AO27" s="28">
        <f t="shared" si="8"/>
        <v>2.6724280265670614E-2</v>
      </c>
      <c r="AP27" s="28">
        <f t="shared" si="8"/>
        <v>2.3667775716913737</v>
      </c>
      <c r="AT27" s="13">
        <f t="shared" si="19"/>
        <v>23.373953809688242</v>
      </c>
      <c r="AU27" s="1">
        <f t="shared" si="20"/>
        <v>45.139688359081447</v>
      </c>
      <c r="BE27" s="13">
        <f t="shared" si="21"/>
        <v>0.62999189518857757</v>
      </c>
      <c r="BF27" s="13">
        <f t="shared" si="22"/>
        <v>5.4327254578810193E-2</v>
      </c>
      <c r="BG27" s="13">
        <f t="shared" si="23"/>
        <v>5.3802157306163769</v>
      </c>
      <c r="BH27" s="13">
        <f t="shared" si="24"/>
        <v>2.3000304435961292</v>
      </c>
      <c r="BI27" s="13">
        <f t="shared" si="25"/>
        <v>0.70409084574691594</v>
      </c>
      <c r="BJ27" s="13">
        <f t="shared" si="26"/>
        <v>0.26430233854176666</v>
      </c>
      <c r="BK27" s="13">
        <f t="shared" si="27"/>
        <v>4.1532129811768534</v>
      </c>
      <c r="BL27" s="13">
        <f t="shared" si="28"/>
        <v>2.5676155440531092</v>
      </c>
      <c r="BM27" s="13">
        <f t="shared" si="29"/>
        <v>1.3755145775474462</v>
      </c>
    </row>
    <row r="28" spans="1:65" x14ac:dyDescent="0.2">
      <c r="A28" s="13">
        <v>13</v>
      </c>
      <c r="B28" s="13">
        <v>13</v>
      </c>
      <c r="C28" s="2">
        <f t="shared" si="0"/>
        <v>210.00000741935483</v>
      </c>
      <c r="D28" s="2">
        <f t="shared" si="0"/>
        <v>160</v>
      </c>
      <c r="E28" s="2">
        <f t="shared" si="0"/>
        <v>100</v>
      </c>
      <c r="F28" s="9">
        <f t="shared" si="0"/>
        <v>120.35970290322581</v>
      </c>
      <c r="G28" s="9">
        <f t="shared" si="0"/>
        <v>128.81596387096775</v>
      </c>
      <c r="H28" s="9">
        <f t="shared" si="0"/>
        <v>174.42868032258065</v>
      </c>
      <c r="I28" s="3">
        <f t="shared" si="1"/>
        <v>123</v>
      </c>
      <c r="J28" s="3">
        <f t="shared" si="1"/>
        <v>131</v>
      </c>
      <c r="K28" s="3">
        <f t="shared" si="1"/>
        <v>106</v>
      </c>
      <c r="M28" s="10">
        <f t="shared" si="12"/>
        <v>121.6973632680336</v>
      </c>
      <c r="N28" s="10">
        <f t="shared" si="13"/>
        <v>129.92933564566223</v>
      </c>
      <c r="O28" s="10">
        <f t="shared" si="14"/>
        <v>172.8388806448082</v>
      </c>
      <c r="R28" s="39">
        <f t="shared" si="30"/>
        <v>138.26798472113015</v>
      </c>
      <c r="S28" s="39">
        <f t="shared" si="15"/>
        <v>150.62337316854095</v>
      </c>
      <c r="T28" s="39">
        <f t="shared" si="16"/>
        <v>131.63971497245134</v>
      </c>
      <c r="U28" s="40">
        <f t="shared" si="31"/>
        <v>137.48952437340597</v>
      </c>
      <c r="V28" s="40">
        <f t="shared" si="32"/>
        <v>150.69091687974668</v>
      </c>
      <c r="W28" s="40">
        <f t="shared" si="33"/>
        <v>133.3107091578203</v>
      </c>
      <c r="X28" s="41">
        <f t="shared" si="3"/>
        <v>140.05000000000001</v>
      </c>
      <c r="Y28" s="41">
        <f t="shared" si="3"/>
        <v>149.25</v>
      </c>
      <c r="Z28" s="41">
        <f t="shared" si="3"/>
        <v>130.69999999999999</v>
      </c>
      <c r="AA28" s="11">
        <f t="shared" si="17"/>
        <v>0.77846034772417738</v>
      </c>
      <c r="AB28" s="11">
        <f t="shared" si="4"/>
        <v>6.7543711205729551E-2</v>
      </c>
      <c r="AC28" s="11">
        <f t="shared" si="4"/>
        <v>1.6709941853689543</v>
      </c>
      <c r="AE28" s="26">
        <f t="shared" si="5"/>
        <v>196.70437547876753</v>
      </c>
      <c r="AF28" s="26">
        <f t="shared" si="5"/>
        <v>206.02455722225776</v>
      </c>
      <c r="AG28" s="26">
        <f t="shared" si="5"/>
        <v>183.33883666992099</v>
      </c>
      <c r="AH28" s="27">
        <f t="shared" si="34"/>
        <v>198.18985398716393</v>
      </c>
      <c r="AI28" s="27">
        <f t="shared" si="35"/>
        <v>205.11219827620499</v>
      </c>
      <c r="AJ28" s="27">
        <f t="shared" si="36"/>
        <v>182.04336650691806</v>
      </c>
      <c r="AK28" s="25">
        <f t="shared" si="7"/>
        <v>202.62124600000001</v>
      </c>
      <c r="AL28" s="25">
        <f t="shared" si="7"/>
        <v>200.71864299999999</v>
      </c>
      <c r="AM28" s="25">
        <f t="shared" si="7"/>
        <v>179.32624799999999</v>
      </c>
      <c r="AN28" s="28">
        <f t="shared" si="18"/>
        <v>2.2066463989075862</v>
      </c>
      <c r="AO28" s="28">
        <f t="shared" si="8"/>
        <v>0.83239884644250772</v>
      </c>
      <c r="AP28" s="28">
        <f t="shared" si="8"/>
        <v>1.678242943230843</v>
      </c>
      <c r="AT28" s="13">
        <f t="shared" si="19"/>
        <v>23.373953809688242</v>
      </c>
      <c r="AU28" s="1">
        <f t="shared" si="20"/>
        <v>44.553842133512092</v>
      </c>
      <c r="BE28" s="13">
        <f t="shared" si="21"/>
        <v>1.1113855655520546</v>
      </c>
      <c r="BF28" s="13">
        <f t="shared" si="22"/>
        <v>0.86431195423086415</v>
      </c>
      <c r="BG28" s="13">
        <f t="shared" si="23"/>
        <v>0.91143249770183565</v>
      </c>
      <c r="BH28" s="13">
        <f t="shared" si="24"/>
        <v>1.8282582124912823</v>
      </c>
      <c r="BI28" s="13">
        <f t="shared" si="25"/>
        <v>0.96543844539141077</v>
      </c>
      <c r="BJ28" s="13">
        <f t="shared" si="26"/>
        <v>1.9974821406429304</v>
      </c>
      <c r="BK28" s="13">
        <f t="shared" si="27"/>
        <v>2.1870322586191602</v>
      </c>
      <c r="BL28" s="13">
        <f t="shared" si="28"/>
        <v>2.1889124052144009</v>
      </c>
      <c r="BM28" s="13">
        <f t="shared" si="29"/>
        <v>1.5151817077654295</v>
      </c>
    </row>
    <row r="29" spans="1:65" x14ac:dyDescent="0.2">
      <c r="A29" s="13">
        <v>14</v>
      </c>
      <c r="B29" s="13">
        <v>14</v>
      </c>
      <c r="C29" s="2">
        <f t="shared" si="0"/>
        <v>210</v>
      </c>
      <c r="D29" s="2">
        <f t="shared" si="0"/>
        <v>160</v>
      </c>
      <c r="E29" s="2">
        <f t="shared" si="0"/>
        <v>160</v>
      </c>
      <c r="F29" s="9">
        <f t="shared" si="0"/>
        <v>130.15647903225806</v>
      </c>
      <c r="G29" s="9">
        <f t="shared" si="0"/>
        <v>157.56799322580645</v>
      </c>
      <c r="H29" s="9">
        <f t="shared" si="0"/>
        <v>182.03862000000001</v>
      </c>
      <c r="I29" s="3">
        <f t="shared" si="1"/>
        <v>122</v>
      </c>
      <c r="J29" s="3">
        <f t="shared" si="1"/>
        <v>126</v>
      </c>
      <c r="K29" s="3">
        <f t="shared" si="1"/>
        <v>108</v>
      </c>
      <c r="M29" s="10">
        <f t="shared" si="12"/>
        <v>131.63694939538348</v>
      </c>
      <c r="N29" s="10">
        <f t="shared" si="13"/>
        <v>156.63118959255223</v>
      </c>
      <c r="O29" s="10">
        <f t="shared" si="14"/>
        <v>181.44788186130992</v>
      </c>
      <c r="R29" s="39">
        <f t="shared" si="30"/>
        <v>138.5149915999275</v>
      </c>
      <c r="S29" s="39">
        <f t="shared" si="15"/>
        <v>149.65618409370936</v>
      </c>
      <c r="T29" s="39">
        <f t="shared" si="16"/>
        <v>134.9168138321819</v>
      </c>
      <c r="U29" s="40">
        <f t="shared" si="31"/>
        <v>138.09735556303187</v>
      </c>
      <c r="V29" s="40">
        <f t="shared" si="32"/>
        <v>150.38860234152543</v>
      </c>
      <c r="W29" s="40">
        <f t="shared" si="33"/>
        <v>134.72187715238061</v>
      </c>
      <c r="X29" s="41">
        <f t="shared" si="3"/>
        <v>140.43</v>
      </c>
      <c r="Y29" s="41">
        <f t="shared" si="3"/>
        <v>148.32</v>
      </c>
      <c r="Z29" s="41">
        <f t="shared" si="3"/>
        <v>133.78</v>
      </c>
      <c r="AA29" s="11">
        <f t="shared" si="17"/>
        <v>0.41763603689562956</v>
      </c>
      <c r="AB29" s="11">
        <f t="shared" si="4"/>
        <v>0.73241824781607079</v>
      </c>
      <c r="AC29" s="11">
        <f t="shared" si="4"/>
        <v>0.19493667980128748</v>
      </c>
      <c r="AE29" s="26">
        <f t="shared" si="5"/>
        <v>197.67736816406199</v>
      </c>
      <c r="AF29" s="26">
        <f t="shared" si="5"/>
        <v>208.46347628964077</v>
      </c>
      <c r="AG29" s="26">
        <f t="shared" si="5"/>
        <v>200.55006408691401</v>
      </c>
      <c r="AH29" s="27">
        <f t="shared" si="34"/>
        <v>198.77863988925486</v>
      </c>
      <c r="AI29" s="27">
        <f t="shared" si="35"/>
        <v>205.71056750007972</v>
      </c>
      <c r="AJ29" s="27">
        <f t="shared" si="36"/>
        <v>207.63580963343256</v>
      </c>
      <c r="AK29" s="25">
        <f t="shared" si="7"/>
        <v>195.584732</v>
      </c>
      <c r="AL29" s="25">
        <f t="shared" si="7"/>
        <v>203.15812700000001</v>
      </c>
      <c r="AM29" s="25">
        <f t="shared" si="7"/>
        <v>194.133286</v>
      </c>
      <c r="AN29" s="28">
        <f t="shared" si="18"/>
        <v>1.2127994127092878</v>
      </c>
      <c r="AO29" s="28">
        <f t="shared" si="8"/>
        <v>7.5785068036424708</v>
      </c>
      <c r="AP29" s="28">
        <f t="shared" si="8"/>
        <v>50.207789950007502</v>
      </c>
      <c r="AT29" s="13">
        <f t="shared" si="19"/>
        <v>37.39832609550119</v>
      </c>
      <c r="AU29" s="1">
        <f t="shared" si="20"/>
        <v>69.538454070400689</v>
      </c>
      <c r="BE29" s="13">
        <f t="shared" si="21"/>
        <v>1.1374542198229711</v>
      </c>
      <c r="BF29" s="13">
        <f t="shared" si="22"/>
        <v>0.59453929321274446</v>
      </c>
      <c r="BG29" s="13">
        <f t="shared" si="23"/>
        <v>0.32451253403815367</v>
      </c>
      <c r="BH29" s="13">
        <f t="shared" si="24"/>
        <v>1.6610727315873659</v>
      </c>
      <c r="BI29" s="13">
        <f t="shared" si="25"/>
        <v>1.3946887415894242</v>
      </c>
      <c r="BJ29" s="13">
        <f t="shared" si="26"/>
        <v>0.70404929913336289</v>
      </c>
      <c r="BK29" s="13">
        <f t="shared" si="27"/>
        <v>1.6330047118682349</v>
      </c>
      <c r="BL29" s="13">
        <f t="shared" si="28"/>
        <v>1.2563811931972142</v>
      </c>
      <c r="BM29" s="13">
        <f t="shared" si="29"/>
        <v>6.9552851608520969</v>
      </c>
    </row>
    <row r="30" spans="1:65" x14ac:dyDescent="0.2">
      <c r="A30" s="13">
        <v>15</v>
      </c>
      <c r="B30" s="13">
        <v>15</v>
      </c>
      <c r="C30" s="2">
        <f t="shared" si="0"/>
        <v>209.99999607142857</v>
      </c>
      <c r="D30" s="2">
        <f t="shared" si="0"/>
        <v>180</v>
      </c>
      <c r="E30" s="2">
        <f t="shared" si="0"/>
        <v>160</v>
      </c>
      <c r="F30" s="9">
        <f t="shared" si="0"/>
        <v>140.72128285714285</v>
      </c>
      <c r="G30" s="9">
        <f t="shared" si="0"/>
        <v>154.16433714285716</v>
      </c>
      <c r="H30" s="9">
        <f t="shared" si="0"/>
        <v>190.7784117857143</v>
      </c>
      <c r="I30" s="3">
        <f t="shared" si="1"/>
        <v>121</v>
      </c>
      <c r="J30" s="3">
        <f t="shared" si="1"/>
        <v>131</v>
      </c>
      <c r="K30" s="3">
        <f t="shared" si="1"/>
        <v>108</v>
      </c>
      <c r="M30" s="10">
        <f t="shared" si="12"/>
        <v>140.78806699064344</v>
      </c>
      <c r="N30" s="10">
        <f t="shared" si="13"/>
        <v>152.0236230922003</v>
      </c>
      <c r="O30" s="10">
        <f t="shared" si="14"/>
        <v>189.66492608795994</v>
      </c>
      <c r="R30" s="39">
        <f t="shared" si="30"/>
        <v>138.66307829526508</v>
      </c>
      <c r="S30" s="39">
        <f t="shared" si="15"/>
        <v>153.96029816166816</v>
      </c>
      <c r="T30" s="39">
        <f t="shared" si="16"/>
        <v>136.13576798822214</v>
      </c>
      <c r="U30" s="40">
        <f t="shared" si="31"/>
        <v>138.63383248372179</v>
      </c>
      <c r="V30" s="40">
        <f t="shared" si="32"/>
        <v>152.37633636514133</v>
      </c>
      <c r="W30" s="40">
        <f t="shared" si="33"/>
        <v>135.27284681973069</v>
      </c>
      <c r="X30" s="41">
        <f t="shared" si="3"/>
        <v>140.93</v>
      </c>
      <c r="Y30" s="41">
        <f t="shared" si="3"/>
        <v>152.84</v>
      </c>
      <c r="Z30" s="41">
        <f t="shared" si="3"/>
        <v>135.02000000000001</v>
      </c>
      <c r="AA30" s="11">
        <f t="shared" si="17"/>
        <v>2.9245811543290756E-2</v>
      </c>
      <c r="AB30" s="11">
        <f t="shared" si="4"/>
        <v>1.583961796526836</v>
      </c>
      <c r="AC30" s="11">
        <f t="shared" si="4"/>
        <v>0.86292116849145373</v>
      </c>
      <c r="AE30" s="26">
        <f t="shared" si="5"/>
        <v>199.92157021707516</v>
      </c>
      <c r="AF30" s="26">
        <f t="shared" si="5"/>
        <v>216.76178443729623</v>
      </c>
      <c r="AG30" s="26">
        <f t="shared" si="5"/>
        <v>203.86027526855401</v>
      </c>
      <c r="AH30" s="27">
        <f t="shared" si="34"/>
        <v>199.7855877353629</v>
      </c>
      <c r="AI30" s="27">
        <f t="shared" si="35"/>
        <v>214.9654630403974</v>
      </c>
      <c r="AJ30" s="27">
        <f t="shared" si="36"/>
        <v>208.64782625121694</v>
      </c>
      <c r="AK30" s="25">
        <f t="shared" si="7"/>
        <v>198.18670700000001</v>
      </c>
      <c r="AL30" s="25">
        <f t="shared" si="7"/>
        <v>210.79521199999999</v>
      </c>
      <c r="AM30" s="25">
        <f t="shared" si="7"/>
        <v>197.444244</v>
      </c>
      <c r="AN30" s="28">
        <f t="shared" si="18"/>
        <v>1.8491235332625523E-2</v>
      </c>
      <c r="AO30" s="28">
        <f t="shared" si="8"/>
        <v>3.2267705609565738</v>
      </c>
      <c r="AP30" s="28">
        <f t="shared" si="8"/>
        <v>22.92064441159684</v>
      </c>
      <c r="AT30" s="13">
        <f t="shared" si="19"/>
        <v>37.39832609550119</v>
      </c>
      <c r="AU30" s="1">
        <f t="shared" si="20"/>
        <v>70.013993767495151</v>
      </c>
      <c r="BE30" s="13">
        <f t="shared" si="21"/>
        <v>4.7458445620047467E-2</v>
      </c>
      <c r="BF30" s="13">
        <f t="shared" si="22"/>
        <v>1.3885922583205248</v>
      </c>
      <c r="BG30" s="13">
        <f t="shared" si="23"/>
        <v>0.58365392988229892</v>
      </c>
      <c r="BH30" s="13">
        <f t="shared" si="24"/>
        <v>1.6292964707856503</v>
      </c>
      <c r="BI30" s="13">
        <f t="shared" si="25"/>
        <v>0.30336537219227705</v>
      </c>
      <c r="BJ30" s="13">
        <f t="shared" si="26"/>
        <v>0.18726619740088718</v>
      </c>
      <c r="BK30" s="13">
        <f t="shared" si="27"/>
        <v>0.80675478167306292</v>
      </c>
      <c r="BL30" s="13">
        <f t="shared" si="28"/>
        <v>1.978342392519524</v>
      </c>
      <c r="BM30" s="13">
        <f t="shared" si="29"/>
        <v>5.6743017797049298</v>
      </c>
    </row>
    <row r="31" spans="1:65" x14ac:dyDescent="0.2">
      <c r="A31" s="13">
        <v>16</v>
      </c>
      <c r="B31" s="13">
        <v>16</v>
      </c>
      <c r="C31" s="2">
        <f t="shared" si="0"/>
        <v>210</v>
      </c>
      <c r="D31" s="2">
        <f t="shared" si="0"/>
        <v>180</v>
      </c>
      <c r="E31" s="2">
        <f t="shared" si="0"/>
        <v>160</v>
      </c>
      <c r="F31" s="9">
        <f t="shared" si="0"/>
        <v>142.48156741935486</v>
      </c>
      <c r="G31" s="9">
        <f t="shared" si="0"/>
        <v>164.84997548387096</v>
      </c>
      <c r="H31" s="9">
        <f t="shared" si="0"/>
        <v>189.20269774193548</v>
      </c>
      <c r="I31" s="3">
        <f t="shared" si="1"/>
        <v>121</v>
      </c>
      <c r="J31" s="3">
        <f t="shared" si="1"/>
        <v>128</v>
      </c>
      <c r="K31" s="3">
        <f t="shared" si="1"/>
        <v>109</v>
      </c>
      <c r="M31" s="10">
        <f t="shared" si="12"/>
        <v>143.97306441542844</v>
      </c>
      <c r="N31" s="10">
        <f t="shared" si="13"/>
        <v>164.8935015996054</v>
      </c>
      <c r="O31" s="10">
        <f t="shared" si="14"/>
        <v>190.14690581181193</v>
      </c>
      <c r="R31" s="39">
        <f t="shared" si="30"/>
        <v>139.06266371529881</v>
      </c>
      <c r="S31" s="39">
        <f t="shared" si="15"/>
        <v>152.90405033533693</v>
      </c>
      <c r="T31" s="39">
        <f t="shared" si="16"/>
        <v>137.20726707856548</v>
      </c>
      <c r="U31" s="40">
        <f t="shared" si="31"/>
        <v>138.92206613358749</v>
      </c>
      <c r="V31" s="40">
        <f t="shared" si="32"/>
        <v>151.95456193324378</v>
      </c>
      <c r="W31" s="40">
        <f t="shared" si="33"/>
        <v>135.72212295228189</v>
      </c>
      <c r="X31" s="41">
        <f t="shared" si="3"/>
        <v>141.18</v>
      </c>
      <c r="Y31" s="41">
        <f t="shared" si="3"/>
        <v>151.35</v>
      </c>
      <c r="Z31" s="41">
        <f t="shared" si="3"/>
        <v>135.80000000000001</v>
      </c>
      <c r="AA31" s="11">
        <f t="shared" si="17"/>
        <v>0.14059758171131875</v>
      </c>
      <c r="AB31" s="11">
        <f t="shared" si="4"/>
        <v>0.94948840209315222</v>
      </c>
      <c r="AC31" s="11">
        <f t="shared" si="4"/>
        <v>1.4851441262835863</v>
      </c>
      <c r="AE31" s="26">
        <f t="shared" si="5"/>
        <v>200.25718688964801</v>
      </c>
      <c r="AF31" s="26">
        <f t="shared" si="5"/>
        <v>217.13872230350722</v>
      </c>
      <c r="AG31" s="26">
        <f t="shared" si="5"/>
        <v>204.20509338378901</v>
      </c>
      <c r="AH31" s="27">
        <f t="shared" si="34"/>
        <v>199.9009344246245</v>
      </c>
      <c r="AI31" s="27">
        <f t="shared" si="35"/>
        <v>214.9173626461486</v>
      </c>
      <c r="AJ31" s="27">
        <f t="shared" si="36"/>
        <v>208.75981444670072</v>
      </c>
      <c r="AK31" s="25">
        <f t="shared" si="7"/>
        <v>198.5625</v>
      </c>
      <c r="AL31" s="25">
        <f t="shared" si="7"/>
        <v>211.17224100000001</v>
      </c>
      <c r="AM31" s="25">
        <f t="shared" si="7"/>
        <v>197.78913900000001</v>
      </c>
      <c r="AN31" s="28">
        <f t="shared" si="18"/>
        <v>0.1269158188353316</v>
      </c>
      <c r="AO31" s="28">
        <f t="shared" si="8"/>
        <v>4.9344387273404005</v>
      </c>
      <c r="AP31" s="28">
        <f t="shared" si="8"/>
        <v>20.74548396093158</v>
      </c>
      <c r="AT31" s="13">
        <f t="shared" si="19"/>
        <v>37.39832609550119</v>
      </c>
      <c r="AU31" s="1">
        <f t="shared" si="20"/>
        <v>69.837748313113224</v>
      </c>
      <c r="BE31" s="13">
        <f t="shared" si="21"/>
        <v>1.0467999637340966</v>
      </c>
      <c r="BF31" s="13">
        <f t="shared" si="22"/>
        <v>2.6403471160173587E-2</v>
      </c>
      <c r="BG31" s="13">
        <f t="shared" si="23"/>
        <v>0.49904577532203737</v>
      </c>
      <c r="BH31" s="13">
        <f t="shared" si="24"/>
        <v>1.599329838796228</v>
      </c>
      <c r="BI31" s="13">
        <f t="shared" si="25"/>
        <v>0.39944627237779096</v>
      </c>
      <c r="BJ31" s="13">
        <f t="shared" si="26"/>
        <v>5.7346868717318339E-2</v>
      </c>
      <c r="BK31" s="13">
        <f t="shared" si="27"/>
        <v>0.67406203317569791</v>
      </c>
      <c r="BL31" s="13">
        <f t="shared" si="28"/>
        <v>1.7734914534285735</v>
      </c>
      <c r="BM31" s="13">
        <f t="shared" si="29"/>
        <v>5.5466521074752793</v>
      </c>
    </row>
    <row r="32" spans="1:65" x14ac:dyDescent="0.2">
      <c r="A32" s="13">
        <v>17</v>
      </c>
      <c r="B32" s="13">
        <v>17</v>
      </c>
      <c r="C32" s="2">
        <f t="shared" ref="C32:H39" si="37">B59/$T59</f>
        <v>209.99999233333335</v>
      </c>
      <c r="D32" s="2">
        <f t="shared" si="37"/>
        <v>180</v>
      </c>
      <c r="E32" s="2">
        <f t="shared" si="37"/>
        <v>160</v>
      </c>
      <c r="F32" s="9">
        <f t="shared" si="37"/>
        <v>155.46839900000001</v>
      </c>
      <c r="G32" s="9">
        <f t="shared" si="37"/>
        <v>153.13000500000001</v>
      </c>
      <c r="H32" s="9">
        <f t="shared" si="37"/>
        <v>185.98600766666667</v>
      </c>
      <c r="I32" s="3">
        <f t="shared" ref="I32:K39" si="38">K59</f>
        <v>117</v>
      </c>
      <c r="J32" s="3">
        <f>L59</f>
        <v>133</v>
      </c>
      <c r="K32" s="3">
        <f>M59</f>
        <v>111</v>
      </c>
      <c r="M32" s="10">
        <f t="shared" si="12"/>
        <v>152.61081214844992</v>
      </c>
      <c r="N32" s="10">
        <f t="shared" si="13"/>
        <v>154.41552101018721</v>
      </c>
      <c r="O32" s="10">
        <f t="shared" si="14"/>
        <v>188.76352336464086</v>
      </c>
      <c r="R32" s="39">
        <f t="shared" si="30"/>
        <v>136.14634372997824</v>
      </c>
      <c r="S32" s="39">
        <f t="shared" si="15"/>
        <v>156.3215491847144</v>
      </c>
      <c r="T32" s="39">
        <f t="shared" si="16"/>
        <v>139.00204975992148</v>
      </c>
      <c r="U32" s="40">
        <f t="shared" si="31"/>
        <v>138.53706108125633</v>
      </c>
      <c r="V32" s="40">
        <f t="shared" si="32"/>
        <v>153.49448290486657</v>
      </c>
      <c r="W32" s="40">
        <f t="shared" si="33"/>
        <v>136.46328112927881</v>
      </c>
      <c r="X32" s="41">
        <f t="shared" ref="X32:Z39" si="39">Q59</f>
        <v>139.02000000000001</v>
      </c>
      <c r="Y32" s="41">
        <f>R59</f>
        <v>154.69</v>
      </c>
      <c r="Z32" s="41">
        <f>S59</f>
        <v>137.34</v>
      </c>
      <c r="AA32" s="11">
        <f t="shared" si="17"/>
        <v>2.3907173512780844</v>
      </c>
      <c r="AB32" s="11">
        <f t="shared" si="17"/>
        <v>2.827066279847827</v>
      </c>
      <c r="AC32" s="11">
        <f t="shared" si="17"/>
        <v>2.5387686306426644</v>
      </c>
      <c r="AE32" s="26">
        <f t="shared" ref="AE32:AG39" si="40">H59-C32/L$9</f>
        <v>200.78331070318967</v>
      </c>
      <c r="AF32" s="26">
        <f>I59-D32/M$9</f>
        <v>218.36913001835123</v>
      </c>
      <c r="AG32" s="26">
        <f>J59-E32/N$9</f>
        <v>205.64453125</v>
      </c>
      <c r="AH32" s="27">
        <f t="shared" si="34"/>
        <v>200.51802489332957</v>
      </c>
      <c r="AI32" s="27">
        <f t="shared" si="35"/>
        <v>215.55230678322695</v>
      </c>
      <c r="AJ32" s="27">
        <f t="shared" si="36"/>
        <v>209.38184645687895</v>
      </c>
      <c r="AK32" s="25">
        <f t="shared" ref="AK32:AM39" si="41">N59</f>
        <v>199.17659</v>
      </c>
      <c r="AL32" s="25">
        <f>O59</f>
        <v>212.40296900000001</v>
      </c>
      <c r="AM32" s="25">
        <f>P59</f>
        <v>199.22889699999999</v>
      </c>
      <c r="AN32" s="28">
        <f t="shared" si="18"/>
        <v>7.0376560913130701E-2</v>
      </c>
      <c r="AO32" s="28">
        <f t="shared" si="18"/>
        <v>7.9344931379359869</v>
      </c>
      <c r="AP32" s="28">
        <f t="shared" si="18"/>
        <v>13.967524955568623</v>
      </c>
      <c r="AT32" s="13">
        <f t="shared" si="19"/>
        <v>37.39832609550119</v>
      </c>
      <c r="AU32" s="1">
        <f t="shared" si="20"/>
        <v>70.844785375622621</v>
      </c>
      <c r="BE32" s="13">
        <f t="shared" si="21"/>
        <v>1.8380499638065233</v>
      </c>
      <c r="BF32" s="13">
        <f t="shared" si="22"/>
        <v>0.83949322027854334</v>
      </c>
      <c r="BG32" s="13">
        <f t="shared" si="23"/>
        <v>1.4934003545859191</v>
      </c>
      <c r="BH32" s="13">
        <f t="shared" si="24"/>
        <v>0.34738808714119157</v>
      </c>
      <c r="BI32" s="13">
        <f t="shared" si="25"/>
        <v>0.77284704579056518</v>
      </c>
      <c r="BJ32" s="13">
        <f t="shared" si="26"/>
        <v>0.63835653904266165</v>
      </c>
      <c r="BK32" s="13">
        <f t="shared" si="27"/>
        <v>0.67349023965595689</v>
      </c>
      <c r="BL32" s="13">
        <f t="shared" si="28"/>
        <v>1.4827183433706805</v>
      </c>
      <c r="BM32" s="13">
        <f t="shared" si="29"/>
        <v>5.09612290674829</v>
      </c>
    </row>
    <row r="33" spans="1:65" x14ac:dyDescent="0.2">
      <c r="A33" s="13">
        <v>18</v>
      </c>
      <c r="B33" s="13">
        <v>18</v>
      </c>
      <c r="C33" s="2">
        <f t="shared" si="37"/>
        <v>210.00000774193518</v>
      </c>
      <c r="D33" s="2">
        <f t="shared" si="37"/>
        <v>180</v>
      </c>
      <c r="E33" s="2">
        <f t="shared" si="37"/>
        <v>160</v>
      </c>
      <c r="F33" s="9">
        <f t="shared" si="37"/>
        <v>142.90071096774196</v>
      </c>
      <c r="G33" s="9">
        <f t="shared" si="37"/>
        <v>162.74105838709679</v>
      </c>
      <c r="H33" s="9">
        <f t="shared" si="37"/>
        <v>189.99105838709679</v>
      </c>
      <c r="I33" s="3">
        <f t="shared" si="38"/>
        <v>122</v>
      </c>
      <c r="J33" s="3">
        <f t="shared" si="38"/>
        <v>130</v>
      </c>
      <c r="K33" s="3">
        <f t="shared" si="38"/>
        <v>110</v>
      </c>
      <c r="M33" s="10">
        <f t="shared" si="12"/>
        <v>141.66690998177631</v>
      </c>
      <c r="N33" s="10">
        <f t="shared" si="13"/>
        <v>165.5859448252487</v>
      </c>
      <c r="O33" s="10">
        <f t="shared" si="14"/>
        <v>192.92875387678836</v>
      </c>
      <c r="R33" s="39">
        <f t="shared" si="30"/>
        <v>139.77333673472967</v>
      </c>
      <c r="S33" s="39">
        <f t="shared" si="15"/>
        <v>155.00863081169589</v>
      </c>
      <c r="T33" s="39">
        <f t="shared" si="16"/>
        <v>138.61993922279927</v>
      </c>
      <c r="U33" s="40">
        <f t="shared" si="31"/>
        <v>139.00503985983167</v>
      </c>
      <c r="V33" s="40">
        <f t="shared" si="32"/>
        <v>152.94306889713062</v>
      </c>
      <c r="W33" s="40">
        <f t="shared" si="33"/>
        <v>136.32560997379832</v>
      </c>
      <c r="X33" s="41">
        <f t="shared" si="39"/>
        <v>142.24</v>
      </c>
      <c r="Y33" s="41">
        <f t="shared" si="39"/>
        <v>153.05000000000001</v>
      </c>
      <c r="Z33" s="41">
        <f t="shared" si="39"/>
        <v>136.91</v>
      </c>
      <c r="AA33" s="11">
        <f t="shared" si="17"/>
        <v>0.7682968748979988</v>
      </c>
      <c r="AB33" s="11">
        <f t="shared" si="17"/>
        <v>2.0655619145652793</v>
      </c>
      <c r="AC33" s="11">
        <f t="shared" si="17"/>
        <v>2.2943292490009526</v>
      </c>
      <c r="AE33" s="26">
        <f t="shared" si="40"/>
        <v>201.16740340061048</v>
      </c>
      <c r="AF33" s="26">
        <f t="shared" si="40"/>
        <v>218.47864234745222</v>
      </c>
      <c r="AG33" s="26">
        <f t="shared" si="40"/>
        <v>205.54197692871</v>
      </c>
      <c r="AH33" s="27">
        <f t="shared" si="34"/>
        <v>200.45207190294602</v>
      </c>
      <c r="AI33" s="27">
        <f t="shared" si="35"/>
        <v>215.47094180962995</v>
      </c>
      <c r="AJ33" s="27">
        <f t="shared" si="36"/>
        <v>209.31336908440502</v>
      </c>
      <c r="AK33" s="25">
        <f t="shared" si="41"/>
        <v>199.61717200000001</v>
      </c>
      <c r="AL33" s="25">
        <f t="shared" si="41"/>
        <v>212.51251199999999</v>
      </c>
      <c r="AM33" s="25">
        <f t="shared" si="41"/>
        <v>199.126328</v>
      </c>
      <c r="AN33" s="28">
        <f t="shared" si="18"/>
        <v>0.51169915155088663</v>
      </c>
      <c r="AO33" s="28">
        <f t="shared" si="18"/>
        <v>9.0462625252163935</v>
      </c>
      <c r="AP33" s="28">
        <f t="shared" si="18"/>
        <v>14.223398792037971</v>
      </c>
      <c r="AT33" s="13">
        <f t="shared" si="19"/>
        <v>37.39832609550119</v>
      </c>
      <c r="AU33" s="1">
        <f t="shared" si="20"/>
        <v>70.308329224573356</v>
      </c>
      <c r="BE33" s="13">
        <f t="shared" si="21"/>
        <v>0.86339737402997174</v>
      </c>
      <c r="BF33" s="13">
        <f t="shared" si="22"/>
        <v>1.7481061425722417</v>
      </c>
      <c r="BG33" s="13">
        <f t="shared" si="23"/>
        <v>1.5462282881261589</v>
      </c>
      <c r="BH33" s="13">
        <f t="shared" si="24"/>
        <v>2.2742970614231863</v>
      </c>
      <c r="BI33" s="13">
        <f t="shared" si="25"/>
        <v>6.9866777438350861E-2</v>
      </c>
      <c r="BJ33" s="13">
        <f t="shared" si="26"/>
        <v>0.42684247038322587</v>
      </c>
      <c r="BK33" s="13">
        <f t="shared" si="27"/>
        <v>0.41825054156463354</v>
      </c>
      <c r="BL33" s="13">
        <f t="shared" si="28"/>
        <v>1.3921202953122884</v>
      </c>
      <c r="BM33" s="13">
        <f t="shared" si="29"/>
        <v>5.115868497512305</v>
      </c>
    </row>
    <row r="34" spans="1:65" x14ac:dyDescent="0.2">
      <c r="A34" s="13">
        <v>19</v>
      </c>
      <c r="B34" s="13">
        <v>19</v>
      </c>
      <c r="C34" s="2">
        <f t="shared" si="37"/>
        <v>210.00000766666665</v>
      </c>
      <c r="D34" s="2">
        <f t="shared" si="37"/>
        <v>180</v>
      </c>
      <c r="E34" s="2">
        <f t="shared" si="37"/>
        <v>160</v>
      </c>
      <c r="F34" s="9">
        <f t="shared" si="37"/>
        <v>146.87902833333334</v>
      </c>
      <c r="G34" s="9">
        <f t="shared" si="37"/>
        <v>166.76902766666666</v>
      </c>
      <c r="H34" s="9">
        <f t="shared" si="37"/>
        <v>182.16760266666668</v>
      </c>
      <c r="I34" s="3">
        <f t="shared" si="38"/>
        <v>121</v>
      </c>
      <c r="J34" s="3">
        <f t="shared" si="38"/>
        <v>129</v>
      </c>
      <c r="K34" s="3">
        <f t="shared" si="38"/>
        <v>113</v>
      </c>
      <c r="M34" s="10">
        <f t="shared" si="12"/>
        <v>146.17687729692645</v>
      </c>
      <c r="N34" s="10">
        <f t="shared" si="13"/>
        <v>165.26879052980487</v>
      </c>
      <c r="O34" s="10">
        <f t="shared" si="14"/>
        <v>187.93477656144961</v>
      </c>
      <c r="R34" s="39">
        <f t="shared" si="30"/>
        <v>139.33915106473162</v>
      </c>
      <c r="S34" s="39">
        <f t="shared" si="15"/>
        <v>153.96073064303442</v>
      </c>
      <c r="T34" s="39">
        <f t="shared" si="16"/>
        <v>140.87910964518062</v>
      </c>
      <c r="U34" s="40">
        <f t="shared" si="31"/>
        <v>139.1215052369011</v>
      </c>
      <c r="V34" s="40">
        <f t="shared" si="32"/>
        <v>152.45103275861661</v>
      </c>
      <c r="W34" s="40">
        <f t="shared" si="33"/>
        <v>137.24162876368098</v>
      </c>
      <c r="X34" s="41">
        <f t="shared" si="39"/>
        <v>141.80000000000001</v>
      </c>
      <c r="Y34" s="41">
        <f t="shared" si="39"/>
        <v>152.62</v>
      </c>
      <c r="Z34" s="41">
        <f t="shared" si="39"/>
        <v>138.80000000000001</v>
      </c>
      <c r="AA34" s="11">
        <f t="shared" si="17"/>
        <v>0.21764582783052333</v>
      </c>
      <c r="AB34" s="11">
        <f t="shared" si="17"/>
        <v>1.5096978844178182</v>
      </c>
      <c r="AC34" s="11">
        <f t="shared" si="17"/>
        <v>3.6374808814996413</v>
      </c>
      <c r="AE34" s="26">
        <f t="shared" si="40"/>
        <v>201.37242049798135</v>
      </c>
      <c r="AF34" s="26">
        <f t="shared" si="40"/>
        <v>218.61308753788222</v>
      </c>
      <c r="AG34" s="26">
        <f t="shared" si="40"/>
        <v>206.00213623046801</v>
      </c>
      <c r="AH34" s="27">
        <f t="shared" si="34"/>
        <v>200.64652959054686</v>
      </c>
      <c r="AI34" s="27">
        <f t="shared" si="35"/>
        <v>215.66406394294214</v>
      </c>
      <c r="AJ34" s="27">
        <f t="shared" si="36"/>
        <v>209.50288310797549</v>
      </c>
      <c r="AK34" s="25">
        <f t="shared" si="41"/>
        <v>199.85711699999999</v>
      </c>
      <c r="AL34" s="25">
        <f t="shared" si="41"/>
        <v>212.64698799999999</v>
      </c>
      <c r="AM34" s="25">
        <f t="shared" si="41"/>
        <v>199.586578</v>
      </c>
      <c r="AN34" s="28">
        <f t="shared" si="18"/>
        <v>0.52691760949606725</v>
      </c>
      <c r="AO34" s="28">
        <f t="shared" si="18"/>
        <v>8.6967401635133541</v>
      </c>
      <c r="AP34" s="28">
        <f t="shared" si="18"/>
        <v>12.25522870037838</v>
      </c>
      <c r="AT34" s="13">
        <f t="shared" si="19"/>
        <v>37.39832609550119</v>
      </c>
      <c r="AU34" s="1">
        <f t="shared" si="20"/>
        <v>70.381377871074392</v>
      </c>
      <c r="BE34" s="13">
        <f t="shared" si="21"/>
        <v>0.47804716873085396</v>
      </c>
      <c r="BF34" s="13">
        <f t="shared" si="22"/>
        <v>0.8995897846573867</v>
      </c>
      <c r="BG34" s="13">
        <f t="shared" si="23"/>
        <v>3.1658614431764791</v>
      </c>
      <c r="BH34" s="13">
        <f t="shared" si="24"/>
        <v>1.8889243745408397</v>
      </c>
      <c r="BI34" s="13">
        <f t="shared" si="25"/>
        <v>0.11071107416026661</v>
      </c>
      <c r="BJ34" s="13">
        <f t="shared" si="26"/>
        <v>1.1227458474920986</v>
      </c>
      <c r="BK34" s="13">
        <f t="shared" si="27"/>
        <v>0.39498848096906858</v>
      </c>
      <c r="BL34" s="13">
        <f t="shared" si="28"/>
        <v>1.4188190349266281</v>
      </c>
      <c r="BM34" s="13">
        <f t="shared" si="29"/>
        <v>4.9684228305049096</v>
      </c>
    </row>
    <row r="35" spans="1:65" x14ac:dyDescent="0.2">
      <c r="A35" s="13">
        <v>20</v>
      </c>
      <c r="B35" s="13">
        <v>20</v>
      </c>
      <c r="C35" s="2">
        <f t="shared" si="37"/>
        <v>209.9999964516129</v>
      </c>
      <c r="D35" s="2">
        <f t="shared" si="37"/>
        <v>140</v>
      </c>
      <c r="E35" s="2">
        <f t="shared" si="37"/>
        <v>160</v>
      </c>
      <c r="F35" s="9">
        <f t="shared" si="37"/>
        <v>136.16470322580645</v>
      </c>
      <c r="G35" s="9">
        <f t="shared" si="37"/>
        <v>150.99641419354836</v>
      </c>
      <c r="H35" s="9">
        <f t="shared" si="37"/>
        <v>189.2611693548387</v>
      </c>
      <c r="I35" s="3">
        <f t="shared" si="38"/>
        <v>121</v>
      </c>
      <c r="J35" s="3">
        <f t="shared" si="38"/>
        <v>129</v>
      </c>
      <c r="K35" s="3">
        <f t="shared" si="38"/>
        <v>107</v>
      </c>
      <c r="M35" s="10">
        <f t="shared" si="12"/>
        <v>139.24658869259443</v>
      </c>
      <c r="N35" s="10">
        <f t="shared" si="13"/>
        <v>152.56738256002686</v>
      </c>
      <c r="O35" s="10">
        <f t="shared" si="14"/>
        <v>193.94353536065623</v>
      </c>
      <c r="R35" s="39">
        <f t="shared" si="30"/>
        <v>138.46968653663896</v>
      </c>
      <c r="S35" s="39">
        <f t="shared" si="15"/>
        <v>152.04242276346085</v>
      </c>
      <c r="T35" s="39">
        <f t="shared" si="16"/>
        <v>135.77047657821737</v>
      </c>
      <c r="U35" s="40">
        <f t="shared" si="31"/>
        <v>138.49433286825024</v>
      </c>
      <c r="V35" s="40">
        <f t="shared" si="32"/>
        <v>151.48213070481606</v>
      </c>
      <c r="W35" s="40">
        <f t="shared" si="33"/>
        <v>135.1427779426682</v>
      </c>
      <c r="X35" s="41">
        <f t="shared" si="39"/>
        <v>140.29</v>
      </c>
      <c r="Y35" s="41">
        <f t="shared" si="39"/>
        <v>150.38999999999999</v>
      </c>
      <c r="Z35" s="41">
        <f t="shared" si="39"/>
        <v>133.80000000000001</v>
      </c>
      <c r="AA35" s="11">
        <f t="shared" si="17"/>
        <v>2.4646331611279493E-2</v>
      </c>
      <c r="AB35" s="11">
        <f t="shared" si="17"/>
        <v>0.56029205864479081</v>
      </c>
      <c r="AC35" s="11">
        <f t="shared" si="17"/>
        <v>0.62769863554916583</v>
      </c>
      <c r="AE35" s="26">
        <f t="shared" si="40"/>
        <v>198.3515323372597</v>
      </c>
      <c r="AF35" s="26">
        <f t="shared" si="40"/>
        <v>205.16287932362627</v>
      </c>
      <c r="AG35" s="26">
        <f t="shared" si="40"/>
        <v>201.97166442871</v>
      </c>
      <c r="AH35" s="27">
        <f t="shared" si="34"/>
        <v>199.40679990674425</v>
      </c>
      <c r="AI35" s="27">
        <f t="shared" si="35"/>
        <v>197.93668049343395</v>
      </c>
      <c r="AJ35" s="27">
        <f t="shared" si="36"/>
        <v>208.26614904276039</v>
      </c>
      <c r="AK35" s="25">
        <f t="shared" si="41"/>
        <v>196.34345999999999</v>
      </c>
      <c r="AL35" s="25">
        <f t="shared" si="41"/>
        <v>200.520172</v>
      </c>
      <c r="AM35" s="25">
        <f t="shared" si="41"/>
        <v>195.555206</v>
      </c>
      <c r="AN35" s="28">
        <f t="shared" si="18"/>
        <v>1.1135896432058425</v>
      </c>
      <c r="AO35" s="28">
        <f t="shared" si="18"/>
        <v>52.217949533472805</v>
      </c>
      <c r="AP35" s="28">
        <f t="shared" si="18"/>
        <v>39.620536556517088</v>
      </c>
      <c r="AT35" s="13">
        <f t="shared" si="19"/>
        <v>37.39832609550119</v>
      </c>
      <c r="AU35" s="1">
        <f t="shared" si="20"/>
        <v>69.77181617451015</v>
      </c>
      <c r="BE35" s="13">
        <f t="shared" si="21"/>
        <v>2.2633512164141298</v>
      </c>
      <c r="BF35" s="13">
        <f t="shared" si="22"/>
        <v>1.0404011081116251</v>
      </c>
      <c r="BG35" s="13">
        <f t="shared" si="23"/>
        <v>2.4740236054648563</v>
      </c>
      <c r="BH35" s="13">
        <f t="shared" si="24"/>
        <v>1.2799680174992889</v>
      </c>
      <c r="BI35" s="13">
        <f t="shared" si="25"/>
        <v>0.72619901909440221</v>
      </c>
      <c r="BJ35" s="13">
        <f t="shared" si="26"/>
        <v>1.0035709586458834</v>
      </c>
      <c r="BK35" s="13">
        <f t="shared" si="27"/>
        <v>1.560194521755021</v>
      </c>
      <c r="BL35" s="13">
        <f t="shared" si="28"/>
        <v>1.2883948187347696</v>
      </c>
      <c r="BM35" s="13">
        <f t="shared" si="29"/>
        <v>6.4999256745741611</v>
      </c>
    </row>
    <row r="36" spans="1:65" x14ac:dyDescent="0.2">
      <c r="A36" s="13">
        <v>21</v>
      </c>
      <c r="B36" s="13">
        <v>21</v>
      </c>
      <c r="C36" s="2">
        <f t="shared" si="37"/>
        <v>197.99999612903227</v>
      </c>
      <c r="D36" s="2">
        <f t="shared" si="37"/>
        <v>140</v>
      </c>
      <c r="E36" s="2">
        <f t="shared" si="37"/>
        <v>100</v>
      </c>
      <c r="F36" s="9">
        <f t="shared" si="37"/>
        <v>122.31565870967742</v>
      </c>
      <c r="G36" s="9">
        <f t="shared" si="37"/>
        <v>129.29895032258065</v>
      </c>
      <c r="H36" s="9">
        <f t="shared" si="37"/>
        <v>165.48806774193548</v>
      </c>
      <c r="I36" s="3">
        <f t="shared" si="38"/>
        <v>121</v>
      </c>
      <c r="J36" s="3">
        <f t="shared" si="38"/>
        <v>129</v>
      </c>
      <c r="K36" s="3">
        <f t="shared" si="38"/>
        <v>108</v>
      </c>
      <c r="M36" s="10">
        <f t="shared" si="12"/>
        <v>128.07774200680143</v>
      </c>
      <c r="N36" s="10">
        <f t="shared" si="13"/>
        <v>129.63207754998967</v>
      </c>
      <c r="O36" s="10">
        <f t="shared" si="14"/>
        <v>165.09294086123813</v>
      </c>
      <c r="R36" s="39">
        <f t="shared" si="30"/>
        <v>137.06845830973188</v>
      </c>
      <c r="S36" s="39">
        <f t="shared" si="15"/>
        <v>148.57847794522769</v>
      </c>
      <c r="T36" s="39">
        <f t="shared" si="16"/>
        <v>132.49064661755585</v>
      </c>
      <c r="U36" s="40">
        <f t="shared" si="31"/>
        <v>137.48358246073499</v>
      </c>
      <c r="V36" s="40">
        <f t="shared" si="32"/>
        <v>149.73255584023073</v>
      </c>
      <c r="W36" s="40">
        <f t="shared" si="33"/>
        <v>133.62524481673927</v>
      </c>
      <c r="X36" s="41">
        <f t="shared" si="39"/>
        <v>138.32</v>
      </c>
      <c r="Y36" s="41">
        <f t="shared" si="39"/>
        <v>147.31</v>
      </c>
      <c r="Z36" s="41">
        <f t="shared" si="39"/>
        <v>131.44</v>
      </c>
      <c r="AA36" s="11">
        <f t="shared" si="17"/>
        <v>0.41512415100311273</v>
      </c>
      <c r="AB36" s="11">
        <f t="shared" si="17"/>
        <v>1.1540778950030415</v>
      </c>
      <c r="AC36" s="11">
        <f t="shared" si="17"/>
        <v>1.1345981991834151</v>
      </c>
      <c r="AE36" s="26">
        <f t="shared" si="40"/>
        <v>193.07231484022176</v>
      </c>
      <c r="AF36" s="26">
        <f t="shared" si="40"/>
        <v>199.65091643300127</v>
      </c>
      <c r="AG36" s="26">
        <f t="shared" si="40"/>
        <v>182.42782592773401</v>
      </c>
      <c r="AH36" s="27">
        <f t="shared" si="34"/>
        <v>194.6771592718959</v>
      </c>
      <c r="AI36" s="27">
        <f t="shared" si="35"/>
        <v>196.79784212541296</v>
      </c>
      <c r="AJ36" s="27">
        <f t="shared" si="36"/>
        <v>181.83534315347836</v>
      </c>
      <c r="AK36" s="25">
        <f t="shared" si="41"/>
        <v>190.50054900000001</v>
      </c>
      <c r="AL36" s="25">
        <f t="shared" si="41"/>
        <v>195.00711100000001</v>
      </c>
      <c r="AM36" s="25">
        <f t="shared" si="41"/>
        <v>178.4151</v>
      </c>
      <c r="AN36" s="28">
        <f t="shared" si="18"/>
        <v>2.5755256498754875</v>
      </c>
      <c r="AO36" s="28">
        <f t="shared" si="18"/>
        <v>8.1400330046205447</v>
      </c>
      <c r="AP36" s="28">
        <f t="shared" si="18"/>
        <v>0.35103583778966335</v>
      </c>
      <c r="AT36" s="13">
        <f t="shared" si="19"/>
        <v>23.373953809688242</v>
      </c>
      <c r="AU36" s="1">
        <f t="shared" si="20"/>
        <v>44.351760692743369</v>
      </c>
      <c r="BE36" s="13">
        <f t="shared" si="21"/>
        <v>4.7108304512348758</v>
      </c>
      <c r="BF36" s="13">
        <f t="shared" si="22"/>
        <v>0.25764109188661016</v>
      </c>
      <c r="BG36" s="13">
        <f t="shared" si="23"/>
        <v>0.23876457444262025</v>
      </c>
      <c r="BH36" s="13">
        <f t="shared" si="24"/>
        <v>0.60469746910425093</v>
      </c>
      <c r="BI36" s="13">
        <f t="shared" si="25"/>
        <v>1.644529115627404</v>
      </c>
      <c r="BJ36" s="13">
        <f t="shared" si="26"/>
        <v>1.6625417047620747</v>
      </c>
      <c r="BK36" s="13">
        <f t="shared" si="27"/>
        <v>2.1924400185827793</v>
      </c>
      <c r="BL36" s="13">
        <f t="shared" si="28"/>
        <v>0.91829016707649525</v>
      </c>
      <c r="BM36" s="13">
        <f t="shared" si="29"/>
        <v>1.9170143970316231</v>
      </c>
    </row>
    <row r="37" spans="1:65" x14ac:dyDescent="0.2">
      <c r="A37" s="13">
        <v>22</v>
      </c>
      <c r="B37" s="13">
        <v>22</v>
      </c>
      <c r="C37" s="2">
        <f t="shared" si="37"/>
        <v>193</v>
      </c>
      <c r="D37" s="2">
        <f t="shared" si="37"/>
        <v>140</v>
      </c>
      <c r="E37" s="2">
        <f t="shared" si="37"/>
        <v>100</v>
      </c>
      <c r="F37" s="9">
        <f t="shared" si="37"/>
        <v>129.26376333333332</v>
      </c>
      <c r="G37" s="9">
        <f t="shared" si="37"/>
        <v>122.27607733333333</v>
      </c>
      <c r="H37" s="9">
        <f t="shared" si="37"/>
        <v>152.52005</v>
      </c>
      <c r="I37" s="3">
        <f t="shared" si="38"/>
        <v>116</v>
      </c>
      <c r="J37" s="3">
        <f t="shared" si="38"/>
        <v>129</v>
      </c>
      <c r="K37" s="3">
        <f t="shared" si="38"/>
        <v>110</v>
      </c>
      <c r="M37" s="10">
        <f t="shared" si="12"/>
        <v>130.33691757419206</v>
      </c>
      <c r="N37" s="10">
        <f t="shared" si="13"/>
        <v>122.55848965758719</v>
      </c>
      <c r="O37" s="10">
        <f t="shared" si="14"/>
        <v>154.81487859621413</v>
      </c>
      <c r="R37" s="39">
        <f t="shared" si="30"/>
        <v>132.35189138600407</v>
      </c>
      <c r="S37" s="39">
        <f t="shared" si="15"/>
        <v>147.51014603878559</v>
      </c>
      <c r="T37" s="39">
        <f t="shared" si="16"/>
        <v>132.96595156074233</v>
      </c>
      <c r="U37" s="40">
        <f t="shared" si="31"/>
        <v>136.22965942163455</v>
      </c>
      <c r="V37" s="40">
        <f t="shared" si="32"/>
        <v>149.19296102893145</v>
      </c>
      <c r="W37" s="40">
        <f t="shared" si="33"/>
        <v>133.76999647026472</v>
      </c>
      <c r="X37" s="41">
        <f t="shared" si="39"/>
        <v>134.31</v>
      </c>
      <c r="Y37" s="41">
        <f t="shared" si="39"/>
        <v>146.32</v>
      </c>
      <c r="Z37" s="41">
        <f t="shared" si="39"/>
        <v>131.6</v>
      </c>
      <c r="AA37" s="11">
        <f t="shared" si="17"/>
        <v>3.8777680356304813</v>
      </c>
      <c r="AB37" s="11">
        <f t="shared" si="17"/>
        <v>1.6828149901458573</v>
      </c>
      <c r="AC37" s="11">
        <f t="shared" si="17"/>
        <v>0.80404490952238916</v>
      </c>
      <c r="AE37" s="26">
        <f t="shared" si="40"/>
        <v>190.611727905273</v>
      </c>
      <c r="AF37" s="26">
        <f t="shared" si="40"/>
        <v>197.24701628651627</v>
      </c>
      <c r="AG37" s="26">
        <f t="shared" si="40"/>
        <v>180.49777221679599</v>
      </c>
      <c r="AH37" s="27">
        <f t="shared" si="34"/>
        <v>192.7522538974595</v>
      </c>
      <c r="AI37" s="27">
        <f t="shared" si="35"/>
        <v>196.25995308851915</v>
      </c>
      <c r="AJ37" s="27">
        <f t="shared" si="36"/>
        <v>181.28836940714521</v>
      </c>
      <c r="AK37" s="25">
        <f t="shared" si="41"/>
        <v>187.777985</v>
      </c>
      <c r="AL37" s="25">
        <f t="shared" si="41"/>
        <v>192.602722</v>
      </c>
      <c r="AM37" s="25">
        <f t="shared" si="41"/>
        <v>176.48477199999999</v>
      </c>
      <c r="AN37" s="28">
        <f t="shared" si="18"/>
        <v>4.5818515232259864</v>
      </c>
      <c r="AO37" s="28">
        <f t="shared" si="18"/>
        <v>0.97429375684029484</v>
      </c>
      <c r="AP37" s="28">
        <f t="shared" si="18"/>
        <v>0.62504391738807652</v>
      </c>
      <c r="AT37" s="13">
        <f t="shared" si="19"/>
        <v>23.373953809688242</v>
      </c>
      <c r="AU37" s="1">
        <f t="shared" si="20"/>
        <v>45.05870998551066</v>
      </c>
      <c r="BE37" s="13">
        <f t="shared" si="21"/>
        <v>0.83020501119976808</v>
      </c>
      <c r="BF37" s="13">
        <f t="shared" si="22"/>
        <v>0.23096285914045034</v>
      </c>
      <c r="BG37" s="13">
        <f t="shared" si="23"/>
        <v>1.5046078179322202</v>
      </c>
      <c r="BH37" s="13">
        <f t="shared" si="24"/>
        <v>1.4292751259284855</v>
      </c>
      <c r="BI37" s="13">
        <f t="shared" si="25"/>
        <v>1.9634780132117664</v>
      </c>
      <c r="BJ37" s="13">
        <f t="shared" si="26"/>
        <v>1.648933488043101</v>
      </c>
      <c r="BK37" s="13">
        <f t="shared" si="27"/>
        <v>2.6490160161530629</v>
      </c>
      <c r="BL37" s="13">
        <f t="shared" si="28"/>
        <v>1.898847041486337</v>
      </c>
      <c r="BM37" s="13">
        <f t="shared" si="29"/>
        <v>2.7218197653592564</v>
      </c>
    </row>
    <row r="38" spans="1:65" x14ac:dyDescent="0.2">
      <c r="A38" s="13">
        <v>23</v>
      </c>
      <c r="B38" s="13">
        <v>23</v>
      </c>
      <c r="C38" s="2">
        <f t="shared" si="37"/>
        <v>197.0000035483871</v>
      </c>
      <c r="D38" s="2">
        <f t="shared" si="37"/>
        <v>140</v>
      </c>
      <c r="E38" s="2">
        <f t="shared" si="37"/>
        <v>100</v>
      </c>
      <c r="F38" s="9">
        <f t="shared" si="37"/>
        <v>116.35578161290323</v>
      </c>
      <c r="G38" s="9">
        <f t="shared" si="37"/>
        <v>117.32321935483871</v>
      </c>
      <c r="H38" s="9">
        <f t="shared" si="37"/>
        <v>156.95001225806453</v>
      </c>
      <c r="I38" s="3">
        <f t="shared" si="38"/>
        <v>122</v>
      </c>
      <c r="J38" s="3">
        <f t="shared" si="38"/>
        <v>132</v>
      </c>
      <c r="K38" s="3">
        <f t="shared" si="38"/>
        <v>110</v>
      </c>
      <c r="M38" s="10">
        <f t="shared" si="12"/>
        <v>112.82136117028534</v>
      </c>
      <c r="N38" s="10">
        <f t="shared" si="13"/>
        <v>115.53146196183437</v>
      </c>
      <c r="O38" s="10">
        <f t="shared" si="14"/>
        <v>156.79225051391342</v>
      </c>
      <c r="R38" s="39">
        <f t="shared" si="30"/>
        <v>136.15441363976939</v>
      </c>
      <c r="S38" s="39">
        <f t="shared" si="15"/>
        <v>149.44884617102142</v>
      </c>
      <c r="T38" s="39">
        <f t="shared" si="16"/>
        <v>133.25928401102894</v>
      </c>
      <c r="U38" s="40">
        <f t="shared" si="31"/>
        <v>136.39459573462918</v>
      </c>
      <c r="V38" s="40">
        <f t="shared" si="32"/>
        <v>150.06044590213838</v>
      </c>
      <c r="W38" s="40">
        <f t="shared" si="33"/>
        <v>133.90258331264639</v>
      </c>
      <c r="X38" s="41">
        <f t="shared" si="39"/>
        <v>138.47999999999999</v>
      </c>
      <c r="Y38" s="41">
        <f t="shared" si="39"/>
        <v>148.62</v>
      </c>
      <c r="Z38" s="41">
        <f t="shared" si="39"/>
        <v>132.22999999999999</v>
      </c>
      <c r="AA38" s="11">
        <f t="shared" si="17"/>
        <v>0.24018209485979014</v>
      </c>
      <c r="AB38" s="11">
        <f t="shared" si="17"/>
        <v>0.61159973111696786</v>
      </c>
      <c r="AC38" s="11">
        <f t="shared" si="17"/>
        <v>0.64329930161744642</v>
      </c>
      <c r="AE38" s="26">
        <f t="shared" si="40"/>
        <v>192.38273279945727</v>
      </c>
      <c r="AF38" s="26">
        <f t="shared" si="40"/>
        <v>198.75894865956329</v>
      </c>
      <c r="AG38" s="26">
        <f t="shared" si="40"/>
        <v>181.81684875488199</v>
      </c>
      <c r="AH38" s="27">
        <f t="shared" si="34"/>
        <v>194.23487216124451</v>
      </c>
      <c r="AI38" s="27">
        <f t="shared" si="35"/>
        <v>196.65902269050306</v>
      </c>
      <c r="AJ38" s="27">
        <f t="shared" si="36"/>
        <v>181.67071492841234</v>
      </c>
      <c r="AK38" s="25">
        <f t="shared" si="41"/>
        <v>189.746353</v>
      </c>
      <c r="AL38" s="25">
        <f t="shared" si="41"/>
        <v>194.11497499999999</v>
      </c>
      <c r="AM38" s="25">
        <f t="shared" si="41"/>
        <v>177.80403100000001</v>
      </c>
      <c r="AN38" s="28">
        <f t="shared" si="18"/>
        <v>3.4304202154816363</v>
      </c>
      <c r="AO38" s="28">
        <f t="shared" si="18"/>
        <v>4.4096890755335165</v>
      </c>
      <c r="AP38" s="28">
        <f t="shared" si="18"/>
        <v>2.1355095238662008E-2</v>
      </c>
      <c r="AT38" s="13">
        <f t="shared" si="19"/>
        <v>23.373953809688242</v>
      </c>
      <c r="AU38" s="1">
        <f t="shared" si="20"/>
        <v>45.27611919378316</v>
      </c>
      <c r="BE38" s="13">
        <f t="shared" si="21"/>
        <v>3.0375976110721585</v>
      </c>
      <c r="BF38" s="13">
        <f t="shared" si="22"/>
        <v>1.5271976023648461</v>
      </c>
      <c r="BG38" s="13">
        <f t="shared" si="23"/>
        <v>0.10051719135371416</v>
      </c>
      <c r="BH38" s="13">
        <f t="shared" si="24"/>
        <v>1.5059245128327645</v>
      </c>
      <c r="BI38" s="13">
        <f t="shared" si="25"/>
        <v>0.96921403723481259</v>
      </c>
      <c r="BJ38" s="13">
        <f t="shared" si="26"/>
        <v>1.2649045697998909</v>
      </c>
      <c r="BK38" s="13">
        <f t="shared" si="27"/>
        <v>2.3655364597413429</v>
      </c>
      <c r="BL38" s="13">
        <f t="shared" si="28"/>
        <v>1.3105880628236322</v>
      </c>
      <c r="BM38" s="13">
        <f t="shared" si="29"/>
        <v>2.1746885639574325</v>
      </c>
    </row>
    <row r="39" spans="1:65" x14ac:dyDescent="0.2">
      <c r="A39" s="13">
        <v>24</v>
      </c>
      <c r="B39" s="13">
        <v>24</v>
      </c>
      <c r="C39" s="2">
        <f t="shared" si="37"/>
        <v>200.00000766666665</v>
      </c>
      <c r="D39" s="2">
        <f t="shared" si="37"/>
        <v>140</v>
      </c>
      <c r="E39" s="2">
        <f t="shared" si="37"/>
        <v>100</v>
      </c>
      <c r="F39" s="9">
        <f t="shared" si="37"/>
        <v>121.33596800000001</v>
      </c>
      <c r="G39" s="9">
        <f t="shared" si="37"/>
        <v>119.350876</v>
      </c>
      <c r="H39" s="9">
        <f t="shared" si="37"/>
        <v>164.59185799999997</v>
      </c>
      <c r="I39" s="3">
        <f t="shared" si="38"/>
        <v>119</v>
      </c>
      <c r="J39" s="3">
        <f t="shared" si="38"/>
        <v>130</v>
      </c>
      <c r="K39" s="3">
        <f t="shared" si="38"/>
        <v>106</v>
      </c>
      <c r="M39" s="10">
        <f t="shared" si="12"/>
        <v>119.23445398198979</v>
      </c>
      <c r="N39" s="10">
        <f t="shared" si="13"/>
        <v>122.63487272417741</v>
      </c>
      <c r="O39" s="10">
        <f t="shared" si="14"/>
        <v>164.36012829791704</v>
      </c>
      <c r="R39" s="39">
        <f t="shared" si="30"/>
        <v>133.9589914912109</v>
      </c>
      <c r="S39" s="39">
        <f t="shared" si="15"/>
        <v>148.5216822589318</v>
      </c>
      <c r="T39" s="39">
        <f t="shared" si="16"/>
        <v>130.38193782945396</v>
      </c>
      <c r="U39" s="40">
        <f t="shared" si="31"/>
        <v>136.09993989390983</v>
      </c>
      <c r="V39" s="40">
        <f t="shared" si="32"/>
        <v>149.66663040537568</v>
      </c>
      <c r="W39" s="40">
        <f t="shared" si="33"/>
        <v>132.74219142428308</v>
      </c>
      <c r="X39" s="41">
        <f t="shared" si="39"/>
        <v>136.18</v>
      </c>
      <c r="Y39" s="41">
        <f t="shared" si="39"/>
        <v>146.9</v>
      </c>
      <c r="Z39" s="41">
        <f t="shared" si="39"/>
        <v>129.31</v>
      </c>
      <c r="AA39" s="11">
        <f t="shared" si="17"/>
        <v>2.1409484026989389</v>
      </c>
      <c r="AB39" s="11">
        <f t="shared" si="17"/>
        <v>1.1449481464438804</v>
      </c>
      <c r="AC39" s="11">
        <f t="shared" si="17"/>
        <v>2.3602535948291177</v>
      </c>
      <c r="AE39" s="26">
        <f t="shared" si="40"/>
        <v>192.66148299798135</v>
      </c>
      <c r="AF39" s="26">
        <f t="shared" si="40"/>
        <v>197.52533659901627</v>
      </c>
      <c r="AG39" s="26">
        <f t="shared" si="40"/>
        <v>180.23419189453099</v>
      </c>
      <c r="AH39" s="27">
        <f t="shared" si="34"/>
        <v>194.43948403804725</v>
      </c>
      <c r="AI39" s="27">
        <f t="shared" si="35"/>
        <v>196.021593593332</v>
      </c>
      <c r="AJ39" s="27">
        <f t="shared" si="36"/>
        <v>181.05057564190537</v>
      </c>
      <c r="AK39" s="25">
        <f t="shared" si="41"/>
        <v>199.64193700000001</v>
      </c>
      <c r="AL39" s="25">
        <f t="shared" si="41"/>
        <v>192.88111900000001</v>
      </c>
      <c r="AM39" s="25">
        <f t="shared" si="41"/>
        <v>176.221161</v>
      </c>
      <c r="AN39" s="28">
        <f t="shared" si="18"/>
        <v>3.1612876984754306</v>
      </c>
      <c r="AO39" s="28">
        <f t="shared" si="18"/>
        <v>2.2612430271443653</v>
      </c>
      <c r="AP39" s="28">
        <f t="shared" si="18"/>
        <v>0.66648242297702576</v>
      </c>
      <c r="AT39" s="13">
        <f t="shared" si="19"/>
        <v>23.373953809688242</v>
      </c>
      <c r="AU39" s="1">
        <f t="shared" si="20"/>
        <v>44.950635747995534</v>
      </c>
      <c r="BE39" s="13">
        <f t="shared" si="21"/>
        <v>1.7319794391142291</v>
      </c>
      <c r="BF39" s="13">
        <f t="shared" si="22"/>
        <v>2.751548069221891</v>
      </c>
      <c r="BG39" s="13">
        <f t="shared" si="23"/>
        <v>0.14079050136424739</v>
      </c>
      <c r="BH39" s="13">
        <f t="shared" si="24"/>
        <v>5.8789914884838201E-2</v>
      </c>
      <c r="BI39" s="13">
        <f t="shared" si="25"/>
        <v>1.8833426857560782</v>
      </c>
      <c r="BJ39" s="13">
        <f t="shared" si="26"/>
        <v>2.6542351127392125</v>
      </c>
      <c r="BK39" s="13">
        <f t="shared" si="27"/>
        <v>2.6058918482406619</v>
      </c>
      <c r="BL39" s="13">
        <f t="shared" si="28"/>
        <v>1.6281918155669695</v>
      </c>
      <c r="BM39" s="13">
        <f t="shared" si="29"/>
        <v>2.7405418364627465</v>
      </c>
    </row>
    <row r="40" spans="1:65" ht="15.75" x14ac:dyDescent="0.2">
      <c r="AA40" s="5"/>
      <c r="AB40" s="5"/>
      <c r="AC40" s="12">
        <f>AVERAGE(AA17:AC39)</f>
        <v>1.2096045366630435</v>
      </c>
      <c r="AN40" s="19"/>
      <c r="AO40" s="19"/>
      <c r="AP40" s="20">
        <f>AVERAGE(AN17:AP39)</f>
        <v>10.506481238855681</v>
      </c>
      <c r="BG40" s="13">
        <f>AVERAGE(BE17:BG39)</f>
        <v>1.5679327956657743</v>
      </c>
      <c r="BJ40" s="13">
        <f>AVERAGE(BH17:BJ39)</f>
        <v>1.1778778528979614</v>
      </c>
      <c r="BM40" s="13">
        <f>AVERAGE(BK16:BM39)</f>
        <v>2.571659886606354</v>
      </c>
    </row>
    <row r="41" spans="1:65" x14ac:dyDescent="0.2">
      <c r="B41" s="72" t="s">
        <v>28</v>
      </c>
      <c r="C41" s="72"/>
      <c r="D41" s="72"/>
      <c r="E41" s="72"/>
      <c r="F41" s="72"/>
      <c r="G41" s="72"/>
      <c r="H41" s="66" t="s">
        <v>29</v>
      </c>
      <c r="I41" s="66"/>
      <c r="J41" s="66"/>
      <c r="K41" s="66"/>
      <c r="L41" s="66"/>
      <c r="M41" s="66"/>
      <c r="N41" s="73" t="s">
        <v>30</v>
      </c>
      <c r="O41" s="73"/>
      <c r="P41" s="73"/>
      <c r="Q41" s="73"/>
      <c r="R41" s="73"/>
      <c r="S41" s="73"/>
      <c r="T41" s="15"/>
    </row>
    <row r="42" spans="1:65" ht="18" x14ac:dyDescent="0.2">
      <c r="B42" s="35" t="s">
        <v>18</v>
      </c>
      <c r="C42" s="35" t="s">
        <v>13</v>
      </c>
      <c r="D42" s="35" t="s">
        <v>14</v>
      </c>
      <c r="E42" s="35" t="s">
        <v>12</v>
      </c>
      <c r="F42" s="35" t="s">
        <v>15</v>
      </c>
      <c r="G42" s="35" t="s">
        <v>17</v>
      </c>
      <c r="H42" s="8" t="s">
        <v>18</v>
      </c>
      <c r="I42" s="8" t="s">
        <v>13</v>
      </c>
      <c r="J42" s="8" t="s">
        <v>14</v>
      </c>
      <c r="K42" s="8" t="s">
        <v>12</v>
      </c>
      <c r="L42" s="8" t="s">
        <v>15</v>
      </c>
      <c r="M42" s="8" t="s">
        <v>17</v>
      </c>
      <c r="N42" s="42" t="s">
        <v>18</v>
      </c>
      <c r="O42" s="42" t="s">
        <v>13</v>
      </c>
      <c r="P42" s="42" t="s">
        <v>14</v>
      </c>
      <c r="Q42" s="42" t="s">
        <v>12</v>
      </c>
      <c r="R42" s="42" t="s">
        <v>15</v>
      </c>
      <c r="S42" s="42" t="s">
        <v>17</v>
      </c>
      <c r="T42" s="15"/>
      <c r="V42" s="6" t="s">
        <v>3</v>
      </c>
      <c r="W42" s="2" t="s">
        <v>4</v>
      </c>
      <c r="X42" s="2" t="s">
        <v>10</v>
      </c>
      <c r="Y42" s="2" t="s">
        <v>11</v>
      </c>
      <c r="Z42" s="3" t="s">
        <v>5</v>
      </c>
      <c r="AA42" s="3" t="s">
        <v>40</v>
      </c>
      <c r="AE42" s="13">
        <v>137.03027745289555</v>
      </c>
      <c r="AF42" s="13">
        <v>151.83423131691001</v>
      </c>
      <c r="AG42" s="13">
        <v>136.88825208373504</v>
      </c>
      <c r="AH42" s="13">
        <v>188.27878037928465</v>
      </c>
      <c r="AI42" s="13">
        <v>186.67939869940983</v>
      </c>
      <c r="AJ42" s="13">
        <v>170.76536697062627</v>
      </c>
    </row>
    <row r="43" spans="1:65" x14ac:dyDescent="0.2">
      <c r="A43" s="43">
        <v>37226</v>
      </c>
      <c r="B43" s="44">
        <v>6199.9998800000003</v>
      </c>
      <c r="C43" s="44">
        <v>5580</v>
      </c>
      <c r="D43" s="45">
        <v>2790</v>
      </c>
      <c r="E43" s="46">
        <v>4251.7959700000001</v>
      </c>
      <c r="F43" s="46">
        <v>3879.70586</v>
      </c>
      <c r="G43" s="47">
        <v>4840.4677000000001</v>
      </c>
      <c r="H43" s="48">
        <v>215.37406921386699</v>
      </c>
      <c r="I43" s="48">
        <v>231.395248413085</v>
      </c>
      <c r="J43" s="49">
        <v>191.92889404296801</v>
      </c>
      <c r="K43" s="50">
        <v>118</v>
      </c>
      <c r="L43" s="50">
        <v>134</v>
      </c>
      <c r="M43" s="51">
        <v>113</v>
      </c>
      <c r="N43" s="52">
        <v>193.13331600000001</v>
      </c>
      <c r="O43" s="52">
        <v>206.17944299999999</v>
      </c>
      <c r="P43" s="53">
        <v>179.317566</v>
      </c>
      <c r="Q43" s="52">
        <v>137.43</v>
      </c>
      <c r="R43" s="52">
        <v>151.72999999999999</v>
      </c>
      <c r="S43" s="53">
        <v>135.11000000000001</v>
      </c>
      <c r="T43" s="54">
        <v>31</v>
      </c>
      <c r="U43" s="13" t="s">
        <v>12</v>
      </c>
      <c r="V43" s="7">
        <v>5</v>
      </c>
      <c r="W43" s="2">
        <v>0.3333333</v>
      </c>
      <c r="X43" s="2">
        <v>0.3333333</v>
      </c>
      <c r="Y43" s="2">
        <v>0.3333333</v>
      </c>
      <c r="Z43" s="3">
        <v>2</v>
      </c>
      <c r="AA43" s="3">
        <v>2</v>
      </c>
    </row>
    <row r="44" spans="1:65" x14ac:dyDescent="0.2">
      <c r="A44" s="43">
        <v>37257</v>
      </c>
      <c r="B44" s="44">
        <v>6200</v>
      </c>
      <c r="C44" s="44">
        <v>5580</v>
      </c>
      <c r="D44" s="45">
        <v>2790</v>
      </c>
      <c r="E44" s="46">
        <v>4241.1458700000003</v>
      </c>
      <c r="F44" s="46">
        <v>4056.0337399999999</v>
      </c>
      <c r="G44" s="47">
        <v>4915.1186799999996</v>
      </c>
      <c r="H44" s="48">
        <v>216.15278625488199</v>
      </c>
      <c r="I44" s="48">
        <v>231.27215576171801</v>
      </c>
      <c r="J44" s="49">
        <v>191.61415100097599</v>
      </c>
      <c r="K44" s="50">
        <v>118</v>
      </c>
      <c r="L44" s="50">
        <v>132</v>
      </c>
      <c r="M44" s="51">
        <v>112</v>
      </c>
      <c r="N44" s="52">
        <v>201.71957399999999</v>
      </c>
      <c r="O44" s="52">
        <v>206.05630500000001</v>
      </c>
      <c r="P44" s="53">
        <v>179.00277700000001</v>
      </c>
      <c r="Q44" s="52">
        <v>137.38</v>
      </c>
      <c r="R44" s="52">
        <v>150.53</v>
      </c>
      <c r="S44" s="53">
        <v>134.46</v>
      </c>
      <c r="T44" s="54">
        <v>31</v>
      </c>
      <c r="U44" s="13" t="s">
        <v>15</v>
      </c>
      <c r="V44" s="7">
        <v>5</v>
      </c>
      <c r="W44" s="2">
        <v>0.3333333</v>
      </c>
      <c r="X44" s="2">
        <v>0.3333333</v>
      </c>
      <c r="Y44" s="2">
        <v>0.3333333</v>
      </c>
      <c r="Z44" s="3">
        <v>2</v>
      </c>
      <c r="AA44" s="3">
        <v>2</v>
      </c>
    </row>
    <row r="45" spans="1:65" ht="15" x14ac:dyDescent="0.2">
      <c r="A45" s="43">
        <v>37288</v>
      </c>
      <c r="B45" s="44">
        <v>5599.9997899999998</v>
      </c>
      <c r="C45" s="44">
        <v>5040</v>
      </c>
      <c r="D45" s="45">
        <v>2520</v>
      </c>
      <c r="E45" s="46">
        <v>3486.9217800000001</v>
      </c>
      <c r="F45" s="46">
        <v>3694.5900900000001</v>
      </c>
      <c r="G45" s="47">
        <v>4647.1583300000002</v>
      </c>
      <c r="H45" s="48">
        <v>216.69508361816401</v>
      </c>
      <c r="I45" s="48">
        <v>231.78628540039</v>
      </c>
      <c r="J45" s="49">
        <v>191.75994873046801</v>
      </c>
      <c r="K45" s="50">
        <v>123</v>
      </c>
      <c r="L45" s="50">
        <v>132</v>
      </c>
      <c r="M45" s="51">
        <v>110</v>
      </c>
      <c r="N45" s="52">
        <v>202.05722</v>
      </c>
      <c r="O45" s="52">
        <v>206.570572</v>
      </c>
      <c r="P45" s="53">
        <v>179.14859000000001</v>
      </c>
      <c r="Q45" s="52">
        <v>140.63999999999999</v>
      </c>
      <c r="R45" s="52">
        <v>150.69</v>
      </c>
      <c r="S45" s="53">
        <v>133.51</v>
      </c>
      <c r="T45" s="54">
        <v>28</v>
      </c>
      <c r="U45" s="13" t="s">
        <v>17</v>
      </c>
      <c r="V45" s="7">
        <v>5</v>
      </c>
      <c r="W45" s="2">
        <v>0.3333333</v>
      </c>
      <c r="X45" s="2">
        <v>0.3333333</v>
      </c>
      <c r="Y45" s="2">
        <v>0.3333333</v>
      </c>
      <c r="Z45" s="3">
        <v>2</v>
      </c>
      <c r="AA45" s="3">
        <v>2</v>
      </c>
      <c r="AP45" s="62" t="s">
        <v>41</v>
      </c>
      <c r="AQ45" s="62" t="s">
        <v>25</v>
      </c>
      <c r="AR45" s="62" t="s">
        <v>26</v>
      </c>
    </row>
    <row r="46" spans="1:65" ht="15" x14ac:dyDescent="0.2">
      <c r="A46" s="43">
        <v>37316</v>
      </c>
      <c r="B46" s="44">
        <v>6200</v>
      </c>
      <c r="C46" s="44">
        <v>5580</v>
      </c>
      <c r="D46" s="45">
        <v>2790</v>
      </c>
      <c r="E46" s="46">
        <v>3950.13276</v>
      </c>
      <c r="F46" s="46">
        <v>4090.0464200000001</v>
      </c>
      <c r="G46" s="47">
        <v>5141.30951</v>
      </c>
      <c r="H46" s="48">
        <v>215.68112182617099</v>
      </c>
      <c r="I46" s="48">
        <v>231.79202270507801</v>
      </c>
      <c r="J46" s="49">
        <v>191.74751281738199</v>
      </c>
      <c r="K46" s="50">
        <v>122</v>
      </c>
      <c r="L46" s="50">
        <v>132</v>
      </c>
      <c r="M46" s="51">
        <v>110</v>
      </c>
      <c r="N46" s="52">
        <v>193.510254</v>
      </c>
      <c r="O46" s="52">
        <v>206.57630900000001</v>
      </c>
      <c r="P46" s="53">
        <v>179.136154</v>
      </c>
      <c r="Q46" s="52">
        <v>140.05000000000001</v>
      </c>
      <c r="R46" s="52">
        <v>150.69</v>
      </c>
      <c r="S46" s="53">
        <v>133.49</v>
      </c>
      <c r="T46" s="54">
        <v>31</v>
      </c>
      <c r="AP46" s="63" t="s">
        <v>12</v>
      </c>
      <c r="AQ46" s="63">
        <v>487.5</v>
      </c>
      <c r="AR46" s="63">
        <v>1462.5</v>
      </c>
      <c r="AS46" s="64">
        <v>140.31301879882812</v>
      </c>
    </row>
    <row r="47" spans="1:65" ht="15" x14ac:dyDescent="0.2">
      <c r="A47" s="43">
        <v>37347</v>
      </c>
      <c r="B47" s="44">
        <v>6000.0001199999997</v>
      </c>
      <c r="C47" s="44">
        <v>5400</v>
      </c>
      <c r="D47" s="45">
        <v>1500</v>
      </c>
      <c r="E47" s="46">
        <v>3987.1760599999998</v>
      </c>
      <c r="F47" s="46">
        <v>3481.2020900000002</v>
      </c>
      <c r="G47" s="47">
        <v>4581.0516399999997</v>
      </c>
      <c r="H47" s="48">
        <v>213.24278259277301</v>
      </c>
      <c r="I47" s="48">
        <v>228.71270751953099</v>
      </c>
      <c r="J47" s="49">
        <v>175.14703369140599</v>
      </c>
      <c r="K47" s="50">
        <v>117</v>
      </c>
      <c r="L47" s="50">
        <v>133</v>
      </c>
      <c r="M47" s="51">
        <v>110</v>
      </c>
      <c r="N47" s="52">
        <v>190.680969</v>
      </c>
      <c r="O47" s="52">
        <v>203.49620100000001</v>
      </c>
      <c r="P47" s="53">
        <v>168.139938</v>
      </c>
      <c r="Q47" s="52">
        <v>135.82</v>
      </c>
      <c r="R47" s="52">
        <v>149.44</v>
      </c>
      <c r="S47" s="53">
        <v>131.63</v>
      </c>
      <c r="T47" s="54">
        <v>30</v>
      </c>
      <c r="AP47" s="63" t="s">
        <v>15</v>
      </c>
      <c r="AQ47" s="63">
        <v>1762.5</v>
      </c>
      <c r="AR47" s="63">
        <v>1062.5</v>
      </c>
      <c r="AS47" s="64">
        <v>150.38923645019531</v>
      </c>
    </row>
    <row r="48" spans="1:65" ht="15" x14ac:dyDescent="0.2">
      <c r="A48" s="43">
        <v>37377</v>
      </c>
      <c r="B48" s="44">
        <v>6200.0001199999997</v>
      </c>
      <c r="C48" s="44">
        <v>5580</v>
      </c>
      <c r="D48" s="45">
        <v>1550</v>
      </c>
      <c r="E48" s="46">
        <v>4065.9043000000001</v>
      </c>
      <c r="F48" s="46">
        <v>3541.7528400000001</v>
      </c>
      <c r="G48" s="47">
        <v>4497.4739099999997</v>
      </c>
      <c r="H48" s="48">
        <v>213.85935974121</v>
      </c>
      <c r="I48" s="48">
        <v>228.051010131835</v>
      </c>
      <c r="J48" s="49">
        <v>174.70437622070301</v>
      </c>
      <c r="K48" s="50">
        <v>117</v>
      </c>
      <c r="L48" s="50">
        <v>133</v>
      </c>
      <c r="M48" s="51">
        <v>112</v>
      </c>
      <c r="N48" s="52">
        <v>200.36515800000001</v>
      </c>
      <c r="O48" s="52">
        <v>202.834351</v>
      </c>
      <c r="P48" s="53">
        <v>167.69725</v>
      </c>
      <c r="Q48" s="52">
        <v>135.58000000000001</v>
      </c>
      <c r="R48" s="52">
        <v>149.18</v>
      </c>
      <c r="S48" s="53">
        <v>132.55000000000001</v>
      </c>
      <c r="T48" s="54">
        <v>31</v>
      </c>
      <c r="V48" s="14" t="s">
        <v>21</v>
      </c>
      <c r="W48" s="14" t="s">
        <v>4</v>
      </c>
      <c r="X48" s="14" t="s">
        <v>10</v>
      </c>
      <c r="Y48" s="14" t="s">
        <v>11</v>
      </c>
      <c r="AA48" s="55" t="s">
        <v>41</v>
      </c>
      <c r="AB48" s="55" t="s">
        <v>25</v>
      </c>
      <c r="AC48" s="55" t="s">
        <v>26</v>
      </c>
      <c r="AD48" s="55" t="s">
        <v>42</v>
      </c>
      <c r="AE48" s="55" t="s">
        <v>20</v>
      </c>
      <c r="AF48" s="55" t="s">
        <v>43</v>
      </c>
      <c r="AP48" s="63" t="s">
        <v>17</v>
      </c>
      <c r="AQ48" s="63">
        <v>1487.5</v>
      </c>
      <c r="AR48" s="63">
        <v>1862.5</v>
      </c>
      <c r="AS48" s="64">
        <v>133.86990356445312</v>
      </c>
    </row>
    <row r="49" spans="1:45" ht="15" x14ac:dyDescent="0.2">
      <c r="A49" s="43">
        <v>37408</v>
      </c>
      <c r="B49" s="44">
        <v>5999.9998900000001</v>
      </c>
      <c r="C49" s="44">
        <v>5400</v>
      </c>
      <c r="D49" s="45">
        <v>1500</v>
      </c>
      <c r="E49" s="46">
        <v>3465.0208299999999</v>
      </c>
      <c r="F49" s="46">
        <v>3780.0927000000001</v>
      </c>
      <c r="G49" s="47">
        <v>4368.3105500000001</v>
      </c>
      <c r="H49" s="48">
        <v>213.15490722656199</v>
      </c>
      <c r="I49" s="48">
        <v>227.78053283691401</v>
      </c>
      <c r="J49" s="49">
        <v>174.36326599121</v>
      </c>
      <c r="K49" s="50">
        <v>123</v>
      </c>
      <c r="L49" s="50">
        <v>129</v>
      </c>
      <c r="M49" s="51">
        <v>112</v>
      </c>
      <c r="N49" s="52">
        <v>190.58526599999999</v>
      </c>
      <c r="O49" s="52">
        <v>202.56379699999999</v>
      </c>
      <c r="P49" s="53">
        <v>167.35612499999999</v>
      </c>
      <c r="Q49" s="52">
        <v>139.36000000000001</v>
      </c>
      <c r="R49" s="52">
        <v>146.85</v>
      </c>
      <c r="S49" s="53">
        <v>132.62</v>
      </c>
      <c r="T49" s="54">
        <v>30</v>
      </c>
      <c r="V49" s="15" t="s">
        <v>12</v>
      </c>
      <c r="W49" s="15">
        <v>0.5</v>
      </c>
      <c r="X49" s="15">
        <v>0.5</v>
      </c>
      <c r="Y49" s="15">
        <v>0.5</v>
      </c>
      <c r="AA49" s="56" t="s">
        <v>12</v>
      </c>
      <c r="AB49" s="56">
        <v>487.5</v>
      </c>
      <c r="AC49" s="56">
        <v>1462.5</v>
      </c>
      <c r="AD49" s="57">
        <f>U39</f>
        <v>136.09993989390983</v>
      </c>
      <c r="AE49" s="58">
        <v>140.31301879882812</v>
      </c>
      <c r="AF49" s="59">
        <f t="shared" ref="AF49:AF54" si="42">ABS(AE49-AD49)/AE49*100</f>
        <v>3.0026286519846996</v>
      </c>
      <c r="AP49" s="63" t="s">
        <v>18</v>
      </c>
      <c r="AQ49" s="63">
        <v>1112.5</v>
      </c>
      <c r="AR49" s="63">
        <v>1237.5</v>
      </c>
      <c r="AS49" s="65">
        <v>200.23239135742187</v>
      </c>
    </row>
    <row r="50" spans="1:45" ht="15" x14ac:dyDescent="0.2">
      <c r="A50" s="43">
        <v>37438</v>
      </c>
      <c r="B50" s="44">
        <v>5580.0000499999996</v>
      </c>
      <c r="C50" s="44">
        <v>4960</v>
      </c>
      <c r="D50" s="45">
        <v>1550</v>
      </c>
      <c r="E50" s="46">
        <v>3681.89804</v>
      </c>
      <c r="F50" s="46">
        <v>3415.0081300000002</v>
      </c>
      <c r="G50" s="47">
        <v>4556.6125899999997</v>
      </c>
      <c r="H50" s="48">
        <v>204.92330932617099</v>
      </c>
      <c r="I50" s="48">
        <v>216.40463256835901</v>
      </c>
      <c r="J50" s="49">
        <v>170.02227783203099</v>
      </c>
      <c r="K50" s="50">
        <v>117</v>
      </c>
      <c r="L50" s="50">
        <v>129</v>
      </c>
      <c r="M50" s="51">
        <v>107</v>
      </c>
      <c r="N50" s="52">
        <v>183.81033300000001</v>
      </c>
      <c r="O50" s="52">
        <v>193.987808</v>
      </c>
      <c r="P50" s="53">
        <v>163.014816</v>
      </c>
      <c r="Q50" s="52">
        <v>133.82</v>
      </c>
      <c r="R50" s="52">
        <v>144.6</v>
      </c>
      <c r="S50" s="53">
        <v>127.82</v>
      </c>
      <c r="T50" s="54">
        <v>31</v>
      </c>
      <c r="V50" s="15" t="s">
        <v>15</v>
      </c>
      <c r="W50" s="15">
        <v>0.5</v>
      </c>
      <c r="X50" s="15">
        <v>0.5</v>
      </c>
      <c r="Y50" s="15">
        <v>0.5</v>
      </c>
      <c r="AA50" s="56" t="s">
        <v>15</v>
      </c>
      <c r="AB50" s="56">
        <v>1762.5</v>
      </c>
      <c r="AC50" s="56">
        <v>1062.5</v>
      </c>
      <c r="AD50" s="57">
        <f>V39</f>
        <v>149.66663040537568</v>
      </c>
      <c r="AE50" s="58">
        <v>150.38923645019531</v>
      </c>
      <c r="AF50" s="59">
        <f t="shared" si="42"/>
        <v>0.48049053368186667</v>
      </c>
      <c r="AP50" s="63" t="s">
        <v>13</v>
      </c>
      <c r="AQ50" s="63">
        <v>1512.5</v>
      </c>
      <c r="AR50" s="63">
        <v>562.5</v>
      </c>
      <c r="AS50" s="65">
        <v>198.17457580566406</v>
      </c>
    </row>
    <row r="51" spans="1:45" ht="15" x14ac:dyDescent="0.2">
      <c r="A51" s="43">
        <v>37469</v>
      </c>
      <c r="B51" s="44">
        <v>5580.0001099999999</v>
      </c>
      <c r="C51" s="44">
        <v>4960</v>
      </c>
      <c r="D51" s="45">
        <v>3100</v>
      </c>
      <c r="E51" s="46">
        <v>3313.0847899999999</v>
      </c>
      <c r="F51" s="46">
        <v>3829.0023500000002</v>
      </c>
      <c r="G51" s="47">
        <v>4988.5521099999996</v>
      </c>
      <c r="H51" s="48">
        <v>207.35385131835901</v>
      </c>
      <c r="I51" s="48">
        <v>219.36538696289</v>
      </c>
      <c r="J51" s="49">
        <v>190.05693054199199</v>
      </c>
      <c r="K51" s="50">
        <v>124</v>
      </c>
      <c r="L51" s="50">
        <v>129</v>
      </c>
      <c r="M51" s="51">
        <v>107</v>
      </c>
      <c r="N51" s="52">
        <v>186.658005</v>
      </c>
      <c r="O51" s="52">
        <v>196.94923399999999</v>
      </c>
      <c r="P51" s="53">
        <v>176.043869</v>
      </c>
      <c r="Q51" s="52">
        <v>139.13999999999999</v>
      </c>
      <c r="R51" s="52">
        <v>146.5</v>
      </c>
      <c r="S51" s="53">
        <v>129.79</v>
      </c>
      <c r="T51" s="54">
        <v>31</v>
      </c>
      <c r="V51" s="15" t="s">
        <v>17</v>
      </c>
      <c r="W51" s="15">
        <v>0.5</v>
      </c>
      <c r="X51" s="15">
        <v>0.5</v>
      </c>
      <c r="Y51" s="15">
        <v>0.5</v>
      </c>
      <c r="AA51" s="56" t="s">
        <v>17</v>
      </c>
      <c r="AB51" s="56">
        <v>1487.5</v>
      </c>
      <c r="AC51" s="56">
        <v>1862.5</v>
      </c>
      <c r="AD51" s="57">
        <f>W39</f>
        <v>132.74219142428308</v>
      </c>
      <c r="AE51" s="58">
        <v>133.86990356445312</v>
      </c>
      <c r="AF51" s="59">
        <f t="shared" si="42"/>
        <v>0.84239407823812895</v>
      </c>
      <c r="AP51" s="63" t="s">
        <v>14</v>
      </c>
      <c r="AQ51" s="63">
        <v>1962.5</v>
      </c>
      <c r="AR51" s="63">
        <v>1562.5</v>
      </c>
      <c r="AS51" s="65">
        <v>181.11605834960937</v>
      </c>
    </row>
    <row r="52" spans="1:45" ht="15" x14ac:dyDescent="0.2">
      <c r="A52" s="43">
        <v>37500</v>
      </c>
      <c r="B52" s="44">
        <v>5400</v>
      </c>
      <c r="C52" s="44">
        <v>4800</v>
      </c>
      <c r="D52" s="45">
        <v>3000</v>
      </c>
      <c r="E52" s="46">
        <v>3468.2311199999999</v>
      </c>
      <c r="F52" s="46">
        <v>3737.5085399999998</v>
      </c>
      <c r="G52" s="47">
        <v>4500.7250999999997</v>
      </c>
      <c r="H52" s="48">
        <v>209.61755371093699</v>
      </c>
      <c r="I52" s="48">
        <v>222.43695068359301</v>
      </c>
      <c r="J52" s="49">
        <v>193.77111816406199</v>
      </c>
      <c r="K52" s="50">
        <v>124</v>
      </c>
      <c r="L52" s="50">
        <v>132</v>
      </c>
      <c r="M52" s="51">
        <v>114</v>
      </c>
      <c r="N52" s="52">
        <v>189.28031899999999</v>
      </c>
      <c r="O52" s="52">
        <v>200.0215</v>
      </c>
      <c r="P52" s="53">
        <v>179.758591</v>
      </c>
      <c r="Q52" s="52">
        <v>140.37</v>
      </c>
      <c r="R52" s="52">
        <v>149.65</v>
      </c>
      <c r="S52" s="53">
        <v>135.25</v>
      </c>
      <c r="T52" s="54">
        <v>30</v>
      </c>
      <c r="V52" s="16" t="s">
        <v>16</v>
      </c>
      <c r="W52" s="16">
        <v>10</v>
      </c>
      <c r="X52" s="16">
        <v>10</v>
      </c>
      <c r="Y52" s="16">
        <v>10</v>
      </c>
      <c r="AA52" s="56" t="s">
        <v>18</v>
      </c>
      <c r="AB52" s="56">
        <v>1112.5</v>
      </c>
      <c r="AC52" s="56">
        <v>1237.5</v>
      </c>
      <c r="AD52" s="57">
        <f>AH39</f>
        <v>194.43948403804725</v>
      </c>
      <c r="AE52" s="60">
        <v>200.23239135742187</v>
      </c>
      <c r="AF52" s="59">
        <f t="shared" si="42"/>
        <v>2.8930920117884806</v>
      </c>
      <c r="AG52" s="61"/>
      <c r="AH52" s="61"/>
      <c r="AI52" s="61"/>
    </row>
    <row r="53" spans="1:45" ht="15" x14ac:dyDescent="0.2">
      <c r="A53" s="43">
        <v>37530</v>
      </c>
      <c r="B53" s="44">
        <v>5580.0002399999903</v>
      </c>
      <c r="C53" s="44">
        <v>4960</v>
      </c>
      <c r="D53" s="45">
        <v>3100</v>
      </c>
      <c r="E53" s="46">
        <v>3782.2906699999999</v>
      </c>
      <c r="F53" s="46">
        <v>3713.0449100000001</v>
      </c>
      <c r="G53" s="47">
        <v>5223.57474</v>
      </c>
      <c r="H53" s="48">
        <v>209.21769714355401</v>
      </c>
      <c r="I53" s="48">
        <v>221.22151184082</v>
      </c>
      <c r="J53" s="49">
        <v>191.83583068847599</v>
      </c>
      <c r="K53" s="50">
        <v>120</v>
      </c>
      <c r="L53" s="50">
        <v>132</v>
      </c>
      <c r="M53" s="51">
        <v>106</v>
      </c>
      <c r="N53" s="52">
        <v>197.56163000000001</v>
      </c>
      <c r="O53" s="52">
        <v>198.80577099999999</v>
      </c>
      <c r="P53" s="53">
        <v>177.82302899999999</v>
      </c>
      <c r="Q53" s="52">
        <v>137.28</v>
      </c>
      <c r="R53" s="52">
        <v>148.97</v>
      </c>
      <c r="S53" s="53">
        <v>129.86000000000001</v>
      </c>
      <c r="T53" s="54">
        <v>31</v>
      </c>
      <c r="V53" s="17" t="s">
        <v>22</v>
      </c>
      <c r="W53" s="17">
        <v>1</v>
      </c>
      <c r="X53" s="17">
        <v>1</v>
      </c>
      <c r="Y53" s="17">
        <v>1</v>
      </c>
      <c r="AA53" s="56" t="s">
        <v>13</v>
      </c>
      <c r="AB53" s="56">
        <v>1512.5</v>
      </c>
      <c r="AC53" s="56">
        <v>562.5</v>
      </c>
      <c r="AD53" s="57">
        <f>AI39</f>
        <v>196.021593593332</v>
      </c>
      <c r="AE53" s="60">
        <v>198.17457580566406</v>
      </c>
      <c r="AF53" s="59">
        <f t="shared" si="42"/>
        <v>1.0864068731214753</v>
      </c>
    </row>
    <row r="54" spans="1:45" ht="15" x14ac:dyDescent="0.2">
      <c r="A54" s="43">
        <v>37561</v>
      </c>
      <c r="B54" s="44">
        <v>5400</v>
      </c>
      <c r="C54" s="44">
        <v>4800</v>
      </c>
      <c r="D54" s="45">
        <v>3000</v>
      </c>
      <c r="E54" s="46">
        <v>3480.1998100000001</v>
      </c>
      <c r="F54" s="46">
        <v>3756.5913399999999</v>
      </c>
      <c r="G54" s="47">
        <v>4602.6155099999996</v>
      </c>
      <c r="H54" s="48">
        <v>210.69596862792901</v>
      </c>
      <c r="I54" s="48">
        <v>222.69967651367099</v>
      </c>
      <c r="J54" s="49">
        <v>193.87818908691401</v>
      </c>
      <c r="K54" s="50">
        <v>124</v>
      </c>
      <c r="L54" s="50">
        <v>132</v>
      </c>
      <c r="M54" s="51">
        <v>113</v>
      </c>
      <c r="N54" s="52">
        <v>198.45901499999999</v>
      </c>
      <c r="O54" s="52">
        <v>200.28428600000001</v>
      </c>
      <c r="P54" s="53">
        <v>179.86567700000001</v>
      </c>
      <c r="Q54" s="52">
        <v>140.43</v>
      </c>
      <c r="R54" s="52">
        <v>149.74</v>
      </c>
      <c r="S54" s="53">
        <v>134.72999999999999</v>
      </c>
      <c r="T54" s="54">
        <v>30</v>
      </c>
      <c r="V54" s="18" t="s">
        <v>23</v>
      </c>
      <c r="W54" s="18">
        <f>W53/W52</f>
        <v>0.1</v>
      </c>
      <c r="X54" s="18">
        <f>X53/X52</f>
        <v>0.1</v>
      </c>
      <c r="Y54" s="18">
        <f>Y53/Y52</f>
        <v>0.1</v>
      </c>
      <c r="AA54" s="56" t="s">
        <v>14</v>
      </c>
      <c r="AB54" s="56">
        <v>1962.5</v>
      </c>
      <c r="AC54" s="56">
        <v>1562.5</v>
      </c>
      <c r="AD54" s="57">
        <f>AJ39</f>
        <v>181.05057564190537</v>
      </c>
      <c r="AE54" s="60">
        <v>181.11605834960937</v>
      </c>
      <c r="AF54" s="59">
        <f t="shared" si="42"/>
        <v>3.6155108663862991E-2</v>
      </c>
    </row>
    <row r="55" spans="1:45" x14ac:dyDescent="0.2">
      <c r="A55" s="43">
        <v>37591</v>
      </c>
      <c r="B55" s="44">
        <v>6510.0002299999996</v>
      </c>
      <c r="C55" s="44">
        <v>4960</v>
      </c>
      <c r="D55" s="45">
        <v>3100</v>
      </c>
      <c r="E55" s="46">
        <v>3731.1507900000001</v>
      </c>
      <c r="F55" s="46">
        <v>3993.2948799999999</v>
      </c>
      <c r="G55" s="47">
        <v>5407.2890900000002</v>
      </c>
      <c r="H55" s="48">
        <v>217.70437622070301</v>
      </c>
      <c r="I55" s="48">
        <v>223.13394165039</v>
      </c>
      <c r="J55" s="49">
        <v>193.33883666992099</v>
      </c>
      <c r="K55" s="50">
        <v>123</v>
      </c>
      <c r="L55" s="50">
        <v>131</v>
      </c>
      <c r="M55" s="51">
        <v>106</v>
      </c>
      <c r="N55" s="52">
        <v>202.62124600000001</v>
      </c>
      <c r="O55" s="52">
        <v>200.71864299999999</v>
      </c>
      <c r="P55" s="53">
        <v>179.32624799999999</v>
      </c>
      <c r="Q55" s="52">
        <v>140.05000000000001</v>
      </c>
      <c r="R55" s="52">
        <v>149.25</v>
      </c>
      <c r="S55" s="53">
        <v>130.69999999999999</v>
      </c>
      <c r="T55" s="54">
        <v>31</v>
      </c>
    </row>
    <row r="56" spans="1:45" x14ac:dyDescent="0.2">
      <c r="A56" s="43">
        <v>37622</v>
      </c>
      <c r="B56" s="44">
        <v>6510</v>
      </c>
      <c r="C56" s="44">
        <v>4960</v>
      </c>
      <c r="D56" s="45">
        <v>4960</v>
      </c>
      <c r="E56" s="46">
        <v>4034.8508499999998</v>
      </c>
      <c r="F56" s="46">
        <v>4884.60779</v>
      </c>
      <c r="G56" s="47">
        <v>5643.19722</v>
      </c>
      <c r="H56" s="48">
        <v>218.67736816406199</v>
      </c>
      <c r="I56" s="48">
        <v>225.57286071777301</v>
      </c>
      <c r="J56" s="49">
        <v>216.55006408691401</v>
      </c>
      <c r="K56" s="50">
        <v>122</v>
      </c>
      <c r="L56" s="50">
        <v>126</v>
      </c>
      <c r="M56" s="51">
        <v>108</v>
      </c>
      <c r="N56" s="52">
        <v>195.584732</v>
      </c>
      <c r="O56" s="52">
        <v>203.15812700000001</v>
      </c>
      <c r="P56" s="53">
        <v>194.133286</v>
      </c>
      <c r="Q56" s="52">
        <v>140.43</v>
      </c>
      <c r="R56" s="52">
        <v>148.32</v>
      </c>
      <c r="S56" s="53">
        <v>133.78</v>
      </c>
      <c r="T56" s="54">
        <v>31</v>
      </c>
    </row>
    <row r="57" spans="1:45" x14ac:dyDescent="0.2">
      <c r="A57" s="43">
        <v>37653</v>
      </c>
      <c r="B57" s="44">
        <v>5879.9998900000001</v>
      </c>
      <c r="C57" s="44">
        <v>5040</v>
      </c>
      <c r="D57" s="45">
        <v>4480</v>
      </c>
      <c r="E57" s="46">
        <v>3940.1959200000001</v>
      </c>
      <c r="F57" s="46">
        <v>4316.6014400000004</v>
      </c>
      <c r="G57" s="47">
        <v>5341.7955300000003</v>
      </c>
      <c r="H57" s="48">
        <v>220.92156982421801</v>
      </c>
      <c r="I57" s="48">
        <v>236.009841918945</v>
      </c>
      <c r="J57" s="49">
        <v>219.86027526855401</v>
      </c>
      <c r="K57" s="50">
        <v>121</v>
      </c>
      <c r="L57" s="50">
        <v>131</v>
      </c>
      <c r="M57" s="51">
        <v>108</v>
      </c>
      <c r="N57" s="52">
        <v>198.18670700000001</v>
      </c>
      <c r="O57" s="52">
        <v>210.79521199999999</v>
      </c>
      <c r="P57" s="53">
        <v>197.444244</v>
      </c>
      <c r="Q57" s="52">
        <v>140.93</v>
      </c>
      <c r="R57" s="52">
        <v>152.84</v>
      </c>
      <c r="S57" s="53">
        <v>135.02000000000001</v>
      </c>
      <c r="T57" s="54">
        <v>28</v>
      </c>
    </row>
    <row r="58" spans="1:45" x14ac:dyDescent="0.2">
      <c r="A58" s="43">
        <v>37681</v>
      </c>
      <c r="B58" s="44">
        <v>6510</v>
      </c>
      <c r="C58" s="44">
        <v>5580</v>
      </c>
      <c r="D58" s="45">
        <v>4960</v>
      </c>
      <c r="E58" s="46">
        <v>4416.9285900000004</v>
      </c>
      <c r="F58" s="46">
        <v>5110.3492399999996</v>
      </c>
      <c r="G58" s="47">
        <v>5865.2836299999999</v>
      </c>
      <c r="H58" s="48">
        <v>221.25718688964801</v>
      </c>
      <c r="I58" s="48">
        <v>236.38677978515599</v>
      </c>
      <c r="J58" s="49">
        <v>220.20509338378901</v>
      </c>
      <c r="K58" s="50">
        <v>121</v>
      </c>
      <c r="L58" s="50">
        <v>128</v>
      </c>
      <c r="M58" s="51">
        <v>109</v>
      </c>
      <c r="N58" s="52">
        <v>198.5625</v>
      </c>
      <c r="O58" s="52">
        <v>211.17224100000001</v>
      </c>
      <c r="P58" s="53">
        <v>197.78913900000001</v>
      </c>
      <c r="Q58" s="52">
        <v>141.18</v>
      </c>
      <c r="R58" s="52">
        <v>151.35</v>
      </c>
      <c r="S58" s="53">
        <v>135.80000000000001</v>
      </c>
      <c r="T58" s="54">
        <v>31</v>
      </c>
    </row>
    <row r="59" spans="1:45" x14ac:dyDescent="0.2">
      <c r="A59" s="43">
        <v>37712</v>
      </c>
      <c r="B59" s="44">
        <v>6299.9997700000004</v>
      </c>
      <c r="C59" s="44">
        <v>5400</v>
      </c>
      <c r="D59" s="45">
        <v>4800</v>
      </c>
      <c r="E59" s="46">
        <v>4664.0519700000004</v>
      </c>
      <c r="F59" s="46">
        <v>4593.9001500000004</v>
      </c>
      <c r="G59" s="47">
        <v>5579.5802299999996</v>
      </c>
      <c r="H59" s="48">
        <v>221.78330993652301</v>
      </c>
      <c r="I59" s="48">
        <v>237.6171875</v>
      </c>
      <c r="J59" s="49">
        <v>221.64453125</v>
      </c>
      <c r="K59" s="50">
        <v>117</v>
      </c>
      <c r="L59" s="50">
        <v>133</v>
      </c>
      <c r="M59" s="51">
        <v>111</v>
      </c>
      <c r="N59" s="52">
        <v>199.17659</v>
      </c>
      <c r="O59" s="52">
        <v>212.40296900000001</v>
      </c>
      <c r="P59" s="53">
        <v>199.22889699999999</v>
      </c>
      <c r="Q59" s="52">
        <v>139.02000000000001</v>
      </c>
      <c r="R59" s="52">
        <v>154.69</v>
      </c>
      <c r="S59" s="53">
        <v>137.34</v>
      </c>
      <c r="T59" s="54">
        <v>30</v>
      </c>
    </row>
    <row r="60" spans="1:45" x14ac:dyDescent="0.2">
      <c r="A60" s="43">
        <v>37742</v>
      </c>
      <c r="B60" s="44">
        <v>6510.0002399999903</v>
      </c>
      <c r="C60" s="44">
        <v>5580</v>
      </c>
      <c r="D60" s="45">
        <v>4960</v>
      </c>
      <c r="E60" s="46">
        <v>4429.9220400000004</v>
      </c>
      <c r="F60" s="46">
        <v>5044.9728100000002</v>
      </c>
      <c r="G60" s="47">
        <v>5889.7228100000002</v>
      </c>
      <c r="H60" s="48">
        <v>222.16740417480401</v>
      </c>
      <c r="I60" s="48">
        <v>237.72669982910099</v>
      </c>
      <c r="J60" s="49">
        <v>221.54197692871</v>
      </c>
      <c r="K60" s="50">
        <v>122</v>
      </c>
      <c r="L60" s="50">
        <v>130</v>
      </c>
      <c r="M60" s="51">
        <v>110</v>
      </c>
      <c r="N60" s="52">
        <v>199.61717200000001</v>
      </c>
      <c r="O60" s="52">
        <v>212.51251199999999</v>
      </c>
      <c r="P60" s="53">
        <v>199.126328</v>
      </c>
      <c r="Q60" s="52">
        <v>142.24</v>
      </c>
      <c r="R60" s="52">
        <v>153.05000000000001</v>
      </c>
      <c r="S60" s="53">
        <v>136.91</v>
      </c>
      <c r="T60" s="54">
        <v>31</v>
      </c>
    </row>
    <row r="61" spans="1:45" x14ac:dyDescent="0.2">
      <c r="A61" s="43">
        <v>37773</v>
      </c>
      <c r="B61" s="44">
        <v>6300.0002299999996</v>
      </c>
      <c r="C61" s="44">
        <v>5400</v>
      </c>
      <c r="D61" s="45">
        <v>4800</v>
      </c>
      <c r="E61" s="46">
        <v>4406.3708500000002</v>
      </c>
      <c r="F61" s="46">
        <v>5003.0708299999997</v>
      </c>
      <c r="G61" s="47">
        <v>5465.02808</v>
      </c>
      <c r="H61" s="48">
        <v>222.37242126464801</v>
      </c>
      <c r="I61" s="48">
        <v>237.86114501953099</v>
      </c>
      <c r="J61" s="49">
        <v>222.00213623046801</v>
      </c>
      <c r="K61" s="50">
        <v>121</v>
      </c>
      <c r="L61" s="50">
        <v>129</v>
      </c>
      <c r="M61" s="51">
        <v>113</v>
      </c>
      <c r="N61" s="52">
        <v>199.85711699999999</v>
      </c>
      <c r="O61" s="52">
        <v>212.64698799999999</v>
      </c>
      <c r="P61" s="53">
        <v>199.586578</v>
      </c>
      <c r="Q61" s="52">
        <v>141.80000000000001</v>
      </c>
      <c r="R61" s="52">
        <v>152.62</v>
      </c>
      <c r="S61" s="53">
        <v>138.80000000000001</v>
      </c>
      <c r="T61" s="54">
        <v>30</v>
      </c>
    </row>
    <row r="62" spans="1:45" x14ac:dyDescent="0.2">
      <c r="A62" s="43">
        <v>37803</v>
      </c>
      <c r="B62" s="44">
        <v>6509.9998900000001</v>
      </c>
      <c r="C62" s="44">
        <v>4340</v>
      </c>
      <c r="D62" s="45">
        <v>4960</v>
      </c>
      <c r="E62" s="46">
        <v>4221.1058000000003</v>
      </c>
      <c r="F62" s="46">
        <v>4680.8888399999996</v>
      </c>
      <c r="G62" s="47">
        <v>5867.0962499999996</v>
      </c>
      <c r="H62" s="48">
        <v>219.35153198242099</v>
      </c>
      <c r="I62" s="48">
        <v>220.13359069824199</v>
      </c>
      <c r="J62" s="49">
        <v>217.97166442871</v>
      </c>
      <c r="K62" s="50">
        <v>121</v>
      </c>
      <c r="L62" s="50">
        <v>129</v>
      </c>
      <c r="M62" s="51">
        <v>107</v>
      </c>
      <c r="N62" s="52">
        <v>196.34345999999999</v>
      </c>
      <c r="O62" s="52">
        <v>200.520172</v>
      </c>
      <c r="P62" s="53">
        <v>195.555206</v>
      </c>
      <c r="Q62" s="52">
        <v>140.29</v>
      </c>
      <c r="R62" s="52">
        <v>150.38999999999999</v>
      </c>
      <c r="S62" s="53">
        <v>133.80000000000001</v>
      </c>
      <c r="T62" s="54">
        <v>31</v>
      </c>
    </row>
    <row r="63" spans="1:45" x14ac:dyDescent="0.2">
      <c r="A63" s="43">
        <v>37834</v>
      </c>
      <c r="B63" s="44">
        <v>6137.9998800000003</v>
      </c>
      <c r="C63" s="44">
        <v>4340</v>
      </c>
      <c r="D63" s="45">
        <v>3100</v>
      </c>
      <c r="E63" s="46">
        <v>3791.7854200000002</v>
      </c>
      <c r="F63" s="46">
        <v>4008.26746</v>
      </c>
      <c r="G63" s="47">
        <v>5130.1301000000003</v>
      </c>
      <c r="H63" s="48">
        <v>212.872314453125</v>
      </c>
      <c r="I63" s="48">
        <v>214.62162780761699</v>
      </c>
      <c r="J63" s="49">
        <v>192.42782592773401</v>
      </c>
      <c r="K63" s="50">
        <v>121</v>
      </c>
      <c r="L63" s="50">
        <v>129</v>
      </c>
      <c r="M63" s="51">
        <v>108</v>
      </c>
      <c r="N63" s="52">
        <v>190.50054900000001</v>
      </c>
      <c r="O63" s="52">
        <v>195.00711100000001</v>
      </c>
      <c r="P63" s="53">
        <v>178.4151</v>
      </c>
      <c r="Q63" s="52">
        <v>138.32</v>
      </c>
      <c r="R63" s="52">
        <v>147.31</v>
      </c>
      <c r="S63" s="53">
        <v>131.44</v>
      </c>
      <c r="T63" s="54">
        <v>31</v>
      </c>
    </row>
    <row r="64" spans="1:45" x14ac:dyDescent="0.2">
      <c r="A64" s="43">
        <v>37865</v>
      </c>
      <c r="B64" s="44">
        <v>5790</v>
      </c>
      <c r="C64" s="44">
        <v>4200</v>
      </c>
      <c r="D64" s="45">
        <v>3000</v>
      </c>
      <c r="E64" s="46">
        <v>3877.9128999999998</v>
      </c>
      <c r="F64" s="46">
        <v>3668.2823199999998</v>
      </c>
      <c r="G64" s="47">
        <v>4575.6014999999998</v>
      </c>
      <c r="H64" s="48">
        <v>209.91172790527301</v>
      </c>
      <c r="I64" s="48">
        <v>212.21772766113199</v>
      </c>
      <c r="J64" s="49">
        <v>190.49777221679599</v>
      </c>
      <c r="K64" s="50">
        <v>116</v>
      </c>
      <c r="L64" s="50">
        <v>129</v>
      </c>
      <c r="M64" s="51">
        <v>110</v>
      </c>
      <c r="N64" s="52">
        <v>187.777985</v>
      </c>
      <c r="O64" s="52">
        <v>192.602722</v>
      </c>
      <c r="P64" s="53">
        <v>176.48477199999999</v>
      </c>
      <c r="Q64" s="52">
        <v>134.31</v>
      </c>
      <c r="R64" s="52">
        <v>146.32</v>
      </c>
      <c r="S64" s="53">
        <v>131.6</v>
      </c>
      <c r="T64" s="54">
        <v>30</v>
      </c>
    </row>
    <row r="65" spans="1:44" x14ac:dyDescent="0.2">
      <c r="A65" s="43">
        <v>37895</v>
      </c>
      <c r="B65" s="44">
        <v>6107.0001099999999</v>
      </c>
      <c r="C65" s="44">
        <v>4340</v>
      </c>
      <c r="D65" s="45">
        <v>3100</v>
      </c>
      <c r="E65" s="46">
        <v>3607.0292300000001</v>
      </c>
      <c r="F65" s="46">
        <v>3637.0198</v>
      </c>
      <c r="G65" s="47">
        <v>4865.4503800000002</v>
      </c>
      <c r="H65" s="48">
        <v>212.08273315429599</v>
      </c>
      <c r="I65" s="48">
        <v>213.72966003417901</v>
      </c>
      <c r="J65" s="49">
        <v>191.81684875488199</v>
      </c>
      <c r="K65" s="50">
        <v>122</v>
      </c>
      <c r="L65" s="50">
        <v>132</v>
      </c>
      <c r="M65" s="51">
        <v>110</v>
      </c>
      <c r="N65" s="52">
        <v>189.746353</v>
      </c>
      <c r="O65" s="52">
        <v>194.11497499999999</v>
      </c>
      <c r="P65" s="53">
        <v>177.80403100000001</v>
      </c>
      <c r="Q65" s="52">
        <v>138.47999999999999</v>
      </c>
      <c r="R65" s="52">
        <v>148.62</v>
      </c>
      <c r="S65" s="53">
        <v>132.22999999999999</v>
      </c>
      <c r="T65" s="54">
        <v>31</v>
      </c>
    </row>
    <row r="66" spans="1:44" x14ac:dyDescent="0.2">
      <c r="A66" s="43">
        <v>37926</v>
      </c>
      <c r="B66" s="44">
        <v>6000.0002299999996</v>
      </c>
      <c r="C66" s="44">
        <v>4200</v>
      </c>
      <c r="D66" s="45">
        <v>3000</v>
      </c>
      <c r="E66" s="46">
        <v>3640.0790400000001</v>
      </c>
      <c r="F66" s="46">
        <v>3580.52628</v>
      </c>
      <c r="G66" s="47">
        <v>4937.7557399999996</v>
      </c>
      <c r="H66" s="48">
        <v>212.66148376464801</v>
      </c>
      <c r="I66" s="48">
        <v>212.49604797363199</v>
      </c>
      <c r="J66" s="49">
        <v>190.23419189453099</v>
      </c>
      <c r="K66" s="50">
        <v>119</v>
      </c>
      <c r="L66" s="50">
        <v>130</v>
      </c>
      <c r="M66" s="51">
        <v>106</v>
      </c>
      <c r="N66" s="52">
        <v>199.64193700000001</v>
      </c>
      <c r="O66" s="52">
        <v>192.88111900000001</v>
      </c>
      <c r="P66" s="53">
        <v>176.221161</v>
      </c>
      <c r="Q66" s="52">
        <v>136.18</v>
      </c>
      <c r="R66" s="52">
        <v>146.9</v>
      </c>
      <c r="S66" s="53">
        <v>129.31</v>
      </c>
      <c r="T66" s="54">
        <v>30</v>
      </c>
    </row>
    <row r="69" spans="1:44" x14ac:dyDescent="0.2">
      <c r="B69" s="67" t="s">
        <v>34</v>
      </c>
      <c r="C69" s="67" t="s">
        <v>12</v>
      </c>
      <c r="D69" s="67"/>
      <c r="E69" s="67"/>
      <c r="F69" s="67" t="s">
        <v>15</v>
      </c>
      <c r="G69" s="67"/>
      <c r="H69" s="67"/>
      <c r="I69" s="67" t="s">
        <v>17</v>
      </c>
      <c r="J69" s="67"/>
      <c r="K69" s="67"/>
      <c r="M69" s="67" t="s">
        <v>24</v>
      </c>
      <c r="N69" s="67" t="s">
        <v>12</v>
      </c>
      <c r="O69" s="67"/>
      <c r="P69" s="67"/>
      <c r="Q69" s="67" t="s">
        <v>15</v>
      </c>
      <c r="R69" s="67"/>
      <c r="S69" s="67"/>
      <c r="T69" s="67" t="s">
        <v>17</v>
      </c>
      <c r="U69" s="67"/>
      <c r="V69" s="67"/>
      <c r="X69" s="67" t="s">
        <v>37</v>
      </c>
      <c r="Y69" s="67" t="s">
        <v>12</v>
      </c>
      <c r="Z69" s="67"/>
      <c r="AA69" s="67"/>
      <c r="AB69" s="67" t="s">
        <v>15</v>
      </c>
      <c r="AC69" s="67"/>
      <c r="AD69" s="67"/>
      <c r="AE69" s="67" t="s">
        <v>17</v>
      </c>
      <c r="AF69" s="67"/>
      <c r="AG69" s="67"/>
      <c r="AI69" s="67" t="s">
        <v>37</v>
      </c>
      <c r="AJ69" s="67" t="s">
        <v>12</v>
      </c>
      <c r="AK69" s="67"/>
      <c r="AL69" s="67"/>
      <c r="AM69" s="67" t="s">
        <v>15</v>
      </c>
      <c r="AN69" s="67"/>
      <c r="AO69" s="67"/>
      <c r="AP69" s="67" t="s">
        <v>17</v>
      </c>
      <c r="AQ69" s="67"/>
      <c r="AR69" s="67"/>
    </row>
    <row r="70" spans="1:44" x14ac:dyDescent="0.2">
      <c r="B70" s="67"/>
      <c r="C70" s="35" t="s">
        <v>18</v>
      </c>
      <c r="D70" s="35" t="s">
        <v>13</v>
      </c>
      <c r="E70" s="35" t="s">
        <v>14</v>
      </c>
      <c r="F70" s="35" t="s">
        <v>18</v>
      </c>
      <c r="G70" s="35" t="s">
        <v>13</v>
      </c>
      <c r="H70" s="35" t="s">
        <v>14</v>
      </c>
      <c r="I70" s="35" t="s">
        <v>18</v>
      </c>
      <c r="J70" s="35" t="s">
        <v>13</v>
      </c>
      <c r="K70" s="35" t="s">
        <v>14</v>
      </c>
      <c r="M70" s="67"/>
      <c r="N70" s="35" t="s">
        <v>18</v>
      </c>
      <c r="O70" s="35" t="s">
        <v>13</v>
      </c>
      <c r="P70" s="35" t="s">
        <v>14</v>
      </c>
      <c r="Q70" s="35" t="s">
        <v>18</v>
      </c>
      <c r="R70" s="35" t="s">
        <v>13</v>
      </c>
      <c r="S70" s="35" t="s">
        <v>14</v>
      </c>
      <c r="T70" s="35" t="s">
        <v>18</v>
      </c>
      <c r="U70" s="35" t="s">
        <v>13</v>
      </c>
      <c r="V70" s="35" t="s">
        <v>14</v>
      </c>
      <c r="X70" s="67"/>
      <c r="Y70" s="35" t="s">
        <v>18</v>
      </c>
      <c r="Z70" s="35" t="s">
        <v>13</v>
      </c>
      <c r="AA70" s="35" t="s">
        <v>14</v>
      </c>
      <c r="AB70" s="35" t="s">
        <v>18</v>
      </c>
      <c r="AC70" s="35" t="s">
        <v>13</v>
      </c>
      <c r="AD70" s="35" t="s">
        <v>14</v>
      </c>
      <c r="AE70" s="35" t="s">
        <v>18</v>
      </c>
      <c r="AF70" s="35" t="s">
        <v>13</v>
      </c>
      <c r="AG70" s="35" t="s">
        <v>14</v>
      </c>
      <c r="AI70" s="67"/>
      <c r="AJ70" s="35" t="s">
        <v>18</v>
      </c>
      <c r="AK70" s="35" t="s">
        <v>13</v>
      </c>
      <c r="AL70" s="35" t="s">
        <v>14</v>
      </c>
      <c r="AM70" s="35" t="s">
        <v>18</v>
      </c>
      <c r="AN70" s="35" t="s">
        <v>13</v>
      </c>
      <c r="AO70" s="35" t="s">
        <v>14</v>
      </c>
      <c r="AP70" s="35" t="s">
        <v>18</v>
      </c>
      <c r="AQ70" s="35" t="s">
        <v>13</v>
      </c>
      <c r="AR70" s="35" t="s">
        <v>14</v>
      </c>
    </row>
    <row r="71" spans="1:44" x14ac:dyDescent="0.2">
      <c r="B71" s="13">
        <v>1</v>
      </c>
      <c r="C71" s="4">
        <f>C16*C$6</f>
        <v>34.430592101725651</v>
      </c>
      <c r="D71" s="4">
        <f>D16*D$6</f>
        <v>74.120694957286958</v>
      </c>
      <c r="E71" s="4">
        <f>E16*E$6</f>
        <v>21.036558428719417</v>
      </c>
      <c r="F71" s="4">
        <f t="shared" ref="F71:H86" si="43">C16*C$7</f>
        <v>24.429468067609147</v>
      </c>
      <c r="G71" s="4">
        <f t="shared" si="43"/>
        <v>68.61818104944598</v>
      </c>
      <c r="H71" s="4">
        <f t="shared" si="43"/>
        <v>38.459002483681083</v>
      </c>
      <c r="I71" s="4">
        <f t="shared" ref="I71:K86" si="44">C16*C$8</f>
        <v>95.985744801428041</v>
      </c>
      <c r="J71" s="4">
        <f t="shared" si="44"/>
        <v>37.26112399326712</v>
      </c>
      <c r="K71" s="4">
        <f t="shared" si="44"/>
        <v>30.504430087599513</v>
      </c>
      <c r="M71" s="13">
        <v>1</v>
      </c>
      <c r="N71" s="4">
        <f>L$6*(AH16-$U16)</f>
        <v>54.960609091309315</v>
      </c>
      <c r="O71" s="4">
        <f t="shared" ref="O71:P71" si="45">M$6*(AI16-$U16)</f>
        <v>62.032785064445257</v>
      </c>
      <c r="P71" s="4">
        <f t="shared" si="45"/>
        <v>36.713878633399823</v>
      </c>
      <c r="Q71" s="4">
        <f>L$7*(AH16-$V16)</f>
        <v>39.310563714549907</v>
      </c>
      <c r="R71" s="4">
        <f t="shared" ref="R71:S71" si="46">M$7*(AI16-$V16)</f>
        <v>48.677659635779584</v>
      </c>
      <c r="S71" s="4">
        <f t="shared" si="46"/>
        <v>24.327932273340615</v>
      </c>
      <c r="T71" s="4">
        <f>L$8*(AH16-$W16)</f>
        <v>57.808128559864379</v>
      </c>
      <c r="U71" s="4">
        <f t="shared" ref="U71:V71" si="47">M$8*(AI16-$W16)</f>
        <v>64.372152034290693</v>
      </c>
      <c r="V71" s="4">
        <f t="shared" si="47"/>
        <v>38.858451306368309</v>
      </c>
      <c r="X71" s="13">
        <v>1</v>
      </c>
      <c r="Y71" s="4">
        <f t="shared" ref="Y71:AG94" si="48">(C71-N71)^2</f>
        <v>421.48159759259391</v>
      </c>
      <c r="Z71" s="4">
        <f t="shared" si="48"/>
        <v>146.11756557746025</v>
      </c>
      <c r="AA71" s="4">
        <f t="shared" si="48"/>
        <v>245.77836880008047</v>
      </c>
      <c r="AB71" s="4">
        <f t="shared" si="48"/>
        <v>221.44700765339925</v>
      </c>
      <c r="AC71" s="4">
        <f t="shared" si="48"/>
        <v>397.62439424888805</v>
      </c>
      <c r="AD71" s="4">
        <f t="shared" si="48"/>
        <v>199.68714528957179</v>
      </c>
      <c r="AE71" s="4">
        <f t="shared" si="48"/>
        <v>1457.5303818881055</v>
      </c>
      <c r="AF71" s="4">
        <f t="shared" si="48"/>
        <v>735.00784144116653</v>
      </c>
      <c r="AG71" s="4">
        <f t="shared" si="48"/>
        <v>69.789670523639288</v>
      </c>
      <c r="AI71" s="13">
        <v>1</v>
      </c>
      <c r="AJ71" s="4">
        <f>ABS(C71-N71)/C71*100</f>
        <v>59.627255113497469</v>
      </c>
      <c r="AK71" s="4">
        <f t="shared" ref="AK71:AR71" si="49">ABS(D71-O71)/D71*100</f>
        <v>16.308414134281286</v>
      </c>
      <c r="AL71" s="4">
        <f t="shared" si="49"/>
        <v>74.524168284473276</v>
      </c>
      <c r="AM71" s="4">
        <f t="shared" si="49"/>
        <v>60.914529967484214</v>
      </c>
      <c r="AN71" s="4">
        <f t="shared" si="49"/>
        <v>29.060113673513637</v>
      </c>
      <c r="AO71" s="4">
        <f t="shared" si="49"/>
        <v>36.74320522571162</v>
      </c>
      <c r="AP71" s="4">
        <f t="shared" si="49"/>
        <v>39.774256396659922</v>
      </c>
      <c r="AQ71" s="4">
        <f t="shared" si="49"/>
        <v>72.75955509533847</v>
      </c>
      <c r="AR71" s="4">
        <f t="shared" si="49"/>
        <v>27.386255684104142</v>
      </c>
    </row>
    <row r="72" spans="1:44" x14ac:dyDescent="0.2">
      <c r="B72" s="13">
        <v>2</v>
      </c>
      <c r="C72" s="4">
        <f t="shared" ref="C72:E78" si="50">C17*C$6</f>
        <v>34.430592768124221</v>
      </c>
      <c r="D72" s="4">
        <f t="shared" si="50"/>
        <v>74.120694957286958</v>
      </c>
      <c r="E72" s="4">
        <f t="shared" si="50"/>
        <v>21.036558428719417</v>
      </c>
      <c r="F72" s="4">
        <f t="shared" si="43"/>
        <v>24.429468540437568</v>
      </c>
      <c r="G72" s="4">
        <f t="shared" si="43"/>
        <v>68.61818104944598</v>
      </c>
      <c r="H72" s="4">
        <f t="shared" si="43"/>
        <v>38.459002483681083</v>
      </c>
      <c r="I72" s="4">
        <f t="shared" si="44"/>
        <v>95.985746659216673</v>
      </c>
      <c r="J72" s="4">
        <f t="shared" si="44"/>
        <v>37.26112399326712</v>
      </c>
      <c r="K72" s="4">
        <f t="shared" si="44"/>
        <v>30.504430087599513</v>
      </c>
      <c r="M72" s="13">
        <v>2</v>
      </c>
      <c r="N72" s="4">
        <f t="shared" ref="N72:N94" si="51">L$6*(AH17-$U17)</f>
        <v>56.019586288844884</v>
      </c>
      <c r="O72" s="4">
        <f t="shared" ref="O72:O94" si="52">M$6*(AI17-$U17)</f>
        <v>63.818543550290137</v>
      </c>
      <c r="P72" s="4">
        <f t="shared" ref="P72:P94" si="53">N$6*(AJ17-$U17)</f>
        <v>33.489128887500357</v>
      </c>
      <c r="Q72" s="4">
        <f t="shared" ref="Q72:Q94" si="54">L$7*(AH17-$V17)</f>
        <v>40.31933337590354</v>
      </c>
      <c r="R72" s="4">
        <f t="shared" ref="R72:R94" si="55">M$7*(AI17-$V17)</f>
        <v>50.413459438365429</v>
      </c>
      <c r="S72" s="4">
        <f t="shared" ref="S72:S94" si="56">N$7*(AJ17-$V17)</f>
        <v>21.214418531640266</v>
      </c>
      <c r="T72" s="4">
        <f t="shared" ref="T72:T94" si="57">L$8*(AH17-$W17)</f>
        <v>58.507354469117189</v>
      </c>
      <c r="U72" s="4">
        <f t="shared" ref="U72:U94" si="58">M$8*(AI17-$W17)</f>
        <v>65.845628232751295</v>
      </c>
      <c r="V72" s="4">
        <f t="shared" ref="V72:V94" si="59">N$8*(AJ17-$W17)</f>
        <v>35.296012256264625</v>
      </c>
      <c r="X72" s="13">
        <v>2</v>
      </c>
      <c r="Y72" s="4">
        <f t="shared" si="48"/>
        <v>466.08464123771876</v>
      </c>
      <c r="Z72" s="4">
        <f t="shared" si="48"/>
        <v>106.13432361268657</v>
      </c>
      <c r="AA72" s="4">
        <f t="shared" si="48"/>
        <v>155.06651103090374</v>
      </c>
      <c r="AB72" s="4">
        <f t="shared" si="48"/>
        <v>252.48780448937802</v>
      </c>
      <c r="AC72" s="4">
        <f t="shared" si="48"/>
        <v>331.41188893694323</v>
      </c>
      <c r="AD72" s="4">
        <f t="shared" si="48"/>
        <v>297.37567567898367</v>
      </c>
      <c r="AE72" s="4">
        <f t="shared" si="48"/>
        <v>1404.62988115491</v>
      </c>
      <c r="AF72" s="4">
        <f t="shared" si="48"/>
        <v>817.07388261708877</v>
      </c>
      <c r="AG72" s="4">
        <f t="shared" si="48"/>
        <v>22.959259679069458</v>
      </c>
      <c r="AI72" s="13">
        <v>2</v>
      </c>
      <c r="AJ72" s="4">
        <f t="shared" ref="AJ72:AJ94" si="60">ABS(C72-N72)/C72*100</f>
        <v>62.702938825693742</v>
      </c>
      <c r="AK72" s="4">
        <f t="shared" ref="AK72:AK94" si="61">ABS(D72-O72)/D72*100</f>
        <v>13.899156521580879</v>
      </c>
      <c r="AL72" s="4">
        <f t="shared" ref="AL72:AL94" si="62">ABS(E72-P72)/E72*100</f>
        <v>59.194903486591741</v>
      </c>
      <c r="AM72" s="4">
        <f t="shared" ref="AM72:AM94" si="63">ABS(F72-Q72)/F72*100</f>
        <v>65.043841658543755</v>
      </c>
      <c r="AN72" s="4">
        <f t="shared" ref="AN72:AN94" si="64">ABS(G72-R72)/G72*100</f>
        <v>26.530463694399455</v>
      </c>
      <c r="AO72" s="4">
        <f t="shared" ref="AO72:AO94" si="65">ABS(H72-S72)/H72*100</f>
        <v>44.83887474553724</v>
      </c>
      <c r="AP72" s="4">
        <f t="shared" ref="AP72:AP94" si="66">ABS(I72-T72)/I72*100</f>
        <v>39.04578908279062</v>
      </c>
      <c r="AQ72" s="4">
        <f t="shared" ref="AQ72:AQ94" si="67">ABS(J72-U72)/J72*100</f>
        <v>76.714014973486144</v>
      </c>
      <c r="AR72" s="4">
        <f t="shared" ref="AR72:AR94" si="68">ABS(K72-V72)/K72*100</f>
        <v>15.707823928869136</v>
      </c>
    </row>
    <row r="73" spans="1:44" x14ac:dyDescent="0.2">
      <c r="B73" s="13">
        <v>3</v>
      </c>
      <c r="C73" s="4">
        <f t="shared" si="50"/>
        <v>34.430591476976986</v>
      </c>
      <c r="D73" s="4">
        <f t="shared" si="50"/>
        <v>74.120694957286958</v>
      </c>
      <c r="E73" s="4">
        <f t="shared" si="50"/>
        <v>21.036558428719417</v>
      </c>
      <c r="F73" s="4">
        <f t="shared" si="43"/>
        <v>24.429467624332496</v>
      </c>
      <c r="G73" s="4">
        <f t="shared" si="43"/>
        <v>68.61818104944598</v>
      </c>
      <c r="H73" s="4">
        <f t="shared" si="43"/>
        <v>38.459002483681083</v>
      </c>
      <c r="I73" s="4">
        <f t="shared" si="44"/>
        <v>95.985743059751172</v>
      </c>
      <c r="J73" s="4">
        <f t="shared" si="44"/>
        <v>37.26112399326712</v>
      </c>
      <c r="K73" s="4">
        <f t="shared" si="44"/>
        <v>30.504430087599513</v>
      </c>
      <c r="M73" s="13">
        <v>3</v>
      </c>
      <c r="N73" s="4">
        <f t="shared" si="51"/>
        <v>55.474742705562804</v>
      </c>
      <c r="O73" s="4">
        <f t="shared" si="52"/>
        <v>63.314868437243369</v>
      </c>
      <c r="P73" s="4">
        <f t="shared" si="53"/>
        <v>33.026435041937177</v>
      </c>
      <c r="Q73" s="4">
        <f t="shared" si="54"/>
        <v>40.339973567397642</v>
      </c>
      <c r="R73" s="4">
        <f t="shared" si="55"/>
        <v>50.405941566166156</v>
      </c>
      <c r="S73" s="4">
        <f t="shared" si="56"/>
        <v>21.233075643396511</v>
      </c>
      <c r="T73" s="4">
        <f t="shared" si="57"/>
        <v>59.031045175370544</v>
      </c>
      <c r="U73" s="4">
        <f t="shared" si="58"/>
        <v>66.274869189428514</v>
      </c>
      <c r="V73" s="4">
        <f t="shared" si="59"/>
        <v>35.740473432480897</v>
      </c>
      <c r="X73" s="13">
        <v>3</v>
      </c>
      <c r="Y73" s="4">
        <f t="shared" si="48"/>
        <v>442.85630093159</v>
      </c>
      <c r="Z73" s="4">
        <f t="shared" si="48"/>
        <v>116.76588678127733</v>
      </c>
      <c r="AA73" s="4">
        <f t="shared" si="48"/>
        <v>143.75714120018617</v>
      </c>
      <c r="AB73" s="4">
        <f t="shared" si="48"/>
        <v>253.14419936431136</v>
      </c>
      <c r="AC73" s="4">
        <f t="shared" si="48"/>
        <v>331.68566699633652</v>
      </c>
      <c r="AD73" s="4">
        <f t="shared" si="48"/>
        <v>296.73255550683643</v>
      </c>
      <c r="AE73" s="4">
        <f t="shared" si="48"/>
        <v>1365.6496957258462</v>
      </c>
      <c r="AF73" s="4">
        <f t="shared" si="48"/>
        <v>841.79741030777836</v>
      </c>
      <c r="AG73" s="4">
        <f t="shared" si="48"/>
        <v>27.416149909476637</v>
      </c>
      <c r="AI73" s="13">
        <v>3</v>
      </c>
      <c r="AJ73" s="4">
        <f t="shared" si="60"/>
        <v>61.120504545086305</v>
      </c>
      <c r="AK73" s="4">
        <f t="shared" si="61"/>
        <v>14.578690237956607</v>
      </c>
      <c r="AL73" s="4">
        <f t="shared" si="62"/>
        <v>56.995428476784518</v>
      </c>
      <c r="AM73" s="4">
        <f t="shared" si="63"/>
        <v>65.128336760060208</v>
      </c>
      <c r="AN73" s="4">
        <f t="shared" si="64"/>
        <v>26.541419788082344</v>
      </c>
      <c r="AO73" s="4">
        <f t="shared" si="65"/>
        <v>44.790363056332197</v>
      </c>
      <c r="AP73" s="4">
        <f t="shared" si="66"/>
        <v>38.500194618878254</v>
      </c>
      <c r="AQ73" s="4">
        <f t="shared" si="67"/>
        <v>77.865995672605095</v>
      </c>
      <c r="AR73" s="4">
        <f t="shared" si="68"/>
        <v>17.164862053954291</v>
      </c>
    </row>
    <row r="74" spans="1:44" x14ac:dyDescent="0.2">
      <c r="B74" s="13">
        <v>4</v>
      </c>
      <c r="C74" s="4">
        <f t="shared" si="50"/>
        <v>34.430592768124221</v>
      </c>
      <c r="D74" s="4">
        <f t="shared" si="50"/>
        <v>74.120694957286958</v>
      </c>
      <c r="E74" s="4">
        <f t="shared" si="50"/>
        <v>21.036558428719417</v>
      </c>
      <c r="F74" s="4">
        <f t="shared" si="43"/>
        <v>24.429468540437568</v>
      </c>
      <c r="G74" s="4">
        <f t="shared" si="43"/>
        <v>68.61818104944598</v>
      </c>
      <c r="H74" s="4">
        <f t="shared" si="43"/>
        <v>38.459002483681083</v>
      </c>
      <c r="I74" s="4">
        <f t="shared" si="44"/>
        <v>95.985746659216673</v>
      </c>
      <c r="J74" s="4">
        <f t="shared" si="44"/>
        <v>37.26112399326712</v>
      </c>
      <c r="K74" s="4">
        <f t="shared" si="44"/>
        <v>30.504430087599513</v>
      </c>
      <c r="M74" s="13">
        <v>4</v>
      </c>
      <c r="N74" s="4">
        <f t="shared" si="51"/>
        <v>55.332964597015049</v>
      </c>
      <c r="O74" s="4">
        <f t="shared" si="52"/>
        <v>63.192148267422802</v>
      </c>
      <c r="P74" s="4">
        <f t="shared" si="53"/>
        <v>32.905906957857567</v>
      </c>
      <c r="Q74" s="4">
        <f t="shared" si="54"/>
        <v>40.352141857693724</v>
      </c>
      <c r="R74" s="4">
        <f t="shared" si="55"/>
        <v>50.418164042500393</v>
      </c>
      <c r="S74" s="4">
        <f t="shared" si="56"/>
        <v>21.243692665535583</v>
      </c>
      <c r="T74" s="4">
        <f t="shared" si="57"/>
        <v>59.160693735558119</v>
      </c>
      <c r="U74" s="4">
        <f t="shared" si="58"/>
        <v>66.38919330075457</v>
      </c>
      <c r="V74" s="4">
        <f t="shared" si="59"/>
        <v>35.850390053154065</v>
      </c>
      <c r="X74" s="13">
        <v>4</v>
      </c>
      <c r="Y74" s="4">
        <f t="shared" si="48"/>
        <v>436.90914807320894</v>
      </c>
      <c r="Z74" s="4">
        <f t="shared" si="48"/>
        <v>119.4331327525408</v>
      </c>
      <c r="AA74" s="4">
        <f t="shared" si="48"/>
        <v>140.88143450615399</v>
      </c>
      <c r="AB74" s="4">
        <f t="shared" si="48"/>
        <v>253.53152556806114</v>
      </c>
      <c r="AC74" s="4">
        <f t="shared" si="48"/>
        <v>331.24061905310856</v>
      </c>
      <c r="AD74" s="4">
        <f t="shared" si="48"/>
        <v>296.36689213473682</v>
      </c>
      <c r="AE74" s="4">
        <f t="shared" si="48"/>
        <v>1356.0845228302535</v>
      </c>
      <c r="AF74" s="4">
        <f t="shared" si="48"/>
        <v>848.44442158179243</v>
      </c>
      <c r="AG74" s="4">
        <f t="shared" si="48"/>
        <v>28.579287953312033</v>
      </c>
      <c r="AI74" s="13">
        <v>4</v>
      </c>
      <c r="AJ74" s="4">
        <f t="shared" si="60"/>
        <v>60.708719044309355</v>
      </c>
      <c r="AK74" s="4">
        <f t="shared" si="61"/>
        <v>14.744258261693144</v>
      </c>
      <c r="AL74" s="4">
        <f t="shared" si="62"/>
        <v>56.422482647798233</v>
      </c>
      <c r="AM74" s="4">
        <f t="shared" si="63"/>
        <v>65.178140453197742</v>
      </c>
      <c r="AN74" s="4">
        <f t="shared" si="64"/>
        <v>26.52360748797863</v>
      </c>
      <c r="AO74" s="4">
        <f t="shared" si="65"/>
        <v>44.762756978552154</v>
      </c>
      <c r="AP74" s="4">
        <f t="shared" si="66"/>
        <v>38.365126287344005</v>
      </c>
      <c r="AQ74" s="4">
        <f t="shared" si="67"/>
        <v>78.172814413088375</v>
      </c>
      <c r="AR74" s="4">
        <f t="shared" si="68"/>
        <v>17.525192079322803</v>
      </c>
    </row>
    <row r="75" spans="1:44" x14ac:dyDescent="0.2">
      <c r="B75" s="13">
        <v>5</v>
      </c>
      <c r="C75" s="4">
        <f t="shared" si="50"/>
        <v>34.430593456736069</v>
      </c>
      <c r="D75" s="4">
        <f t="shared" si="50"/>
        <v>74.120694957286958</v>
      </c>
      <c r="E75" s="4">
        <f t="shared" si="50"/>
        <v>11.686976904844121</v>
      </c>
      <c r="F75" s="4">
        <f t="shared" si="43"/>
        <v>24.429469029026937</v>
      </c>
      <c r="G75" s="4">
        <f t="shared" si="43"/>
        <v>68.61818104944598</v>
      </c>
      <c r="H75" s="4">
        <f t="shared" si="43"/>
        <v>21.366112490933936</v>
      </c>
      <c r="I75" s="4">
        <f t="shared" si="44"/>
        <v>95.985748578931606</v>
      </c>
      <c r="J75" s="4">
        <f t="shared" si="44"/>
        <v>37.26112399326712</v>
      </c>
      <c r="K75" s="4">
        <f t="shared" si="44"/>
        <v>16.94690560422195</v>
      </c>
      <c r="M75" s="13">
        <v>5</v>
      </c>
      <c r="N75" s="4">
        <f t="shared" si="51"/>
        <v>55.538566410069762</v>
      </c>
      <c r="O75" s="4">
        <f t="shared" si="52"/>
        <v>63.362143322522741</v>
      </c>
      <c r="P75" s="4">
        <f t="shared" si="53"/>
        <v>19.628559270878185</v>
      </c>
      <c r="Q75" s="4">
        <f t="shared" si="54"/>
        <v>40.194830138133405</v>
      </c>
      <c r="R75" s="4">
        <f t="shared" si="55"/>
        <v>50.267773102209937</v>
      </c>
      <c r="S75" s="4">
        <f t="shared" si="56"/>
        <v>8.1078509832413328</v>
      </c>
      <c r="T75" s="4">
        <f t="shared" si="57"/>
        <v>59.111961845194109</v>
      </c>
      <c r="U75" s="4">
        <f t="shared" si="58"/>
        <v>66.336709892097559</v>
      </c>
      <c r="V75" s="4">
        <f t="shared" si="59"/>
        <v>22.26183998542718</v>
      </c>
      <c r="X75" s="13">
        <v>5</v>
      </c>
      <c r="Y75" s="4">
        <f t="shared" si="48"/>
        <v>445.54652219866671</v>
      </c>
      <c r="Z75" s="4">
        <f t="shared" si="48"/>
        <v>115.7464332778878</v>
      </c>
      <c r="AA75" s="4">
        <f t="shared" si="48"/>
        <v>63.068730476503198</v>
      </c>
      <c r="AB75" s="4">
        <f t="shared" si="48"/>
        <v>248.54661090052673</v>
      </c>
      <c r="AC75" s="4">
        <f t="shared" si="48"/>
        <v>336.73747182998375</v>
      </c>
      <c r="AD75" s="4">
        <f t="shared" si="48"/>
        <v>175.78149820636335</v>
      </c>
      <c r="AE75" s="4">
        <f t="shared" si="48"/>
        <v>1359.6761480851553</v>
      </c>
      <c r="AF75" s="4">
        <f t="shared" si="48"/>
        <v>845.38969536026752</v>
      </c>
      <c r="AG75" s="4">
        <f t="shared" si="48"/>
        <v>28.248527476517424</v>
      </c>
      <c r="AI75" s="13">
        <v>5</v>
      </c>
      <c r="AJ75" s="4">
        <f t="shared" si="60"/>
        <v>61.305864448305314</v>
      </c>
      <c r="AK75" s="4">
        <f t="shared" si="61"/>
        <v>14.514909285408045</v>
      </c>
      <c r="AL75" s="4">
        <f t="shared" si="62"/>
        <v>67.952409170436255</v>
      </c>
      <c r="AM75" s="4">
        <f t="shared" si="63"/>
        <v>64.534194707114466</v>
      </c>
      <c r="AN75" s="4">
        <f t="shared" si="64"/>
        <v>26.742778177131822</v>
      </c>
      <c r="AO75" s="4">
        <f t="shared" si="65"/>
        <v>62.052755330752596</v>
      </c>
      <c r="AP75" s="4">
        <f t="shared" si="66"/>
        <v>38.415897442749234</v>
      </c>
      <c r="AQ75" s="4">
        <f t="shared" si="67"/>
        <v>78.031961419317994</v>
      </c>
      <c r="AR75" s="4">
        <f t="shared" si="68"/>
        <v>31.36227052495726</v>
      </c>
    </row>
    <row r="76" spans="1:44" x14ac:dyDescent="0.2">
      <c r="B76" s="13">
        <v>6</v>
      </c>
      <c r="C76" s="4">
        <f t="shared" si="50"/>
        <v>34.430593434522784</v>
      </c>
      <c r="D76" s="4">
        <f t="shared" si="50"/>
        <v>74.120694957286958</v>
      </c>
      <c r="E76" s="4">
        <f t="shared" si="50"/>
        <v>11.686976904844121</v>
      </c>
      <c r="F76" s="4">
        <f t="shared" si="43"/>
        <v>24.42946901326599</v>
      </c>
      <c r="G76" s="4">
        <f t="shared" si="43"/>
        <v>68.61818104944598</v>
      </c>
      <c r="H76" s="4">
        <f t="shared" si="43"/>
        <v>21.366112490933936</v>
      </c>
      <c r="I76" s="4">
        <f t="shared" si="44"/>
        <v>95.98574851700532</v>
      </c>
      <c r="J76" s="4">
        <f t="shared" si="44"/>
        <v>37.26112399326712</v>
      </c>
      <c r="K76" s="4">
        <f t="shared" si="44"/>
        <v>16.94690560422195</v>
      </c>
      <c r="M76" s="13">
        <v>6</v>
      </c>
      <c r="N76" s="4">
        <f t="shared" si="51"/>
        <v>55.969231443382135</v>
      </c>
      <c r="O76" s="4">
        <f t="shared" si="52"/>
        <v>63.747938707906329</v>
      </c>
      <c r="P76" s="4">
        <f t="shared" si="53"/>
        <v>19.994351818416899</v>
      </c>
      <c r="Q76" s="4">
        <f t="shared" si="54"/>
        <v>40.280069745713277</v>
      </c>
      <c r="R76" s="4">
        <f t="shared" si="55"/>
        <v>50.352592834158578</v>
      </c>
      <c r="S76" s="4">
        <f t="shared" si="56"/>
        <v>8.181081986017217</v>
      </c>
      <c r="T76" s="4">
        <f t="shared" si="57"/>
        <v>58.596463380198976</v>
      </c>
      <c r="U76" s="4">
        <f t="shared" si="58"/>
        <v>65.896550333121908</v>
      </c>
      <c r="V76" s="4">
        <f t="shared" si="59"/>
        <v>21.824553165293544</v>
      </c>
      <c r="X76" s="13">
        <v>6</v>
      </c>
      <c r="Y76" s="4">
        <f t="shared" si="48"/>
        <v>463.9129272766807</v>
      </c>
      <c r="Z76" s="4">
        <f t="shared" si="48"/>
        <v>107.59407220906489</v>
      </c>
      <c r="AA76" s="4">
        <f t="shared" si="48"/>
        <v>69.012477954658308</v>
      </c>
      <c r="AB76" s="4">
        <f t="shared" si="48"/>
        <v>251.24154357945847</v>
      </c>
      <c r="AC76" s="4">
        <f t="shared" si="48"/>
        <v>333.63171285044598</v>
      </c>
      <c r="AD76" s="4">
        <f t="shared" si="48"/>
        <v>173.84502941558443</v>
      </c>
      <c r="AE76" s="4">
        <f t="shared" si="48"/>
        <v>1397.9586430414076</v>
      </c>
      <c r="AF76" s="4">
        <f t="shared" si="48"/>
        <v>819.98764166524938</v>
      </c>
      <c r="AG76" s="4">
        <f t="shared" si="48"/>
        <v>23.791445730027672</v>
      </c>
      <c r="AI76" s="13">
        <v>6</v>
      </c>
      <c r="AJ76" s="4">
        <f t="shared" si="60"/>
        <v>62.556685378716246</v>
      </c>
      <c r="AK76" s="4">
        <f t="shared" si="61"/>
        <v>13.994413106026688</v>
      </c>
      <c r="AL76" s="4">
        <f t="shared" si="62"/>
        <v>71.082325063288735</v>
      </c>
      <c r="AM76" s="4">
        <f t="shared" si="63"/>
        <v>64.88311605888731</v>
      </c>
      <c r="AN76" s="4">
        <f t="shared" si="64"/>
        <v>26.619167013659677</v>
      </c>
      <c r="AO76" s="4">
        <f t="shared" si="65"/>
        <v>61.710011638810705</v>
      </c>
      <c r="AP76" s="4">
        <f t="shared" si="66"/>
        <v>38.9529546984595</v>
      </c>
      <c r="AQ76" s="4">
        <f t="shared" si="67"/>
        <v>76.850677786931627</v>
      </c>
      <c r="AR76" s="4">
        <f t="shared" si="68"/>
        <v>28.781936212923942</v>
      </c>
    </row>
    <row r="77" spans="1:44" x14ac:dyDescent="0.2">
      <c r="B77" s="13">
        <v>7</v>
      </c>
      <c r="C77" s="4">
        <f t="shared" si="50"/>
        <v>34.430592136896685</v>
      </c>
      <c r="D77" s="4">
        <f t="shared" si="50"/>
        <v>74.120694957286958</v>
      </c>
      <c r="E77" s="4">
        <f t="shared" si="50"/>
        <v>11.686976904844121</v>
      </c>
      <c r="F77" s="4">
        <f t="shared" si="43"/>
        <v>24.42946809256398</v>
      </c>
      <c r="G77" s="4">
        <f t="shared" si="43"/>
        <v>68.61818104944598</v>
      </c>
      <c r="H77" s="4">
        <f t="shared" si="43"/>
        <v>21.366112490933936</v>
      </c>
      <c r="I77" s="4">
        <f t="shared" si="44"/>
        <v>95.985744899477993</v>
      </c>
      <c r="J77" s="4">
        <f t="shared" si="44"/>
        <v>37.26112399326712</v>
      </c>
      <c r="K77" s="4">
        <f t="shared" si="44"/>
        <v>16.94690560422195</v>
      </c>
      <c r="M77" s="13">
        <v>7</v>
      </c>
      <c r="N77" s="4">
        <f t="shared" si="51"/>
        <v>55.256565505745378</v>
      </c>
      <c r="O77" s="4">
        <f t="shared" si="52"/>
        <v>63.114586257628893</v>
      </c>
      <c r="P77" s="4">
        <f t="shared" si="53"/>
        <v>19.382465943403631</v>
      </c>
      <c r="Q77" s="4">
        <f t="shared" si="54"/>
        <v>41.317502894597006</v>
      </c>
      <c r="R77" s="4">
        <f t="shared" si="55"/>
        <v>51.271315306103787</v>
      </c>
      <c r="S77" s="4">
        <f t="shared" si="56"/>
        <v>9.0738002078019715</v>
      </c>
      <c r="T77" s="4">
        <f t="shared" si="57"/>
        <v>58.271603654920305</v>
      </c>
      <c r="U77" s="4">
        <f t="shared" si="58"/>
        <v>65.603949744227592</v>
      </c>
      <c r="V77" s="4">
        <f t="shared" si="59"/>
        <v>21.543705328450955</v>
      </c>
      <c r="X77" s="13">
        <v>7</v>
      </c>
      <c r="Y77" s="4">
        <f t="shared" si="48"/>
        <v>433.72116675999501</v>
      </c>
      <c r="Z77" s="4">
        <f t="shared" si="48"/>
        <v>121.13442870868893</v>
      </c>
      <c r="AA77" s="4">
        <f t="shared" si="48"/>
        <v>59.220551542589568</v>
      </c>
      <c r="AB77" s="4">
        <f t="shared" si="48"/>
        <v>285.20571947467869</v>
      </c>
      <c r="AC77" s="4">
        <f t="shared" si="48"/>
        <v>300.91375111753888</v>
      </c>
      <c r="AD77" s="4">
        <f t="shared" si="48"/>
        <v>151.10094126603698</v>
      </c>
      <c r="AE77" s="4">
        <f t="shared" si="48"/>
        <v>1422.3564498144474</v>
      </c>
      <c r="AF77" s="4">
        <f t="shared" si="48"/>
        <v>803.31577154930801</v>
      </c>
      <c r="AG77" s="4">
        <f t="shared" si="48"/>
        <v>21.130567704671854</v>
      </c>
      <c r="AI77" s="13">
        <v>7</v>
      </c>
      <c r="AJ77" s="4">
        <f t="shared" si="60"/>
        <v>60.486828939927115</v>
      </c>
      <c r="AK77" s="4">
        <f t="shared" si="61"/>
        <v>14.848901114594891</v>
      </c>
      <c r="AL77" s="4">
        <f t="shared" si="62"/>
        <v>65.84670356771062</v>
      </c>
      <c r="AM77" s="4">
        <f t="shared" si="63"/>
        <v>69.129768761414539</v>
      </c>
      <c r="AN77" s="4">
        <f t="shared" si="64"/>
        <v>25.280276273779556</v>
      </c>
      <c r="AO77" s="4">
        <f t="shared" si="65"/>
        <v>57.531814869681305</v>
      </c>
      <c r="AP77" s="4">
        <f t="shared" si="66"/>
        <v>39.291398200903885</v>
      </c>
      <c r="AQ77" s="4">
        <f t="shared" si="67"/>
        <v>76.065407356154537</v>
      </c>
      <c r="AR77" s="4">
        <f t="shared" si="68"/>
        <v>27.124714278716539</v>
      </c>
    </row>
    <row r="78" spans="1:44" x14ac:dyDescent="0.2">
      <c r="B78" s="13">
        <v>8</v>
      </c>
      <c r="C78" s="4">
        <f>C23*C$6</f>
        <v>30.987533768977865</v>
      </c>
      <c r="D78" s="4">
        <f t="shared" si="50"/>
        <v>65.885062184255062</v>
      </c>
      <c r="E78" s="4">
        <f t="shared" si="50"/>
        <v>11.686976904844121</v>
      </c>
      <c r="F78" s="4">
        <f t="shared" si="43"/>
        <v>21.986521883405654</v>
      </c>
      <c r="G78" s="4">
        <f t="shared" si="43"/>
        <v>60.99393871061865</v>
      </c>
      <c r="H78" s="4">
        <f t="shared" si="43"/>
        <v>21.366112490933936</v>
      </c>
      <c r="I78" s="4">
        <f t="shared" si="44"/>
        <v>86.387172767373613</v>
      </c>
      <c r="J78" s="4">
        <f t="shared" si="44"/>
        <v>33.12099910512633</v>
      </c>
      <c r="K78" s="4">
        <f t="shared" si="44"/>
        <v>16.94690560422195</v>
      </c>
      <c r="M78" s="13">
        <v>8</v>
      </c>
      <c r="N78" s="4">
        <f t="shared" si="51"/>
        <v>49.647057732677304</v>
      </c>
      <c r="O78" s="4">
        <f t="shared" si="52"/>
        <v>55.934702194003727</v>
      </c>
      <c r="P78" s="4">
        <f t="shared" si="53"/>
        <v>19.063508664891408</v>
      </c>
      <c r="Q78" s="4">
        <f t="shared" si="54"/>
        <v>35.925267559048493</v>
      </c>
      <c r="R78" s="4">
        <f t="shared" si="55"/>
        <v>44.245138813183843</v>
      </c>
      <c r="S78" s="4">
        <f t="shared" si="56"/>
        <v>8.708923495908925</v>
      </c>
      <c r="T78" s="4">
        <f t="shared" si="57"/>
        <v>53.784861857330142</v>
      </c>
      <c r="U78" s="4">
        <f t="shared" si="58"/>
        <v>59.41102427948168</v>
      </c>
      <c r="V78" s="4">
        <f t="shared" si="59"/>
        <v>22.227421530793396</v>
      </c>
      <c r="X78" s="13">
        <v>8</v>
      </c>
      <c r="Y78" s="4">
        <f t="shared" si="48"/>
        <v>348.17783455187362</v>
      </c>
      <c r="Z78" s="4">
        <f t="shared" si="48"/>
        <v>99.00966393559456</v>
      </c>
      <c r="AA78" s="4">
        <f t="shared" si="48"/>
        <v>54.413220806986331</v>
      </c>
      <c r="AB78" s="4">
        <f t="shared" si="48"/>
        <v>194.28863101025192</v>
      </c>
      <c r="AC78" s="4">
        <f t="shared" si="48"/>
        <v>280.52229800431223</v>
      </c>
      <c r="AD78" s="4">
        <f t="shared" si="48"/>
        <v>160.20443325578225</v>
      </c>
      <c r="AE78" s="4">
        <f t="shared" si="48"/>
        <v>1062.9106766751395</v>
      </c>
      <c r="AF78" s="4">
        <f t="shared" si="48"/>
        <v>691.16542366823808</v>
      </c>
      <c r="AG78" s="4">
        <f t="shared" si="48"/>
        <v>27.883848450774703</v>
      </c>
      <c r="AI78" s="13">
        <v>8</v>
      </c>
      <c r="AJ78" s="4">
        <f t="shared" si="60"/>
        <v>60.21622792834129</v>
      </c>
      <c r="AK78" s="4">
        <f t="shared" si="61"/>
        <v>15.10260392928525</v>
      </c>
      <c r="AL78" s="4">
        <f t="shared" si="62"/>
        <v>63.117535185594463</v>
      </c>
      <c r="AM78" s="4">
        <f t="shared" si="63"/>
        <v>63.396774394603625</v>
      </c>
      <c r="AN78" s="4">
        <f t="shared" si="64"/>
        <v>27.459777563961367</v>
      </c>
      <c r="AO78" s="4">
        <f t="shared" si="65"/>
        <v>59.239550481612909</v>
      </c>
      <c r="AP78" s="4">
        <f t="shared" si="66"/>
        <v>37.739759116594904</v>
      </c>
      <c r="AQ78" s="4">
        <f t="shared" si="67"/>
        <v>79.375700868535361</v>
      </c>
      <c r="AR78" s="4">
        <f t="shared" si="68"/>
        <v>31.159174718338679</v>
      </c>
    </row>
    <row r="79" spans="1:44" x14ac:dyDescent="0.2">
      <c r="B79" s="13">
        <v>9</v>
      </c>
      <c r="C79" s="4">
        <f t="shared" ref="C79:E94" si="69">C24*C$6</f>
        <v>30.987534102177154</v>
      </c>
      <c r="D79" s="4">
        <f t="shared" si="69"/>
        <v>65.885062184255062</v>
      </c>
      <c r="E79" s="4">
        <f t="shared" si="69"/>
        <v>23.373953809688242</v>
      </c>
      <c r="F79" s="4">
        <f t="shared" si="43"/>
        <v>21.986522119819867</v>
      </c>
      <c r="G79" s="4">
        <f t="shared" si="43"/>
        <v>60.99393871061865</v>
      </c>
      <c r="H79" s="4">
        <f t="shared" si="43"/>
        <v>42.732224981867873</v>
      </c>
      <c r="I79" s="4">
        <f t="shared" si="44"/>
        <v>86.387173696267936</v>
      </c>
      <c r="J79" s="4">
        <f t="shared" si="44"/>
        <v>33.12099910512633</v>
      </c>
      <c r="K79" s="4">
        <f t="shared" si="44"/>
        <v>33.8938112084439</v>
      </c>
      <c r="M79" s="13">
        <v>9</v>
      </c>
      <c r="N79" s="4">
        <f t="shared" si="51"/>
        <v>49.463429812660308</v>
      </c>
      <c r="O79" s="4">
        <f t="shared" si="52"/>
        <v>55.924153474164804</v>
      </c>
      <c r="P79" s="4">
        <f t="shared" si="53"/>
        <v>35.723758119219774</v>
      </c>
      <c r="Q79" s="4">
        <f t="shared" si="54"/>
        <v>35.753516300210819</v>
      </c>
      <c r="R79" s="4">
        <f t="shared" si="55"/>
        <v>44.237247439545989</v>
      </c>
      <c r="S79" s="4">
        <f t="shared" si="56"/>
        <v>24.81090420914574</v>
      </c>
      <c r="T79" s="4">
        <f t="shared" si="57"/>
        <v>54.144688252007441</v>
      </c>
      <c r="U79" s="4">
        <f t="shared" si="58"/>
        <v>59.875619972446692</v>
      </c>
      <c r="V79" s="4">
        <f t="shared" si="59"/>
        <v>39.467481080986104</v>
      </c>
      <c r="X79" s="13">
        <v>9</v>
      </c>
      <c r="Y79" s="4">
        <f t="shared" si="48"/>
        <v>341.3587223046498</v>
      </c>
      <c r="Z79" s="4">
        <f t="shared" si="48"/>
        <v>99.219702330751971</v>
      </c>
      <c r="AA79" s="4">
        <f t="shared" si="48"/>
        <v>152.51766648372359</v>
      </c>
      <c r="AB79" s="4">
        <f t="shared" si="48"/>
        <v>189.53012876291834</v>
      </c>
      <c r="AC79" s="4">
        <f t="shared" si="48"/>
        <v>280.78670235404275</v>
      </c>
      <c r="AD79" s="4">
        <f t="shared" si="48"/>
        <v>321.17373823880183</v>
      </c>
      <c r="AE79" s="4">
        <f t="shared" si="48"/>
        <v>1039.5778676233499</v>
      </c>
      <c r="AF79" s="4">
        <f t="shared" si="48"/>
        <v>715.80973775405414</v>
      </c>
      <c r="AG79" s="4">
        <f t="shared" si="48"/>
        <v>31.065795848084633</v>
      </c>
      <c r="AI79" s="13">
        <v>9</v>
      </c>
      <c r="AJ79" s="4">
        <f t="shared" si="60"/>
        <v>59.623639782247331</v>
      </c>
      <c r="AK79" s="4">
        <f t="shared" si="61"/>
        <v>15.118614720637957</v>
      </c>
      <c r="AL79" s="4">
        <f t="shared" si="62"/>
        <v>52.835752179901533</v>
      </c>
      <c r="AM79" s="4">
        <f t="shared" si="63"/>
        <v>62.615606530969359</v>
      </c>
      <c r="AN79" s="4">
        <f t="shared" si="64"/>
        <v>27.472715527642144</v>
      </c>
      <c r="AO79" s="4">
        <f t="shared" si="65"/>
        <v>41.93865585123757</v>
      </c>
      <c r="AP79" s="4">
        <f t="shared" si="66"/>
        <v>37.323232216883397</v>
      </c>
      <c r="AQ79" s="4">
        <f t="shared" si="67"/>
        <v>80.778423327149554</v>
      </c>
      <c r="AR79" s="4">
        <f t="shared" si="68"/>
        <v>16.444506161507285</v>
      </c>
    </row>
    <row r="80" spans="1:44" x14ac:dyDescent="0.2">
      <c r="B80" s="13">
        <v>10</v>
      </c>
      <c r="C80" s="4">
        <f t="shared" si="69"/>
        <v>30.987533491311797</v>
      </c>
      <c r="D80" s="4">
        <f t="shared" si="69"/>
        <v>65.885062184255062</v>
      </c>
      <c r="E80" s="4">
        <f t="shared" si="69"/>
        <v>23.373953809688242</v>
      </c>
      <c r="F80" s="4">
        <f t="shared" si="43"/>
        <v>21.986521686393811</v>
      </c>
      <c r="G80" s="4">
        <f t="shared" si="43"/>
        <v>60.99393871061865</v>
      </c>
      <c r="H80" s="4">
        <f t="shared" si="43"/>
        <v>42.732224981867873</v>
      </c>
      <c r="I80" s="4">
        <f t="shared" si="44"/>
        <v>86.387171993295013</v>
      </c>
      <c r="J80" s="4">
        <f t="shared" si="44"/>
        <v>33.12099910512633</v>
      </c>
      <c r="K80" s="4">
        <f t="shared" si="44"/>
        <v>33.8938112084439</v>
      </c>
      <c r="M80" s="13">
        <v>10</v>
      </c>
      <c r="N80" s="4">
        <f t="shared" si="51"/>
        <v>50.287758054772389</v>
      </c>
      <c r="O80" s="4">
        <f t="shared" si="52"/>
        <v>56.650542639081706</v>
      </c>
      <c r="P80" s="4">
        <f t="shared" si="53"/>
        <v>36.422730792097767</v>
      </c>
      <c r="Q80" s="4">
        <f t="shared" si="54"/>
        <v>35.836888699574963</v>
      </c>
      <c r="R80" s="4">
        <f t="shared" si="55"/>
        <v>44.316533968650113</v>
      </c>
      <c r="S80" s="4">
        <f t="shared" si="56"/>
        <v>24.880859266292763</v>
      </c>
      <c r="T80" s="4">
        <f t="shared" si="57"/>
        <v>53.237365028156603</v>
      </c>
      <c r="U80" s="4">
        <f t="shared" si="58"/>
        <v>59.090136201265295</v>
      </c>
      <c r="V80" s="4">
        <f t="shared" si="59"/>
        <v>38.69653423758065</v>
      </c>
      <c r="X80" s="13">
        <v>10</v>
      </c>
      <c r="Y80" s="4">
        <f t="shared" si="48"/>
        <v>372.49866820000761</v>
      </c>
      <c r="Z80" s="4">
        <f t="shared" si="48"/>
        <v>85.276351230188723</v>
      </c>
      <c r="AA80" s="4">
        <f t="shared" si="48"/>
        <v>170.27058073666061</v>
      </c>
      <c r="AB80" s="4">
        <f t="shared" si="48"/>
        <v>191.83266639981659</v>
      </c>
      <c r="AC80" s="4">
        <f t="shared" si="48"/>
        <v>278.13582892743466</v>
      </c>
      <c r="AD80" s="4">
        <f t="shared" si="48"/>
        <v>318.67125791121043</v>
      </c>
      <c r="AE80" s="4">
        <f t="shared" si="48"/>
        <v>1098.909701825939</v>
      </c>
      <c r="AF80" s="4">
        <f t="shared" si="48"/>
        <v>674.3960815180609</v>
      </c>
      <c r="AG80" s="4">
        <f t="shared" si="48"/>
        <v>23.06614849460048</v>
      </c>
      <c r="AI80" s="13">
        <v>10</v>
      </c>
      <c r="AJ80" s="4">
        <f t="shared" si="60"/>
        <v>62.283836075149182</v>
      </c>
      <c r="AK80" s="4">
        <f t="shared" si="61"/>
        <v>14.016105076061056</v>
      </c>
      <c r="AL80" s="4">
        <f t="shared" si="62"/>
        <v>55.826143444336537</v>
      </c>
      <c r="AM80" s="4">
        <f t="shared" si="63"/>
        <v>62.994807504055295</v>
      </c>
      <c r="AN80" s="4">
        <f t="shared" si="64"/>
        <v>27.342724694486915</v>
      </c>
      <c r="AO80" s="4">
        <f t="shared" si="65"/>
        <v>41.774950223513514</v>
      </c>
      <c r="AP80" s="4">
        <f t="shared" si="66"/>
        <v>38.373529541760377</v>
      </c>
      <c r="AQ80" s="4">
        <f t="shared" si="67"/>
        <v>78.406865124185131</v>
      </c>
      <c r="AR80" s="4">
        <f t="shared" si="68"/>
        <v>14.169911431914322</v>
      </c>
    </row>
    <row r="81" spans="1:44" x14ac:dyDescent="0.2">
      <c r="B81" s="13">
        <v>11</v>
      </c>
      <c r="C81" s="4">
        <f t="shared" si="69"/>
        <v>30.987534824108884</v>
      </c>
      <c r="D81" s="4">
        <f t="shared" si="69"/>
        <v>65.885062184255062</v>
      </c>
      <c r="E81" s="4">
        <f t="shared" si="69"/>
        <v>23.373953809688242</v>
      </c>
      <c r="F81" s="4">
        <f t="shared" si="43"/>
        <v>21.986522632050622</v>
      </c>
      <c r="G81" s="4">
        <f t="shared" si="43"/>
        <v>60.99393871061865</v>
      </c>
      <c r="H81" s="4">
        <f t="shared" si="43"/>
        <v>42.732224981867873</v>
      </c>
      <c r="I81" s="4">
        <f t="shared" si="44"/>
        <v>86.387175708872149</v>
      </c>
      <c r="J81" s="4">
        <f t="shared" si="44"/>
        <v>33.12099910512633</v>
      </c>
      <c r="K81" s="4">
        <f>E26*E$8</f>
        <v>33.8938112084439</v>
      </c>
      <c r="M81" s="13">
        <v>11</v>
      </c>
      <c r="N81" s="4">
        <f t="shared" si="51"/>
        <v>49.934956495945762</v>
      </c>
      <c r="O81" s="4">
        <f t="shared" si="52"/>
        <v>56.320888071956354</v>
      </c>
      <c r="P81" s="4">
        <f t="shared" si="53"/>
        <v>36.129018742977692</v>
      </c>
      <c r="Q81" s="4">
        <f t="shared" si="54"/>
        <v>34.919526059774228</v>
      </c>
      <c r="R81" s="4">
        <f t="shared" si="55"/>
        <v>43.475713824777245</v>
      </c>
      <c r="S81" s="4">
        <f t="shared" si="56"/>
        <v>24.09287916388028</v>
      </c>
      <c r="T81" s="4">
        <f t="shared" si="57"/>
        <v>54.506368344898519</v>
      </c>
      <c r="U81" s="4">
        <f t="shared" si="58"/>
        <v>60.174581614329341</v>
      </c>
      <c r="V81" s="4">
        <f t="shared" si="59"/>
        <v>39.778027321020254</v>
      </c>
      <c r="X81" s="13">
        <v>11</v>
      </c>
      <c r="Y81" s="4">
        <f t="shared" si="48"/>
        <v>359.00478801039378</v>
      </c>
      <c r="Z81" s="4">
        <f t="shared" si="48"/>
        <v>91.473426450364784</v>
      </c>
      <c r="AA81" s="4">
        <f t="shared" si="48"/>
        <v>162.6916814524302</v>
      </c>
      <c r="AB81" s="4">
        <f t="shared" si="48"/>
        <v>167.26257766151053</v>
      </c>
      <c r="AC81" s="4">
        <f t="shared" si="48"/>
        <v>306.88820315091311</v>
      </c>
      <c r="AD81" s="4">
        <f t="shared" si="48"/>
        <v>347.42521252253158</v>
      </c>
      <c r="AE81" s="4">
        <f t="shared" si="48"/>
        <v>1016.3858781787952</v>
      </c>
      <c r="AF81" s="4">
        <f t="shared" si="48"/>
        <v>731.89632658225503</v>
      </c>
      <c r="AG81" s="4">
        <f t="shared" si="48"/>
        <v>34.623999259503179</v>
      </c>
      <c r="AI81" s="13">
        <v>11</v>
      </c>
      <c r="AJ81" s="4">
        <f t="shared" si="60"/>
        <v>61.145301745963444</v>
      </c>
      <c r="AK81" s="4">
        <f t="shared" si="61"/>
        <v>14.516453039918833</v>
      </c>
      <c r="AL81" s="4">
        <f t="shared" si="62"/>
        <v>54.569565068630446</v>
      </c>
      <c r="AM81" s="4">
        <f t="shared" si="63"/>
        <v>58.822414276965539</v>
      </c>
      <c r="AN81" s="4">
        <f t="shared" si="64"/>
        <v>28.721255351216719</v>
      </c>
      <c r="AO81" s="4">
        <f t="shared" si="65"/>
        <v>43.618945247753039</v>
      </c>
      <c r="AP81" s="4">
        <f t="shared" si="66"/>
        <v>36.904560315078577</v>
      </c>
      <c r="AQ81" s="4">
        <f t="shared" si="67"/>
        <v>81.681058060279867</v>
      </c>
      <c r="AR81" s="4">
        <f t="shared" si="68"/>
        <v>17.360739034005213</v>
      </c>
    </row>
    <row r="82" spans="1:44" x14ac:dyDescent="0.2">
      <c r="B82" s="13">
        <v>12</v>
      </c>
      <c r="C82" s="4">
        <f t="shared" si="69"/>
        <v>30.987533491311797</v>
      </c>
      <c r="D82" s="4">
        <f t="shared" si="69"/>
        <v>65.885062184255062</v>
      </c>
      <c r="E82" s="4">
        <f t="shared" si="69"/>
        <v>23.373953809688242</v>
      </c>
      <c r="F82" s="4">
        <f t="shared" si="43"/>
        <v>21.986521686393811</v>
      </c>
      <c r="G82" s="4">
        <f t="shared" si="43"/>
        <v>60.99393871061865</v>
      </c>
      <c r="H82" s="4">
        <f t="shared" si="43"/>
        <v>42.732224981867873</v>
      </c>
      <c r="I82" s="4">
        <f t="shared" si="44"/>
        <v>86.387171993295013</v>
      </c>
      <c r="J82" s="4">
        <f t="shared" si="44"/>
        <v>33.12099910512633</v>
      </c>
      <c r="K82" s="4">
        <f t="shared" si="44"/>
        <v>33.8938112084439</v>
      </c>
      <c r="M82" s="13">
        <v>12</v>
      </c>
      <c r="N82" s="4">
        <f t="shared" si="51"/>
        <v>50.286774313705543</v>
      </c>
      <c r="O82" s="4">
        <f t="shared" si="52"/>
        <v>56.644196827087747</v>
      </c>
      <c r="P82" s="4">
        <f t="shared" si="53"/>
        <v>36.424029085184777</v>
      </c>
      <c r="Q82" s="4">
        <f t="shared" si="54"/>
        <v>35.507967360449854</v>
      </c>
      <c r="R82" s="4">
        <f t="shared" si="55"/>
        <v>44.016987981333969</v>
      </c>
      <c r="S82" s="4">
        <f t="shared" si="56"/>
        <v>24.598165866394449</v>
      </c>
      <c r="T82" s="4">
        <f t="shared" si="57"/>
        <v>53.566927611954043</v>
      </c>
      <c r="U82" s="4">
        <f t="shared" si="58"/>
        <v>59.371697411243197</v>
      </c>
      <c r="V82" s="4">
        <f t="shared" si="59"/>
        <v>38.977870351084434</v>
      </c>
      <c r="X82" s="13">
        <v>12</v>
      </c>
      <c r="Y82" s="4">
        <f t="shared" si="48"/>
        <v>372.46069632074921</v>
      </c>
      <c r="Z82" s="4">
        <f t="shared" si="48"/>
        <v>85.393592549295022</v>
      </c>
      <c r="AA82" s="4">
        <f t="shared" si="48"/>
        <v>170.30446469612596</v>
      </c>
      <c r="AB82" s="4">
        <f t="shared" si="48"/>
        <v>182.82949311644887</v>
      </c>
      <c r="AC82" s="4">
        <f t="shared" si="48"/>
        <v>288.21685606455969</v>
      </c>
      <c r="AD82" s="4">
        <f t="shared" si="48"/>
        <v>328.84410000348475</v>
      </c>
      <c r="AE82" s="4">
        <f t="shared" si="48"/>
        <v>1077.1684412509435</v>
      </c>
      <c r="AF82" s="4">
        <f t="shared" si="48"/>
        <v>689.09916155876692</v>
      </c>
      <c r="AG82" s="4">
        <f t="shared" si="48"/>
        <v>25.847657365866802</v>
      </c>
      <c r="AI82" s="13">
        <v>12</v>
      </c>
      <c r="AJ82" s="4">
        <f t="shared" si="60"/>
        <v>62.280661440204057</v>
      </c>
      <c r="AK82" s="4">
        <f t="shared" si="61"/>
        <v>14.025736716046779</v>
      </c>
      <c r="AL82" s="4">
        <f t="shared" si="62"/>
        <v>55.831697887960338</v>
      </c>
      <c r="AM82" s="4">
        <f t="shared" si="63"/>
        <v>61.498793974417907</v>
      </c>
      <c r="AN82" s="4">
        <f t="shared" si="64"/>
        <v>27.833832489209463</v>
      </c>
      <c r="AO82" s="4">
        <f t="shared" si="65"/>
        <v>42.43649639860331</v>
      </c>
      <c r="AP82" s="4">
        <f t="shared" si="66"/>
        <v>37.99203472465603</v>
      </c>
      <c r="AQ82" s="4">
        <f t="shared" si="67"/>
        <v>79.256963906182094</v>
      </c>
      <c r="AR82" s="4">
        <f t="shared" si="68"/>
        <v>14.999963006148898</v>
      </c>
    </row>
    <row r="83" spans="1:44" x14ac:dyDescent="0.2">
      <c r="B83" s="13">
        <v>13</v>
      </c>
      <c r="C83" s="4">
        <f t="shared" si="69"/>
        <v>36.15212368379435</v>
      </c>
      <c r="D83" s="4">
        <f t="shared" si="69"/>
        <v>65.885062184255062</v>
      </c>
      <c r="E83" s="4">
        <f t="shared" si="69"/>
        <v>23.373953809688242</v>
      </c>
      <c r="F83" s="4">
        <f t="shared" si="43"/>
        <v>25.650942873713923</v>
      </c>
      <c r="G83" s="4">
        <f t="shared" si="43"/>
        <v>60.99393871061865</v>
      </c>
      <c r="H83" s="4">
        <f t="shared" si="43"/>
        <v>42.732224981867873</v>
      </c>
      <c r="I83" s="4">
        <f t="shared" si="44"/>
        <v>100.78503755293907</v>
      </c>
      <c r="J83" s="4">
        <f t="shared" si="44"/>
        <v>33.12099910512633</v>
      </c>
      <c r="K83" s="4">
        <f t="shared" si="44"/>
        <v>33.8938112084439</v>
      </c>
      <c r="M83" s="13">
        <v>13</v>
      </c>
      <c r="N83" s="4">
        <f t="shared" si="51"/>
        <v>57.574953064047286</v>
      </c>
      <c r="O83" s="4">
        <f t="shared" si="52"/>
        <v>56.142672702253442</v>
      </c>
      <c r="P83" s="4">
        <f t="shared" si="53"/>
        <v>35.951299194144426</v>
      </c>
      <c r="Q83" s="4">
        <f t="shared" si="54"/>
        <v>42.7826738112729</v>
      </c>
      <c r="R83" s="4">
        <f t="shared" si="55"/>
        <v>43.84680207601977</v>
      </c>
      <c r="S83" s="4">
        <f t="shared" si="56"/>
        <v>24.447670166855293</v>
      </c>
      <c r="T83" s="4">
        <f t="shared" si="57"/>
        <v>62.235125672441768</v>
      </c>
      <c r="U83" s="4">
        <f t="shared" si="58"/>
        <v>59.997208074873392</v>
      </c>
      <c r="V83" s="4">
        <f t="shared" si="59"/>
        <v>39.600991000090296</v>
      </c>
      <c r="X83" s="13">
        <v>13</v>
      </c>
      <c r="Y83" s="4">
        <f t="shared" si="48"/>
        <v>458.93761865542837</v>
      </c>
      <c r="Z83" s="4">
        <f t="shared" si="48"/>
        <v>94.914152819015797</v>
      </c>
      <c r="AA83" s="4">
        <f t="shared" si="48"/>
        <v>158.18961691990125</v>
      </c>
      <c r="AB83" s="4">
        <f t="shared" si="48"/>
        <v>293.49620491691542</v>
      </c>
      <c r="AC83" s="4">
        <f t="shared" si="48"/>
        <v>294.02429476560297</v>
      </c>
      <c r="AD83" s="4">
        <f t="shared" si="48"/>
        <v>334.32494478319973</v>
      </c>
      <c r="AE83" s="4">
        <f t="shared" si="48"/>
        <v>1486.0957059941072</v>
      </c>
      <c r="AF83" s="4">
        <f t="shared" si="48"/>
        <v>722.33060858551244</v>
      </c>
      <c r="AG83" s="4">
        <f t="shared" si="48"/>
        <v>32.571901174177007</v>
      </c>
      <c r="AI83" s="13">
        <v>13</v>
      </c>
      <c r="AJ83" s="4">
        <f t="shared" si="60"/>
        <v>59.25745764655035</v>
      </c>
      <c r="AK83" s="4">
        <f t="shared" si="61"/>
        <v>14.786947388401822</v>
      </c>
      <c r="AL83" s="4">
        <f t="shared" si="62"/>
        <v>53.809233503503442</v>
      </c>
      <c r="AM83" s="4">
        <f t="shared" si="63"/>
        <v>66.787918954491531</v>
      </c>
      <c r="AN83" s="4">
        <f t="shared" si="64"/>
        <v>28.112853501644214</v>
      </c>
      <c r="AO83" s="4">
        <f t="shared" si="65"/>
        <v>42.788679556870903</v>
      </c>
      <c r="AP83" s="4">
        <f t="shared" si="66"/>
        <v>38.24963785943752</v>
      </c>
      <c r="AQ83" s="4">
        <f t="shared" si="67"/>
        <v>81.145526088877176</v>
      </c>
      <c r="AR83" s="4">
        <f t="shared" si="68"/>
        <v>16.838412642791194</v>
      </c>
    </row>
    <row r="84" spans="1:44" x14ac:dyDescent="0.2">
      <c r="B84" s="13">
        <v>14</v>
      </c>
      <c r="C84" s="4">
        <f t="shared" si="69"/>
        <v>36.152122406530431</v>
      </c>
      <c r="D84" s="4">
        <f t="shared" si="69"/>
        <v>65.885062184255062</v>
      </c>
      <c r="E84" s="4">
        <f t="shared" si="69"/>
        <v>37.39832609550119</v>
      </c>
      <c r="F84" s="4">
        <f t="shared" si="43"/>
        <v>25.650941967459445</v>
      </c>
      <c r="G84" s="4">
        <f t="shared" si="43"/>
        <v>60.99393871061865</v>
      </c>
      <c r="H84" s="4">
        <f t="shared" si="43"/>
        <v>68.371559970988599</v>
      </c>
      <c r="I84" s="4">
        <f t="shared" si="44"/>
        <v>100.7850339921775</v>
      </c>
      <c r="J84" s="4">
        <f t="shared" si="44"/>
        <v>33.12099910512633</v>
      </c>
      <c r="K84" s="4">
        <f t="shared" si="44"/>
        <v>54.230097933510244</v>
      </c>
      <c r="M84" s="13">
        <v>14</v>
      </c>
      <c r="N84" s="4">
        <f t="shared" si="51"/>
        <v>57.556888392193045</v>
      </c>
      <c r="O84" s="4">
        <f t="shared" si="52"/>
        <v>56.134817052430257</v>
      </c>
      <c r="P84" s="4">
        <f t="shared" si="53"/>
        <v>56.111833414762238</v>
      </c>
      <c r="Q84" s="4">
        <f t="shared" si="54"/>
        <v>43.585295128561377</v>
      </c>
      <c r="R84" s="4">
        <f t="shared" si="55"/>
        <v>44.572475960138888</v>
      </c>
      <c r="S84" s="4">
        <f t="shared" si="56"/>
        <v>44.639601003719307</v>
      </c>
      <c r="T84" s="4">
        <f t="shared" si="57"/>
        <v>61.446258109371648</v>
      </c>
      <c r="U84" s="4">
        <f t="shared" si="58"/>
        <v>59.318034737849409</v>
      </c>
      <c r="V84" s="4">
        <f t="shared" si="59"/>
        <v>59.25110882583111</v>
      </c>
      <c r="X84" s="13">
        <v>14</v>
      </c>
      <c r="Y84" s="4">
        <f t="shared" si="48"/>
        <v>458.16400690097919</v>
      </c>
      <c r="Z84" s="4">
        <f t="shared" si="48"/>
        <v>95.067280130673311</v>
      </c>
      <c r="AA84" s="4">
        <f t="shared" si="48"/>
        <v>350.19535618803678</v>
      </c>
      <c r="AB84" s="4">
        <f t="shared" si="48"/>
        <v>321.64102330712683</v>
      </c>
      <c r="AC84" s="4">
        <f t="shared" si="48"/>
        <v>269.66443886539435</v>
      </c>
      <c r="AD84" s="4">
        <f t="shared" si="48"/>
        <v>563.20587642415342</v>
      </c>
      <c r="AE84" s="4">
        <f t="shared" si="48"/>
        <v>1547.5392879576275</v>
      </c>
      <c r="AF84" s="4">
        <f t="shared" si="48"/>
        <v>686.28467594216272</v>
      </c>
      <c r="AG84" s="4">
        <f t="shared" si="48"/>
        <v>25.210550380804783</v>
      </c>
      <c r="AI84" s="13">
        <v>14</v>
      </c>
      <c r="AJ84" s="4">
        <f t="shared" si="60"/>
        <v>59.20749477711469</v>
      </c>
      <c r="AK84" s="4">
        <f t="shared" si="61"/>
        <v>14.79887065228403</v>
      </c>
      <c r="AL84" s="4">
        <f t="shared" si="62"/>
        <v>50.038355383804678</v>
      </c>
      <c r="AM84" s="4">
        <f t="shared" si="63"/>
        <v>69.916937880305881</v>
      </c>
      <c r="AN84" s="4">
        <f t="shared" si="64"/>
        <v>26.923105963676502</v>
      </c>
      <c r="AO84" s="4">
        <f t="shared" si="65"/>
        <v>34.710278626579871</v>
      </c>
      <c r="AP84" s="4">
        <f t="shared" si="66"/>
        <v>39.032358599848429</v>
      </c>
      <c r="AQ84" s="4">
        <f t="shared" si="67"/>
        <v>79.094943813661743</v>
      </c>
      <c r="AR84" s="4">
        <f t="shared" si="68"/>
        <v>9.2587162547206994</v>
      </c>
    </row>
    <row r="85" spans="1:44" x14ac:dyDescent="0.2">
      <c r="B85" s="13">
        <v>15</v>
      </c>
      <c r="C85" s="4">
        <f t="shared" si="69"/>
        <v>36.152121730215214</v>
      </c>
      <c r="D85" s="4">
        <f t="shared" si="69"/>
        <v>74.120694957286958</v>
      </c>
      <c r="E85" s="4">
        <f t="shared" si="69"/>
        <v>37.39832609550119</v>
      </c>
      <c r="F85" s="4">
        <f t="shared" si="43"/>
        <v>25.650941487594885</v>
      </c>
      <c r="G85" s="4">
        <f t="shared" si="43"/>
        <v>68.61818104944598</v>
      </c>
      <c r="H85" s="4">
        <f t="shared" si="43"/>
        <v>68.371559970988599</v>
      </c>
      <c r="I85" s="4">
        <f t="shared" si="44"/>
        <v>100.7850321067432</v>
      </c>
      <c r="J85" s="4">
        <f t="shared" si="44"/>
        <v>37.26112399326712</v>
      </c>
      <c r="K85" s="4">
        <f t="shared" si="44"/>
        <v>54.230097933510244</v>
      </c>
      <c r="M85" s="13">
        <v>15</v>
      </c>
      <c r="N85" s="4">
        <f t="shared" si="51"/>
        <v>58.003135416242273</v>
      </c>
      <c r="O85" s="4">
        <f t="shared" si="52"/>
        <v>63.373148440310104</v>
      </c>
      <c r="P85" s="4">
        <f t="shared" si="53"/>
        <v>56.495554977488624</v>
      </c>
      <c r="Q85" s="4">
        <f t="shared" si="54"/>
        <v>42.701893148091131</v>
      </c>
      <c r="R85" s="4">
        <f t="shared" si="55"/>
        <v>50.427571329099223</v>
      </c>
      <c r="S85" s="4">
        <f t="shared" si="56"/>
        <v>43.878766759585616</v>
      </c>
      <c r="T85" s="4">
        <f t="shared" si="57"/>
        <v>61.883653813854764</v>
      </c>
      <c r="U85" s="4">
        <f t="shared" si="58"/>
        <v>66.591021107361897</v>
      </c>
      <c r="V85" s="4">
        <f t="shared" si="59"/>
        <v>59.625763464587564</v>
      </c>
      <c r="X85" s="13">
        <v>15</v>
      </c>
      <c r="Y85" s="4">
        <f t="shared" si="48"/>
        <v>477.46679910694183</v>
      </c>
      <c r="Z85" s="4">
        <f t="shared" si="48"/>
        <v>115.50975613458131</v>
      </c>
      <c r="AA85" s="4">
        <f t="shared" si="48"/>
        <v>364.704150971015</v>
      </c>
      <c r="AB85" s="4">
        <f t="shared" si="48"/>
        <v>290.7349525285797</v>
      </c>
      <c r="AC85" s="4">
        <f t="shared" si="48"/>
        <v>330.89828199797392</v>
      </c>
      <c r="AD85" s="4">
        <f t="shared" si="48"/>
        <v>599.89691929654805</v>
      </c>
      <c r="AE85" s="4">
        <f t="shared" si="48"/>
        <v>1513.3172330864118</v>
      </c>
      <c r="AF85" s="4">
        <f t="shared" si="48"/>
        <v>860.24286472338508</v>
      </c>
      <c r="AG85" s="4">
        <f t="shared" si="48"/>
        <v>29.113206523255897</v>
      </c>
      <c r="AI85" s="13">
        <v>15</v>
      </c>
      <c r="AJ85" s="4">
        <f t="shared" si="60"/>
        <v>60.441856909782487</v>
      </c>
      <c r="AK85" s="4">
        <f t="shared" si="61"/>
        <v>14.500061721183632</v>
      </c>
      <c r="AL85" s="4">
        <f t="shared" si="62"/>
        <v>51.064394789275667</v>
      </c>
      <c r="AM85" s="4">
        <f t="shared" si="63"/>
        <v>66.473005167246185</v>
      </c>
      <c r="AN85" s="4">
        <f t="shared" si="64"/>
        <v>26.509897875664585</v>
      </c>
      <c r="AO85" s="4">
        <f t="shared" si="65"/>
        <v>35.823072081133965</v>
      </c>
      <c r="AP85" s="4">
        <f t="shared" si="66"/>
        <v>38.598368705868253</v>
      </c>
      <c r="AQ85" s="4">
        <f t="shared" si="67"/>
        <v>78.714472272480378</v>
      </c>
      <c r="AR85" s="4">
        <f t="shared" si="68"/>
        <v>9.9495773319324812</v>
      </c>
    </row>
    <row r="86" spans="1:44" x14ac:dyDescent="0.2">
      <c r="B86" s="13">
        <v>16</v>
      </c>
      <c r="C86" s="4">
        <f t="shared" si="69"/>
        <v>36.152122406530431</v>
      </c>
      <c r="D86" s="4">
        <f t="shared" si="69"/>
        <v>74.120694957286958</v>
      </c>
      <c r="E86" s="4">
        <f t="shared" si="69"/>
        <v>37.39832609550119</v>
      </c>
      <c r="F86" s="4">
        <f t="shared" si="43"/>
        <v>25.650941967459445</v>
      </c>
      <c r="G86" s="4">
        <f t="shared" si="43"/>
        <v>68.61818104944598</v>
      </c>
      <c r="H86" s="4">
        <f t="shared" si="43"/>
        <v>68.371559970988599</v>
      </c>
      <c r="I86" s="4">
        <f t="shared" si="44"/>
        <v>100.7850339921775</v>
      </c>
      <c r="J86" s="4">
        <f t="shared" si="44"/>
        <v>37.26112399326712</v>
      </c>
      <c r="K86" s="4">
        <f t="shared" si="44"/>
        <v>54.230097933510244</v>
      </c>
      <c r="M86" s="13">
        <v>16</v>
      </c>
      <c r="N86" s="4">
        <f t="shared" si="51"/>
        <v>57.839150167636454</v>
      </c>
      <c r="O86" s="4">
        <f t="shared" si="52"/>
        <v>63.093912334022924</v>
      </c>
      <c r="P86" s="4">
        <f t="shared" si="53"/>
        <v>56.353339339988601</v>
      </c>
      <c r="Q86" s="4">
        <f t="shared" si="54"/>
        <v>43.18568245208607</v>
      </c>
      <c r="R86" s="4">
        <f t="shared" si="55"/>
        <v>50.728637587542714</v>
      </c>
      <c r="S86" s="4">
        <f t="shared" si="56"/>
        <v>44.294978341672127</v>
      </c>
      <c r="T86" s="4">
        <f t="shared" si="57"/>
        <v>61.563332993912979</v>
      </c>
      <c r="U86" s="4">
        <f t="shared" si="58"/>
        <v>66.175414086722313</v>
      </c>
      <c r="V86" s="4">
        <f t="shared" si="59"/>
        <v>59.351677517158848</v>
      </c>
      <c r="X86" s="13">
        <v>16</v>
      </c>
      <c r="Y86" s="4">
        <f t="shared" si="48"/>
        <v>470.32717311098332</v>
      </c>
      <c r="Z86" s="4">
        <f t="shared" si="48"/>
        <v>121.58993502071763</v>
      </c>
      <c r="AA86" s="4">
        <f t="shared" si="48"/>
        <v>359.29252709869314</v>
      </c>
      <c r="AB86" s="4">
        <f t="shared" si="48"/>
        <v>307.46712386320394</v>
      </c>
      <c r="AC86" s="4">
        <f t="shared" si="48"/>
        <v>320.0357652753259</v>
      </c>
      <c r="AD86" s="4">
        <f t="shared" si="48"/>
        <v>579.68178295313942</v>
      </c>
      <c r="AE86" s="4">
        <f t="shared" si="48"/>
        <v>1538.3418291972644</v>
      </c>
      <c r="AF86" s="4">
        <f t="shared" si="48"/>
        <v>836.03617160848114</v>
      </c>
      <c r="AG86" s="4">
        <f t="shared" si="48"/>
        <v>26.230577431646207</v>
      </c>
      <c r="AI86" s="13">
        <v>16</v>
      </c>
      <c r="AJ86" s="4">
        <f t="shared" si="60"/>
        <v>59.988256062079856</v>
      </c>
      <c r="AK86" s="4">
        <f t="shared" si="61"/>
        <v>14.876793356590037</v>
      </c>
      <c r="AL86" s="4">
        <f t="shared" si="62"/>
        <v>50.684122054242408</v>
      </c>
      <c r="AM86" s="4">
        <f t="shared" si="63"/>
        <v>68.359050934156869</v>
      </c>
      <c r="AN86" s="4">
        <f t="shared" si="64"/>
        <v>26.071142062206711</v>
      </c>
      <c r="AO86" s="4">
        <f t="shared" si="65"/>
        <v>35.214322504170795</v>
      </c>
      <c r="AP86" s="4">
        <f t="shared" si="66"/>
        <v>38.916195634074739</v>
      </c>
      <c r="AQ86" s="4">
        <f t="shared" si="67"/>
        <v>77.599081816962496</v>
      </c>
      <c r="AR86" s="4">
        <f t="shared" si="68"/>
        <v>9.4441643640916997</v>
      </c>
    </row>
    <row r="87" spans="1:44" x14ac:dyDescent="0.2">
      <c r="B87" s="13">
        <v>17</v>
      </c>
      <c r="C87" s="4">
        <f t="shared" si="69"/>
        <v>36.152121086691047</v>
      </c>
      <c r="D87" s="4">
        <f t="shared" si="69"/>
        <v>74.120694957286958</v>
      </c>
      <c r="E87" s="4">
        <f t="shared" si="69"/>
        <v>37.39832609550119</v>
      </c>
      <c r="F87" s="4">
        <f t="shared" ref="F87:H94" si="70">C32*C$7</f>
        <v>25.650941030996488</v>
      </c>
      <c r="G87" s="4">
        <f>D32*D$7</f>
        <v>68.61818104944598</v>
      </c>
      <c r="H87" s="4">
        <f>E32*E$7</f>
        <v>68.371559970988599</v>
      </c>
      <c r="I87" s="4">
        <f t="shared" ref="I87:K94" si="71">C32*C$8</f>
        <v>100.78503031272389</v>
      </c>
      <c r="J87" s="4">
        <f>D32*D$8</f>
        <v>37.26112399326712</v>
      </c>
      <c r="K87" s="4">
        <f>E32*E$8</f>
        <v>54.230097933510244</v>
      </c>
      <c r="M87" s="13">
        <v>17</v>
      </c>
      <c r="N87" s="4">
        <f t="shared" si="51"/>
        <v>58.789649167501466</v>
      </c>
      <c r="O87" s="4">
        <f t="shared" si="52"/>
        <v>63.940709276661671</v>
      </c>
      <c r="P87" s="4">
        <f t="shared" si="53"/>
        <v>57.165935717768463</v>
      </c>
      <c r="Q87" s="4">
        <f t="shared" si="54"/>
        <v>42.354481612788625</v>
      </c>
      <c r="R87" s="4">
        <f t="shared" si="55"/>
        <v>49.999504808426728</v>
      </c>
      <c r="S87" s="4">
        <f t="shared" si="56"/>
        <v>43.579236929245255</v>
      </c>
      <c r="T87" s="4">
        <f t="shared" si="57"/>
        <v>61.444321415727956</v>
      </c>
      <c r="U87" s="4">
        <f t="shared" si="58"/>
        <v>66.086661806905937</v>
      </c>
      <c r="V87" s="4">
        <f t="shared" si="59"/>
        <v>59.254873556187292</v>
      </c>
      <c r="X87" s="13">
        <v>17</v>
      </c>
      <c r="Y87" s="4">
        <f t="shared" si="48"/>
        <v>512.45767760948024</v>
      </c>
      <c r="Z87" s="4">
        <f t="shared" si="48"/>
        <v>103.63210845773587</v>
      </c>
      <c r="AA87" s="4">
        <f t="shared" si="48"/>
        <v>390.75839017835364</v>
      </c>
      <c r="AB87" s="4">
        <f t="shared" si="48"/>
        <v>279.00826796757678</v>
      </c>
      <c r="AC87" s="4">
        <f t="shared" si="48"/>
        <v>346.65510496789477</v>
      </c>
      <c r="AD87" s="4">
        <f t="shared" si="48"/>
        <v>614.65928180615799</v>
      </c>
      <c r="AE87" s="4">
        <f t="shared" si="48"/>
        <v>1547.691376518175</v>
      </c>
      <c r="AF87" s="4">
        <f t="shared" si="48"/>
        <v>830.91163024552134</v>
      </c>
      <c r="AG87" s="4">
        <f t="shared" si="48"/>
        <v>25.248370058249513</v>
      </c>
      <c r="AI87" s="13">
        <v>17</v>
      </c>
      <c r="AJ87" s="4">
        <f t="shared" si="60"/>
        <v>62.617427139411042</v>
      </c>
      <c r="AK87" s="4">
        <f t="shared" si="61"/>
        <v>13.734336525705324</v>
      </c>
      <c r="AL87" s="4">
        <f t="shared" si="62"/>
        <v>52.856936890138527</v>
      </c>
      <c r="AM87" s="4">
        <f t="shared" si="63"/>
        <v>65.118626882373036</v>
      </c>
      <c r="AN87" s="4">
        <f t="shared" si="64"/>
        <v>27.133736214317178</v>
      </c>
      <c r="AO87" s="4">
        <f t="shared" si="65"/>
        <v>36.261163343740023</v>
      </c>
      <c r="AP87" s="4">
        <f t="shared" si="66"/>
        <v>39.034277982480553</v>
      </c>
      <c r="AQ87" s="4">
        <f t="shared" si="67"/>
        <v>77.360891793944361</v>
      </c>
      <c r="AR87" s="4">
        <f t="shared" si="68"/>
        <v>9.2656583966301547</v>
      </c>
    </row>
    <row r="88" spans="1:44" x14ac:dyDescent="0.2">
      <c r="B88" s="13">
        <v>18</v>
      </c>
      <c r="C88" s="4">
        <f t="shared" si="69"/>
        <v>36.152123739327514</v>
      </c>
      <c r="D88" s="4">
        <f t="shared" si="69"/>
        <v>74.120694957286958</v>
      </c>
      <c r="E88" s="4">
        <f t="shared" si="69"/>
        <v>37.39832609550119</v>
      </c>
      <c r="F88" s="4">
        <f t="shared" si="70"/>
        <v>25.650942913116257</v>
      </c>
      <c r="G88" s="4">
        <f t="shared" si="70"/>
        <v>68.61818104944598</v>
      </c>
      <c r="H88" s="4">
        <f t="shared" si="70"/>
        <v>68.371559970988599</v>
      </c>
      <c r="I88" s="4">
        <f t="shared" si="71"/>
        <v>100.78503770775465</v>
      </c>
      <c r="J88" s="4">
        <f t="shared" si="71"/>
        <v>37.26112399326712</v>
      </c>
      <c r="K88" s="4">
        <f t="shared" si="71"/>
        <v>54.230097933510244</v>
      </c>
      <c r="M88" s="13">
        <v>18</v>
      </c>
      <c r="N88" s="4">
        <f t="shared" si="51"/>
        <v>58.28320881152942</v>
      </c>
      <c r="O88" s="4">
        <f t="shared" si="52"/>
        <v>63.484625174995237</v>
      </c>
      <c r="P88" s="4">
        <f t="shared" si="53"/>
        <v>56.73305956910508</v>
      </c>
      <c r="Q88" s="4">
        <f t="shared" si="54"/>
        <v>42.791740246734634</v>
      </c>
      <c r="R88" s="4">
        <f t="shared" si="55"/>
        <v>50.378219650066896</v>
      </c>
      <c r="S88" s="4">
        <f t="shared" si="56"/>
        <v>43.955815975245699</v>
      </c>
      <c r="T88" s="4">
        <f t="shared" si="57"/>
        <v>61.513116851141682</v>
      </c>
      <c r="U88" s="4">
        <f t="shared" si="58"/>
        <v>66.133711161339178</v>
      </c>
      <c r="V88" s="4">
        <f t="shared" si="59"/>
        <v>59.311101607911958</v>
      </c>
      <c r="X88" s="13">
        <v>18</v>
      </c>
      <c r="Y88" s="4">
        <f t="shared" si="48"/>
        <v>489.78492647303801</v>
      </c>
      <c r="Z88" s="4">
        <f t="shared" si="48"/>
        <v>113.12598041377905</v>
      </c>
      <c r="AA88" s="4">
        <f t="shared" si="48"/>
        <v>373.83191849529874</v>
      </c>
      <c r="AB88" s="4">
        <f t="shared" si="48"/>
        <v>293.80693323217884</v>
      </c>
      <c r="AC88" s="4">
        <f t="shared" si="48"/>
        <v>332.696191850839</v>
      </c>
      <c r="AD88" s="4">
        <f t="shared" si="48"/>
        <v>596.12855486565547</v>
      </c>
      <c r="AE88" s="4">
        <f t="shared" si="48"/>
        <v>1542.2837677680729</v>
      </c>
      <c r="AF88" s="4">
        <f t="shared" si="48"/>
        <v>833.62628977791928</v>
      </c>
      <c r="AG88" s="4">
        <f t="shared" si="48"/>
        <v>25.816598339283718</v>
      </c>
      <c r="AI88" s="13">
        <v>18</v>
      </c>
      <c r="AJ88" s="4">
        <f t="shared" si="60"/>
        <v>61.216555994819622</v>
      </c>
      <c r="AK88" s="4">
        <f t="shared" si="61"/>
        <v>14.349662787728715</v>
      </c>
      <c r="AL88" s="4">
        <f t="shared" si="62"/>
        <v>51.699462227882307</v>
      </c>
      <c r="AM88" s="4">
        <f t="shared" si="63"/>
        <v>66.823264125911194</v>
      </c>
      <c r="AN88" s="4">
        <f t="shared" si="64"/>
        <v>26.581820037222265</v>
      </c>
      <c r="AO88" s="4">
        <f t="shared" si="65"/>
        <v>35.710380172842306</v>
      </c>
      <c r="AP88" s="4">
        <f t="shared" si="66"/>
        <v>38.966022883763124</v>
      </c>
      <c r="AQ88" s="4">
        <f t="shared" si="67"/>
        <v>77.487161077827864</v>
      </c>
      <c r="AR88" s="4">
        <f t="shared" si="68"/>
        <v>9.369342612346685</v>
      </c>
    </row>
    <row r="89" spans="1:44" x14ac:dyDescent="0.2">
      <c r="B89" s="13">
        <v>19</v>
      </c>
      <c r="C89" s="4">
        <f t="shared" si="69"/>
        <v>36.152123726369815</v>
      </c>
      <c r="D89" s="4">
        <f t="shared" si="69"/>
        <v>74.120694957286958</v>
      </c>
      <c r="E89" s="4">
        <f t="shared" si="69"/>
        <v>37.39832609550119</v>
      </c>
      <c r="F89" s="4">
        <f t="shared" si="70"/>
        <v>25.650942903922406</v>
      </c>
      <c r="G89" s="4">
        <f t="shared" si="70"/>
        <v>68.61818104944598</v>
      </c>
      <c r="H89" s="4">
        <f t="shared" si="70"/>
        <v>68.371559970988599</v>
      </c>
      <c r="I89" s="4">
        <f t="shared" si="71"/>
        <v>100.78503767163112</v>
      </c>
      <c r="J89" s="4">
        <f t="shared" si="71"/>
        <v>37.26112399326712</v>
      </c>
      <c r="K89" s="4">
        <f t="shared" si="71"/>
        <v>54.230097933510244</v>
      </c>
      <c r="M89" s="13">
        <v>19</v>
      </c>
      <c r="N89" s="4">
        <f t="shared" si="51"/>
        <v>58.357185405178512</v>
      </c>
      <c r="O89" s="4">
        <f t="shared" si="52"/>
        <v>63.548268253977</v>
      </c>
      <c r="P89" s="4">
        <f t="shared" si="53"/>
        <v>56.792003840133738</v>
      </c>
      <c r="Q89" s="4">
        <f t="shared" si="54"/>
        <v>43.410070744735151</v>
      </c>
      <c r="R89" s="4">
        <f t="shared" si="55"/>
        <v>50.930246327216508</v>
      </c>
      <c r="S89" s="4">
        <f t="shared" si="56"/>
        <v>44.487267704311478</v>
      </c>
      <c r="T89" s="4">
        <f t="shared" si="57"/>
        <v>60.82096152142865</v>
      </c>
      <c r="U89" s="4">
        <f t="shared" si="58"/>
        <v>65.529659885336002</v>
      </c>
      <c r="V89" s="4">
        <f t="shared" si="59"/>
        <v>58.720731406957086</v>
      </c>
      <c r="X89" s="13">
        <v>19</v>
      </c>
      <c r="Y89" s="4">
        <f t="shared" si="48"/>
        <v>493.06476415969848</v>
      </c>
      <c r="Z89" s="4">
        <f t="shared" si="48"/>
        <v>111.77620639686147</v>
      </c>
      <c r="AA89" s="4">
        <f t="shared" si="48"/>
        <v>376.1147364626558</v>
      </c>
      <c r="AB89" s="4">
        <f t="shared" si="48"/>
        <v>315.38662166633037</v>
      </c>
      <c r="AC89" s="4">
        <f t="shared" si="48"/>
        <v>312.86303473785097</v>
      </c>
      <c r="AD89" s="4">
        <f t="shared" si="48"/>
        <v>570.4594170800525</v>
      </c>
      <c r="AE89" s="4">
        <f t="shared" si="48"/>
        <v>1597.1273825391816</v>
      </c>
      <c r="AF89" s="4">
        <f t="shared" si="48"/>
        <v>799.11012148118664</v>
      </c>
      <c r="AG89" s="4">
        <f t="shared" si="48"/>
        <v>20.165788992841247</v>
      </c>
      <c r="AI89" s="13">
        <v>19</v>
      </c>
      <c r="AJ89" s="4">
        <f t="shared" si="60"/>
        <v>61.421181911401909</v>
      </c>
      <c r="AK89" s="4">
        <f t="shared" si="61"/>
        <v>14.263798672425374</v>
      </c>
      <c r="AL89" s="4">
        <f t="shared" si="62"/>
        <v>51.857074284844792</v>
      </c>
      <c r="AM89" s="4">
        <f t="shared" si="63"/>
        <v>69.233820789087304</v>
      </c>
      <c r="AN89" s="4">
        <f t="shared" si="64"/>
        <v>25.777329640206609</v>
      </c>
      <c r="AO89" s="4">
        <f t="shared" si="65"/>
        <v>34.933080767517517</v>
      </c>
      <c r="AP89" s="4">
        <f t="shared" si="66"/>
        <v>39.652786835690712</v>
      </c>
      <c r="AQ89" s="4">
        <f t="shared" si="67"/>
        <v>75.866031033247552</v>
      </c>
      <c r="AR89" s="4">
        <f t="shared" si="68"/>
        <v>8.2807032341203968</v>
      </c>
    </row>
    <row r="90" spans="1:44" x14ac:dyDescent="0.2">
      <c r="B90" s="13">
        <v>20</v>
      </c>
      <c r="C90" s="4">
        <f t="shared" si="69"/>
        <v>36.152121795665074</v>
      </c>
      <c r="D90" s="4">
        <f t="shared" si="69"/>
        <v>57.649429411223181</v>
      </c>
      <c r="E90" s="4">
        <f t="shared" si="69"/>
        <v>37.39832609550119</v>
      </c>
      <c r="F90" s="4">
        <f t="shared" si="70"/>
        <v>25.650941534033393</v>
      </c>
      <c r="G90" s="4">
        <f t="shared" si="70"/>
        <v>53.369696371791321</v>
      </c>
      <c r="H90" s="4">
        <f t="shared" si="70"/>
        <v>68.371559970988599</v>
      </c>
      <c r="I90" s="4">
        <f t="shared" si="71"/>
        <v>100.78503228920458</v>
      </c>
      <c r="J90" s="4">
        <f t="shared" si="71"/>
        <v>28.980874216985537</v>
      </c>
      <c r="K90" s="4">
        <f t="shared" si="71"/>
        <v>54.230097933510244</v>
      </c>
      <c r="M90" s="13">
        <v>20</v>
      </c>
      <c r="N90" s="4">
        <f t="shared" si="51"/>
        <v>57.776167824329875</v>
      </c>
      <c r="O90" s="4">
        <f t="shared" si="52"/>
        <v>49.351084107842809</v>
      </c>
      <c r="P90" s="4">
        <f t="shared" si="53"/>
        <v>56.300137507600596</v>
      </c>
      <c r="Q90" s="4">
        <f t="shared" si="54"/>
        <v>43.166134125116585</v>
      </c>
      <c r="R90" s="4">
        <f t="shared" si="55"/>
        <v>37.428068539464668</v>
      </c>
      <c r="S90" s="4">
        <f t="shared" si="56"/>
        <v>44.278420588597953</v>
      </c>
      <c r="T90" s="4">
        <f t="shared" si="57"/>
        <v>61.6450709033073</v>
      </c>
      <c r="U90" s="4">
        <f t="shared" si="58"/>
        <v>52.470483320477015</v>
      </c>
      <c r="V90" s="4">
        <f t="shared" si="59"/>
        <v>59.421302230394907</v>
      </c>
      <c r="X90" s="13">
        <v>20</v>
      </c>
      <c r="Y90" s="4">
        <f t="shared" si="48"/>
        <v>467.59936664981393</v>
      </c>
      <c r="Z90" s="4">
        <f t="shared" si="48"/>
        <v>68.862534774135085</v>
      </c>
      <c r="AA90" s="4">
        <f t="shared" si="48"/>
        <v>357.27847465857133</v>
      </c>
      <c r="AB90" s="4">
        <f t="shared" si="48"/>
        <v>306.78197150273553</v>
      </c>
      <c r="AC90" s="4">
        <f t="shared" si="48"/>
        <v>254.13549794441175</v>
      </c>
      <c r="AD90" s="4">
        <f t="shared" si="48"/>
        <v>580.47936529930314</v>
      </c>
      <c r="AE90" s="4">
        <f t="shared" si="48"/>
        <v>1531.9365772895301</v>
      </c>
      <c r="AF90" s="4">
        <f t="shared" si="48"/>
        <v>551.76173583482978</v>
      </c>
      <c r="AG90" s="4">
        <f t="shared" si="48"/>
        <v>26.948602051993792</v>
      </c>
      <c r="AI90" s="13">
        <v>20</v>
      </c>
      <c r="AJ90" s="4">
        <f t="shared" si="60"/>
        <v>59.814043974751421</v>
      </c>
      <c r="AK90" s="4">
        <f t="shared" si="61"/>
        <v>14.394496854750921</v>
      </c>
      <c r="AL90" s="4">
        <f t="shared" si="62"/>
        <v>50.541864798524195</v>
      </c>
      <c r="AM90" s="4">
        <f t="shared" si="63"/>
        <v>68.282844775285241</v>
      </c>
      <c r="AN90" s="4">
        <f t="shared" si="64"/>
        <v>29.870186484239841</v>
      </c>
      <c r="AO90" s="4">
        <f t="shared" si="65"/>
        <v>35.238539814820427</v>
      </c>
      <c r="AP90" s="4">
        <f t="shared" si="66"/>
        <v>38.835093363451442</v>
      </c>
      <c r="AQ90" s="4">
        <f t="shared" si="67"/>
        <v>81.052106736394933</v>
      </c>
      <c r="AR90" s="4">
        <f t="shared" si="68"/>
        <v>9.5725519493795304</v>
      </c>
    </row>
    <row r="91" spans="1:44" x14ac:dyDescent="0.2">
      <c r="B91" s="13">
        <v>21</v>
      </c>
      <c r="C91" s="4">
        <f t="shared" si="69"/>
        <v>34.08628617404441</v>
      </c>
      <c r="D91" s="4">
        <f t="shared" si="69"/>
        <v>57.649429411223181</v>
      </c>
      <c r="E91" s="4">
        <f t="shared" si="69"/>
        <v>23.373953809688242</v>
      </c>
      <c r="F91" s="4">
        <f t="shared" si="70"/>
        <v>24.18517338220477</v>
      </c>
      <c r="G91" s="4">
        <f t="shared" si="70"/>
        <v>53.369696371791321</v>
      </c>
      <c r="H91" s="4">
        <f t="shared" si="70"/>
        <v>42.732224981867873</v>
      </c>
      <c r="I91" s="4">
        <f t="shared" si="71"/>
        <v>95.025887334835872</v>
      </c>
      <c r="J91" s="4">
        <f t="shared" si="71"/>
        <v>28.980874216985537</v>
      </c>
      <c r="K91" s="4">
        <f t="shared" si="71"/>
        <v>33.8938112084439</v>
      </c>
      <c r="M91" s="13">
        <v>21</v>
      </c>
      <c r="N91" s="4">
        <f t="shared" si="51"/>
        <v>54.248758143830912</v>
      </c>
      <c r="O91" s="4">
        <f t="shared" si="52"/>
        <v>49.244741071864816</v>
      </c>
      <c r="P91" s="4">
        <f t="shared" si="53"/>
        <v>35.788236033017057</v>
      </c>
      <c r="Q91" s="4">
        <f t="shared" si="54"/>
        <v>40.481964972089507</v>
      </c>
      <c r="R91" s="4">
        <f t="shared" si="55"/>
        <v>37.920134172582976</v>
      </c>
      <c r="S91" s="4">
        <f t="shared" si="56"/>
        <v>25.032760278827144</v>
      </c>
      <c r="T91" s="4">
        <f t="shared" si="57"/>
        <v>58.563866380392867</v>
      </c>
      <c r="U91" s="4">
        <f t="shared" si="58"/>
        <v>52.786920047152769</v>
      </c>
      <c r="V91" s="4">
        <f t="shared" si="59"/>
        <v>39.176350607566846</v>
      </c>
      <c r="X91" s="13">
        <v>21</v>
      </c>
      <c r="Y91" s="4">
        <f t="shared" si="48"/>
        <v>406.52527593242638</v>
      </c>
      <c r="Z91" s="4">
        <f t="shared" si="48"/>
        <v>70.638786081746474</v>
      </c>
      <c r="AA91" s="4">
        <f t="shared" si="48"/>
        <v>154.11440312045784</v>
      </c>
      <c r="AB91" s="4">
        <f t="shared" si="48"/>
        <v>265.58541612413791</v>
      </c>
      <c r="AC91" s="4">
        <f t="shared" si="48"/>
        <v>238.68897214720738</v>
      </c>
      <c r="AD91" s="4">
        <f t="shared" si="48"/>
        <v>313.27105077418463</v>
      </c>
      <c r="AE91" s="4">
        <f t="shared" si="48"/>
        <v>1329.4789720822407</v>
      </c>
      <c r="AF91" s="4">
        <f t="shared" si="48"/>
        <v>566.72781806802266</v>
      </c>
      <c r="AG91" s="4">
        <f t="shared" si="48"/>
        <v>27.905222503286218</v>
      </c>
      <c r="AI91" s="13">
        <v>21</v>
      </c>
      <c r="AJ91" s="4">
        <f t="shared" si="60"/>
        <v>59.151272352866549</v>
      </c>
      <c r="AK91" s="4">
        <f t="shared" si="61"/>
        <v>14.578961882530173</v>
      </c>
      <c r="AL91" s="4">
        <f t="shared" si="62"/>
        <v>53.111605868679504</v>
      </c>
      <c r="AM91" s="4">
        <f t="shared" si="63"/>
        <v>67.383397804688755</v>
      </c>
      <c r="AN91" s="4">
        <f t="shared" si="64"/>
        <v>28.948192044379418</v>
      </c>
      <c r="AO91" s="4">
        <f t="shared" si="65"/>
        <v>41.419478415998604</v>
      </c>
      <c r="AP91" s="4">
        <f t="shared" si="66"/>
        <v>38.37061876198473</v>
      </c>
      <c r="AQ91" s="4">
        <f t="shared" si="67"/>
        <v>82.143987969191883</v>
      </c>
      <c r="AR91" s="4">
        <f t="shared" si="68"/>
        <v>15.58555739463999</v>
      </c>
    </row>
    <row r="92" spans="1:44" x14ac:dyDescent="0.2">
      <c r="B92" s="13">
        <v>22</v>
      </c>
      <c r="C92" s="4">
        <f t="shared" si="69"/>
        <v>33.225522021239868</v>
      </c>
      <c r="D92" s="4">
        <f t="shared" si="69"/>
        <v>57.649429411223181</v>
      </c>
      <c r="E92" s="4">
        <f t="shared" si="69"/>
        <v>23.373953809688242</v>
      </c>
      <c r="F92" s="4">
        <f t="shared" si="70"/>
        <v>23.574437141522253</v>
      </c>
      <c r="G92" s="4">
        <f t="shared" si="70"/>
        <v>53.369696371791321</v>
      </c>
      <c r="H92" s="4">
        <f t="shared" si="70"/>
        <v>42.732224981867873</v>
      </c>
      <c r="I92" s="4">
        <f t="shared" si="71"/>
        <v>92.626245526144089</v>
      </c>
      <c r="J92" s="4">
        <f t="shared" si="71"/>
        <v>28.980874216985537</v>
      </c>
      <c r="K92" s="4">
        <f t="shared" si="71"/>
        <v>33.8938112084439</v>
      </c>
      <c r="M92" s="13">
        <v>22</v>
      </c>
      <c r="N92" s="4">
        <f t="shared" si="51"/>
        <v>53.612323766792258</v>
      </c>
      <c r="O92" s="4">
        <f t="shared" si="52"/>
        <v>49.839217159683464</v>
      </c>
      <c r="P92" s="4">
        <f t="shared" si="53"/>
        <v>36.358686174291158</v>
      </c>
      <c r="Q92" s="4">
        <f t="shared" si="54"/>
        <v>39.234204631348085</v>
      </c>
      <c r="R92" s="4">
        <f t="shared" si="55"/>
        <v>37.921508501720844</v>
      </c>
      <c r="S92" s="4">
        <f t="shared" si="56"/>
        <v>25.027006413593774</v>
      </c>
      <c r="T92" s="4">
        <f t="shared" si="57"/>
        <v>56.578554065120152</v>
      </c>
      <c r="U92" s="4">
        <f t="shared" si="58"/>
        <v>52.21650659129908</v>
      </c>
      <c r="V92" s="4">
        <f t="shared" si="59"/>
        <v>38.614242714740406</v>
      </c>
      <c r="X92" s="13">
        <v>22</v>
      </c>
      <c r="Y92" s="4">
        <f t="shared" si="48"/>
        <v>415.62168541245796</v>
      </c>
      <c r="Z92" s="4">
        <f t="shared" si="48"/>
        <v>60.999415414101094</v>
      </c>
      <c r="AA92" s="4">
        <f t="shared" si="48"/>
        <v>168.60327458036645</v>
      </c>
      <c r="AB92" s="4">
        <f t="shared" si="48"/>
        <v>245.22831783540605</v>
      </c>
      <c r="AC92" s="4">
        <f t="shared" si="48"/>
        <v>238.64650846899261</v>
      </c>
      <c r="AD92" s="4">
        <f t="shared" si="48"/>
        <v>313.47476455035792</v>
      </c>
      <c r="AE92" s="4">
        <f t="shared" si="48"/>
        <v>1299.4360596691781</v>
      </c>
      <c r="AF92" s="4">
        <f t="shared" si="48"/>
        <v>539.8946118342476</v>
      </c>
      <c r="AG92" s="4">
        <f t="shared" si="48"/>
        <v>22.282473605636707</v>
      </c>
      <c r="AI92" s="13">
        <v>22</v>
      </c>
      <c r="AJ92" s="4">
        <f t="shared" si="60"/>
        <v>61.358860614800413</v>
      </c>
      <c r="AK92" s="4">
        <f t="shared" si="61"/>
        <v>13.547770257755969</v>
      </c>
      <c r="AL92" s="4">
        <f t="shared" si="62"/>
        <v>55.552143511214133</v>
      </c>
      <c r="AM92" s="4">
        <f t="shared" si="63"/>
        <v>66.426898745522479</v>
      </c>
      <c r="AN92" s="4">
        <f t="shared" si="64"/>
        <v>28.945616932974822</v>
      </c>
      <c r="AO92" s="4">
        <f t="shared" si="65"/>
        <v>41.432943348460725</v>
      </c>
      <c r="AP92" s="4">
        <f t="shared" si="66"/>
        <v>38.917362197142438</v>
      </c>
      <c r="AQ92" s="4">
        <f t="shared" si="67"/>
        <v>80.175746943807724</v>
      </c>
      <c r="AR92" s="4">
        <f t="shared" si="68"/>
        <v>13.927119252734006</v>
      </c>
    </row>
    <row r="93" spans="1:44" x14ac:dyDescent="0.2">
      <c r="B93" s="13">
        <v>23</v>
      </c>
      <c r="C93" s="4">
        <f t="shared" si="69"/>
        <v>33.914134487467713</v>
      </c>
      <c r="D93" s="4">
        <f t="shared" si="69"/>
        <v>57.649429411223181</v>
      </c>
      <c r="E93" s="4">
        <f t="shared" si="69"/>
        <v>23.373953809688242</v>
      </c>
      <c r="F93" s="4">
        <f t="shared" si="70"/>
        <v>24.063026945757059</v>
      </c>
      <c r="G93" s="4">
        <f t="shared" si="70"/>
        <v>53.369696371791321</v>
      </c>
      <c r="H93" s="4">
        <f t="shared" si="70"/>
        <v>42.732224981867873</v>
      </c>
      <c r="I93" s="4">
        <f t="shared" si="71"/>
        <v>94.54596216230135</v>
      </c>
      <c r="J93" s="4">
        <f t="shared" si="71"/>
        <v>28.980874216985537</v>
      </c>
      <c r="K93" s="4">
        <f t="shared" si="71"/>
        <v>33.8938112084439</v>
      </c>
      <c r="M93" s="13">
        <v>23</v>
      </c>
      <c r="N93" s="4">
        <f t="shared" si="51"/>
        <v>54.862160084862325</v>
      </c>
      <c r="O93" s="4">
        <f t="shared" si="52"/>
        <v>50.033602679417896</v>
      </c>
      <c r="P93" s="4">
        <f t="shared" si="53"/>
        <v>36.534117587607753</v>
      </c>
      <c r="Q93" s="4">
        <f t="shared" si="54"/>
        <v>39.788260212423701</v>
      </c>
      <c r="R93" s="4">
        <f t="shared" si="55"/>
        <v>37.544109970122918</v>
      </c>
      <c r="S93" s="4">
        <f t="shared" si="56"/>
        <v>24.648709757280596</v>
      </c>
      <c r="T93" s="4">
        <f t="shared" si="57"/>
        <v>57.873567669164785</v>
      </c>
      <c r="U93" s="4">
        <f t="shared" si="58"/>
        <v>52.439179153839682</v>
      </c>
      <c r="V93" s="4">
        <f t="shared" si="59"/>
        <v>38.817200889663752</v>
      </c>
      <c r="X93" s="13">
        <v>23</v>
      </c>
      <c r="Y93" s="4">
        <f t="shared" si="48"/>
        <v>438.81977642909987</v>
      </c>
      <c r="Z93" s="4">
        <f t="shared" si="48"/>
        <v>58.000816808879968</v>
      </c>
      <c r="AA93" s="4">
        <f t="shared" si="48"/>
        <v>173.18991066166473</v>
      </c>
      <c r="AB93" s="4">
        <f t="shared" si="48"/>
        <v>247.28296129107923</v>
      </c>
      <c r="AC93" s="4">
        <f t="shared" si="48"/>
        <v>250.44918495667187</v>
      </c>
      <c r="AD93" s="4">
        <f t="shared" si="48"/>
        <v>327.01352287787984</v>
      </c>
      <c r="AE93" s="4">
        <f t="shared" si="48"/>
        <v>1344.864517860233</v>
      </c>
      <c r="AF93" s="4">
        <f t="shared" si="48"/>
        <v>550.29207051043556</v>
      </c>
      <c r="AG93" s="4">
        <f t="shared" si="48"/>
        <v>24.239765953142118</v>
      </c>
      <c r="AI93" s="13">
        <v>23</v>
      </c>
      <c r="AJ93" s="4">
        <f t="shared" si="60"/>
        <v>61.767831949641916</v>
      </c>
      <c r="AK93" s="4">
        <f t="shared" si="61"/>
        <v>13.210584752678638</v>
      </c>
      <c r="AL93" s="4">
        <f t="shared" si="62"/>
        <v>56.302685823160871</v>
      </c>
      <c r="AM93" s="4">
        <f t="shared" si="63"/>
        <v>65.350187663898254</v>
      </c>
      <c r="AN93" s="4">
        <f t="shared" si="64"/>
        <v>29.652757046661883</v>
      </c>
      <c r="AO93" s="4">
        <f t="shared" si="65"/>
        <v>42.318215895054543</v>
      </c>
      <c r="AP93" s="4">
        <f t="shared" si="66"/>
        <v>38.787901306862025</v>
      </c>
      <c r="AQ93" s="4">
        <f t="shared" si="67"/>
        <v>80.944090096168864</v>
      </c>
      <c r="AR93" s="4">
        <f t="shared" si="68"/>
        <v>14.525925252080526</v>
      </c>
    </row>
    <row r="94" spans="1:44" x14ac:dyDescent="0.2">
      <c r="B94" s="13">
        <v>24</v>
      </c>
      <c r="C94" s="4">
        <f t="shared" si="69"/>
        <v>34.430594087963605</v>
      </c>
      <c r="D94" s="4">
        <f t="shared" si="69"/>
        <v>57.649429411223181</v>
      </c>
      <c r="E94" s="4">
        <f t="shared" si="69"/>
        <v>23.373953809688242</v>
      </c>
      <c r="F94" s="4">
        <f t="shared" si="70"/>
        <v>24.429469476900525</v>
      </c>
      <c r="G94" s="4">
        <f t="shared" si="70"/>
        <v>53.369696371791321</v>
      </c>
      <c r="H94" s="4">
        <f t="shared" si="70"/>
        <v>42.732224981867873</v>
      </c>
      <c r="I94" s="4">
        <f t="shared" si="71"/>
        <v>95.985750338670286</v>
      </c>
      <c r="J94" s="4">
        <f t="shared" si="71"/>
        <v>28.980874216985537</v>
      </c>
      <c r="K94" s="4">
        <f t="shared" si="71"/>
        <v>33.8938112084439</v>
      </c>
      <c r="M94" s="13">
        <v>24</v>
      </c>
      <c r="N94" s="4">
        <f t="shared" si="51"/>
        <v>55.335721193766304</v>
      </c>
      <c r="O94" s="4">
        <f t="shared" si="52"/>
        <v>49.749020517291086</v>
      </c>
      <c r="P94" s="4">
        <f t="shared" si="53"/>
        <v>36.271479121834439</v>
      </c>
      <c r="Q94" s="4">
        <f t="shared" si="54"/>
        <v>40.327268549917406</v>
      </c>
      <c r="R94" s="4">
        <f t="shared" si="55"/>
        <v>37.3478323918293</v>
      </c>
      <c r="S94" s="4">
        <f t="shared" si="56"/>
        <v>24.472229468551085</v>
      </c>
      <c r="T94" s="4">
        <f t="shared" si="57"/>
        <v>59.182943449192699</v>
      </c>
      <c r="U94" s="4">
        <f t="shared" si="58"/>
        <v>52.876166015586307</v>
      </c>
      <c r="V94" s="4">
        <f t="shared" si="59"/>
        <v>39.256219395685861</v>
      </c>
      <c r="X94" s="13">
        <v>24</v>
      </c>
      <c r="Y94" s="4">
        <f t="shared" si="48"/>
        <v>437.02433930976673</v>
      </c>
      <c r="Z94" s="4">
        <f t="shared" si="48"/>
        <v>62.416460691321348</v>
      </c>
      <c r="AA94" s="4">
        <f t="shared" si="48"/>
        <v>166.34615917745185</v>
      </c>
      <c r="AB94" s="4">
        <f t="shared" si="48"/>
        <v>252.74001536601639</v>
      </c>
      <c r="AC94" s="4">
        <f t="shared" si="48"/>
        <v>256.70012539240446</v>
      </c>
      <c r="AD94" s="4">
        <f t="shared" si="48"/>
        <v>333.42743614634924</v>
      </c>
      <c r="AE94" s="4">
        <f t="shared" si="48"/>
        <v>1354.446594944179</v>
      </c>
      <c r="AF94" s="4">
        <f t="shared" si="48"/>
        <v>570.98497014027726</v>
      </c>
      <c r="AG94" s="4">
        <f t="shared" si="48"/>
        <v>28.755421566599612</v>
      </c>
      <c r="AI94" s="13">
        <v>24</v>
      </c>
      <c r="AJ94" s="4">
        <f t="shared" si="60"/>
        <v>60.716719126001962</v>
      </c>
      <c r="AK94" s="4">
        <f t="shared" si="61"/>
        <v>13.704227387190834</v>
      </c>
      <c r="AL94" s="4">
        <f t="shared" si="62"/>
        <v>55.179048513394072</v>
      </c>
      <c r="AM94" s="4">
        <f t="shared" si="63"/>
        <v>65.076317306231999</v>
      </c>
      <c r="AN94" s="4">
        <f t="shared" si="64"/>
        <v>30.020526758009463</v>
      </c>
      <c r="AO94" s="4">
        <f t="shared" si="65"/>
        <v>42.731207001425425</v>
      </c>
      <c r="AP94" s="4">
        <f t="shared" si="66"/>
        <v>38.341948424245061</v>
      </c>
      <c r="AQ94" s="4">
        <f t="shared" si="67"/>
        <v>82.451935782516401</v>
      </c>
      <c r="AR94" s="4">
        <f t="shared" si="68"/>
        <v>15.821201558784971</v>
      </c>
    </row>
    <row r="95" spans="1:44" x14ac:dyDescent="0.2">
      <c r="AG95" s="4">
        <f>AVERAGE(Y71:AG94)</f>
        <v>420.639386514232</v>
      </c>
      <c r="AR95" s="4">
        <f>AVERAGE(AJ71:AR94)</f>
        <v>44.730550297020365</v>
      </c>
    </row>
    <row r="96" spans="1:44" ht="18" x14ac:dyDescent="0.2">
      <c r="A96" s="13" t="s">
        <v>38</v>
      </c>
      <c r="B96" s="6" t="s">
        <v>3</v>
      </c>
      <c r="C96" s="2" t="s">
        <v>4</v>
      </c>
      <c r="D96" s="2" t="s">
        <v>10</v>
      </c>
      <c r="E96" s="2" t="s">
        <v>11</v>
      </c>
      <c r="F96" s="3" t="s">
        <v>5</v>
      </c>
      <c r="G96" s="3" t="s">
        <v>40</v>
      </c>
      <c r="I96" s="2" t="s">
        <v>38</v>
      </c>
      <c r="J96" s="14" t="s">
        <v>21</v>
      </c>
      <c r="K96" s="14" t="s">
        <v>4</v>
      </c>
      <c r="L96" s="14" t="s">
        <v>10</v>
      </c>
      <c r="M96" s="14" t="s">
        <v>11</v>
      </c>
    </row>
    <row r="97" spans="1:13" x14ac:dyDescent="0.2">
      <c r="A97" s="13" t="s">
        <v>12</v>
      </c>
      <c r="B97" s="7">
        <v>1E-4</v>
      </c>
      <c r="C97" s="2">
        <v>0</v>
      </c>
      <c r="D97" s="2">
        <v>0</v>
      </c>
      <c r="E97" s="2">
        <v>0</v>
      </c>
      <c r="F97" s="3">
        <v>1E-4</v>
      </c>
      <c r="G97" s="3">
        <v>1E-4</v>
      </c>
      <c r="J97" s="15" t="s">
        <v>12</v>
      </c>
      <c r="K97" s="15">
        <v>1E-4</v>
      </c>
      <c r="L97" s="15">
        <v>1E-4</v>
      </c>
      <c r="M97" s="15">
        <v>1E-4</v>
      </c>
    </row>
    <row r="98" spans="1:13" x14ac:dyDescent="0.2">
      <c r="A98" s="13" t="s">
        <v>15</v>
      </c>
      <c r="B98" s="7">
        <v>1E-4</v>
      </c>
      <c r="C98" s="2">
        <v>0</v>
      </c>
      <c r="D98" s="2">
        <v>0</v>
      </c>
      <c r="E98" s="2">
        <v>0</v>
      </c>
      <c r="F98" s="3">
        <v>1E-4</v>
      </c>
      <c r="G98" s="3">
        <v>1E-4</v>
      </c>
      <c r="J98" s="15" t="s">
        <v>15</v>
      </c>
      <c r="K98" s="15">
        <v>1E-4</v>
      </c>
      <c r="L98" s="15">
        <v>1E-4</v>
      </c>
      <c r="M98" s="15">
        <v>1E-4</v>
      </c>
    </row>
    <row r="99" spans="1:13" x14ac:dyDescent="0.2">
      <c r="A99" s="13" t="s">
        <v>17</v>
      </c>
      <c r="B99" s="7">
        <v>1E-4</v>
      </c>
      <c r="C99" s="2">
        <v>0</v>
      </c>
      <c r="D99" s="2">
        <v>0</v>
      </c>
      <c r="E99" s="2">
        <v>0</v>
      </c>
      <c r="F99" s="3">
        <v>1E-4</v>
      </c>
      <c r="G99" s="3">
        <v>1E-4</v>
      </c>
      <c r="J99" s="15" t="s">
        <v>17</v>
      </c>
      <c r="K99" s="15">
        <v>1E-4</v>
      </c>
      <c r="L99" s="15">
        <v>1E-4</v>
      </c>
      <c r="M99" s="15">
        <v>1E-4</v>
      </c>
    </row>
    <row r="100" spans="1:13" x14ac:dyDescent="0.2">
      <c r="J100" s="16" t="s">
        <v>16</v>
      </c>
      <c r="K100" s="16">
        <v>1E-4</v>
      </c>
      <c r="L100" s="16">
        <v>1E-4</v>
      </c>
      <c r="M100" s="16">
        <v>1E-4</v>
      </c>
    </row>
    <row r="101" spans="1:13" ht="18" x14ac:dyDescent="0.2">
      <c r="A101" s="13" t="s">
        <v>39</v>
      </c>
      <c r="B101" s="6" t="s">
        <v>3</v>
      </c>
      <c r="C101" s="2" t="s">
        <v>4</v>
      </c>
      <c r="D101" s="2" t="s">
        <v>10</v>
      </c>
      <c r="E101" s="2" t="s">
        <v>11</v>
      </c>
      <c r="F101" s="3" t="s">
        <v>5</v>
      </c>
      <c r="G101" s="3" t="s">
        <v>40</v>
      </c>
      <c r="J101" s="17" t="s">
        <v>22</v>
      </c>
      <c r="K101" s="17">
        <v>1E-4</v>
      </c>
      <c r="L101" s="17">
        <v>1E-4</v>
      </c>
      <c r="M101" s="17">
        <v>1E-4</v>
      </c>
    </row>
    <row r="102" spans="1:13" x14ac:dyDescent="0.2">
      <c r="A102" s="13" t="s">
        <v>12</v>
      </c>
      <c r="B102" s="7">
        <v>50</v>
      </c>
      <c r="C102" s="2">
        <v>1</v>
      </c>
      <c r="D102" s="2">
        <v>1</v>
      </c>
      <c r="E102" s="2">
        <v>1</v>
      </c>
      <c r="F102" s="3">
        <v>10</v>
      </c>
      <c r="G102" s="3">
        <v>30</v>
      </c>
      <c r="J102" s="18" t="s">
        <v>23</v>
      </c>
      <c r="K102" s="18">
        <f>K101/K100</f>
        <v>1</v>
      </c>
      <c r="L102" s="18">
        <f>L101/L100</f>
        <v>1</v>
      </c>
      <c r="M102" s="18">
        <f>M101/M100</f>
        <v>1</v>
      </c>
    </row>
    <row r="103" spans="1:13" x14ac:dyDescent="0.2">
      <c r="A103" s="13" t="s">
        <v>15</v>
      </c>
      <c r="B103" s="7">
        <v>50</v>
      </c>
      <c r="C103" s="2">
        <v>1</v>
      </c>
      <c r="D103" s="2">
        <v>1</v>
      </c>
      <c r="E103" s="2">
        <v>1</v>
      </c>
      <c r="F103" s="3">
        <v>10</v>
      </c>
      <c r="G103" s="3">
        <v>30</v>
      </c>
    </row>
    <row r="104" spans="1:13" x14ac:dyDescent="0.2">
      <c r="A104" s="13" t="s">
        <v>17</v>
      </c>
      <c r="B104" s="7">
        <v>50</v>
      </c>
      <c r="C104" s="2">
        <v>1</v>
      </c>
      <c r="D104" s="2">
        <v>1</v>
      </c>
      <c r="E104" s="2">
        <v>1</v>
      </c>
      <c r="F104" s="3">
        <v>10</v>
      </c>
      <c r="G104" s="3">
        <v>30</v>
      </c>
    </row>
    <row r="105" spans="1:13" x14ac:dyDescent="0.2">
      <c r="I105" s="2" t="s">
        <v>39</v>
      </c>
      <c r="J105" s="14" t="s">
        <v>21</v>
      </c>
      <c r="K105" s="14" t="s">
        <v>4</v>
      </c>
      <c r="L105" s="14" t="s">
        <v>10</v>
      </c>
      <c r="M105" s="14" t="s">
        <v>11</v>
      </c>
    </row>
    <row r="106" spans="1:13" x14ac:dyDescent="0.2">
      <c r="J106" s="15" t="s">
        <v>12</v>
      </c>
      <c r="K106" s="15">
        <v>100</v>
      </c>
      <c r="L106" s="15">
        <v>100</v>
      </c>
      <c r="M106" s="15">
        <v>100</v>
      </c>
    </row>
    <row r="107" spans="1:13" x14ac:dyDescent="0.2">
      <c r="J107" s="15" t="s">
        <v>15</v>
      </c>
      <c r="K107" s="15">
        <v>100</v>
      </c>
      <c r="L107" s="15">
        <v>100</v>
      </c>
      <c r="M107" s="15">
        <v>100</v>
      </c>
    </row>
    <row r="108" spans="1:13" x14ac:dyDescent="0.2">
      <c r="J108" s="15" t="s">
        <v>17</v>
      </c>
      <c r="K108" s="15">
        <v>100</v>
      </c>
      <c r="L108" s="15">
        <v>100</v>
      </c>
      <c r="M108" s="15">
        <v>100</v>
      </c>
    </row>
    <row r="109" spans="1:13" x14ac:dyDescent="0.2">
      <c r="J109" s="16" t="s">
        <v>16</v>
      </c>
      <c r="K109" s="16">
        <v>10</v>
      </c>
      <c r="L109" s="16">
        <v>10</v>
      </c>
      <c r="M109" s="16">
        <v>10</v>
      </c>
    </row>
    <row r="110" spans="1:13" x14ac:dyDescent="0.2">
      <c r="J110" s="17" t="s">
        <v>22</v>
      </c>
      <c r="K110" s="17">
        <v>10000</v>
      </c>
      <c r="L110" s="17">
        <v>10000</v>
      </c>
      <c r="M110" s="17">
        <v>10000</v>
      </c>
    </row>
    <row r="111" spans="1:13" x14ac:dyDescent="0.2">
      <c r="J111" s="18" t="s">
        <v>23</v>
      </c>
      <c r="K111" s="18">
        <f>K110/K109</f>
        <v>1000</v>
      </c>
      <c r="L111" s="18">
        <f>L110/L109</f>
        <v>1000</v>
      </c>
      <c r="M111" s="18">
        <f>M110/M109</f>
        <v>1000</v>
      </c>
    </row>
  </sheetData>
  <mergeCells count="32">
    <mergeCell ref="Q69:S69"/>
    <mergeCell ref="R13:AC13"/>
    <mergeCell ref="AE13:AP13"/>
    <mergeCell ref="R14:T14"/>
    <mergeCell ref="U14:W14"/>
    <mergeCell ref="X14:Z14"/>
    <mergeCell ref="AA14:AC14"/>
    <mergeCell ref="AE14:AG14"/>
    <mergeCell ref="AH14:AJ14"/>
    <mergeCell ref="AK14:AM14"/>
    <mergeCell ref="AN14:AP14"/>
    <mergeCell ref="C69:E69"/>
    <mergeCell ref="F69:H69"/>
    <mergeCell ref="I69:K69"/>
    <mergeCell ref="M69:M70"/>
    <mergeCell ref="N69:P69"/>
    <mergeCell ref="AJ69:AL69"/>
    <mergeCell ref="AM69:AO69"/>
    <mergeCell ref="AP69:AR69"/>
    <mergeCell ref="A1:C1"/>
    <mergeCell ref="A2:C2"/>
    <mergeCell ref="A3:C3"/>
    <mergeCell ref="T69:V69"/>
    <mergeCell ref="X69:X70"/>
    <mergeCell ref="Y69:AA69"/>
    <mergeCell ref="AB69:AD69"/>
    <mergeCell ref="AE69:AG69"/>
    <mergeCell ref="AI69:AI70"/>
    <mergeCell ref="B41:G41"/>
    <mergeCell ref="H41:M41"/>
    <mergeCell ref="N41:S41"/>
    <mergeCell ref="B69:B7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Ariadna_unprod_2_2</vt:lpstr>
    </vt:vector>
  </TitlesOfParts>
  <Company>ООО ИК «СИБИНТЕК»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Ручкин Александр Альфредович</dc:creator>
  <cp:lastModifiedBy>Зеленин Дмитрий Валерьевич</cp:lastModifiedBy>
  <dcterms:created xsi:type="dcterms:W3CDTF">2019-01-29T04:18:09Z</dcterms:created>
  <dcterms:modified xsi:type="dcterms:W3CDTF">2021-08-13T09:34:15Z</dcterms:modified>
</cp:coreProperties>
</file>