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4.xml" ContentType="application/vnd.openxmlformats-officedocument.themeOverride+xml"/>
  <Override PartName="/xl/charts/chart7.xml" ContentType="application/vnd.openxmlformats-officedocument.drawingml.chart+xml"/>
  <Override PartName="/xl/theme/themeOverride5.xml" ContentType="application/vnd.openxmlformats-officedocument.themeOverride+xml"/>
  <Override PartName="/xl/charts/chart8.xml" ContentType="application/vnd.openxmlformats-officedocument.drawingml.chart+xml"/>
  <Override PartName="/xl/theme/themeOverride6.xml" ContentType="application/vnd.openxmlformats-officedocument.themeOverride+xml"/>
  <Override PartName="/xl/charts/chart9.xml" ContentType="application/vnd.openxmlformats-officedocument.drawingml.chart+xml"/>
  <Override PartName="/xl/theme/themeOverride7.xml" ContentType="application/vnd.openxmlformats-officedocument.themeOverride+xml"/>
  <Override PartName="/xl/charts/chart10.xml" ContentType="application/vnd.openxmlformats-officedocument.drawingml.chart+xml"/>
  <Override PartName="/xl/theme/themeOverride8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540" windowWidth="29040" windowHeight="13890" tabRatio="646"/>
  </bookViews>
  <sheets>
    <sheet name="unprod_2_2" sheetId="43" r:id="rId1"/>
  </sheets>
  <definedNames>
    <definedName name="solver_adj" localSheetId="0" hidden="1">unprod_2_2!$B$6:$F$8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unprod_2_2!$B$6:$F$8</definedName>
    <definedName name="solver_lhs2" localSheetId="0" hidden="1">unprod_2_2!$B$6:$F$8</definedName>
    <definedName name="solver_lhs3" localSheetId="0" hidden="1">unprod_2_2!$C$10:$E$10</definedName>
    <definedName name="solver_lhs4" localSheetId="0" hidden="1">unprod_2_2!$C$10:$E$10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unprod_2_2!$G$12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unprod_2_2!$B$102:$F$104</definedName>
    <definedName name="solver_rhs2" localSheetId="0" hidden="1">unprod_2_2!$B$97:$F$99</definedName>
    <definedName name="solver_rhs3" localSheetId="0" hidden="1">1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Y9" i="43" l="1"/>
  <c r="Y8" i="43"/>
  <c r="Y7" i="43" a="1"/>
  <c r="Y6" i="43" a="1"/>
  <c r="Y5" i="43" a="1"/>
  <c r="Y5" i="43" s="1"/>
  <c r="Y4" i="43" a="1"/>
  <c r="Y4" i="43" s="1"/>
  <c r="Y3" i="43"/>
  <c r="V16" i="43" l="1"/>
  <c r="W16" i="43"/>
  <c r="U16" i="43"/>
  <c r="M111" i="43"/>
  <c r="L111" i="43"/>
  <c r="K111" i="43"/>
  <c r="M102" i="43"/>
  <c r="L102" i="43"/>
  <c r="K102" i="43"/>
  <c r="K94" i="43"/>
  <c r="I94" i="43"/>
  <c r="H94" i="43"/>
  <c r="G94" i="43"/>
  <c r="F94" i="43"/>
  <c r="E94" i="43"/>
  <c r="D94" i="43"/>
  <c r="C94" i="43"/>
  <c r="K93" i="43"/>
  <c r="I92" i="43"/>
  <c r="G92" i="43"/>
  <c r="F92" i="43"/>
  <c r="D92" i="43"/>
  <c r="C92" i="43"/>
  <c r="I90" i="43"/>
  <c r="H90" i="43"/>
  <c r="G90" i="43"/>
  <c r="F90" i="43"/>
  <c r="E90" i="43"/>
  <c r="D90" i="43"/>
  <c r="C90" i="43"/>
  <c r="K89" i="43"/>
  <c r="I88" i="43"/>
  <c r="K87" i="43"/>
  <c r="D86" i="43"/>
  <c r="H84" i="43"/>
  <c r="G84" i="43"/>
  <c r="C84" i="43"/>
  <c r="K83" i="43"/>
  <c r="K81" i="43"/>
  <c r="H81" i="43"/>
  <c r="I80" i="43"/>
  <c r="H80" i="43"/>
  <c r="G80" i="43"/>
  <c r="F80" i="43"/>
  <c r="E80" i="43"/>
  <c r="D80" i="43"/>
  <c r="C80" i="43"/>
  <c r="K79" i="43"/>
  <c r="C79" i="43"/>
  <c r="K78" i="43"/>
  <c r="H78" i="43"/>
  <c r="G78" i="43"/>
  <c r="E78" i="43"/>
  <c r="D78" i="43"/>
  <c r="K77" i="43"/>
  <c r="H77" i="43"/>
  <c r="K76" i="43"/>
  <c r="I76" i="43"/>
  <c r="H76" i="43"/>
  <c r="G76" i="43"/>
  <c r="F76" i="43"/>
  <c r="E76" i="43"/>
  <c r="D76" i="43"/>
  <c r="C76" i="43"/>
  <c r="K75" i="43"/>
  <c r="H75" i="43"/>
  <c r="K74" i="43"/>
  <c r="I74" i="43"/>
  <c r="H74" i="43"/>
  <c r="G74" i="43"/>
  <c r="F74" i="43"/>
  <c r="E74" i="43"/>
  <c r="D74" i="43"/>
  <c r="C74" i="43"/>
  <c r="K73" i="43"/>
  <c r="K72" i="43"/>
  <c r="I72" i="43"/>
  <c r="H72" i="43"/>
  <c r="G72" i="43"/>
  <c r="F72" i="43"/>
  <c r="E72" i="43"/>
  <c r="D72" i="43"/>
  <c r="C72" i="43"/>
  <c r="K71" i="43"/>
  <c r="Y54" i="43"/>
  <c r="X54" i="43"/>
  <c r="W54" i="43"/>
  <c r="AM39" i="43"/>
  <c r="AL39" i="43"/>
  <c r="AK39" i="43"/>
  <c r="Z39" i="43"/>
  <c r="Y39" i="43"/>
  <c r="X39" i="43"/>
  <c r="K39" i="43"/>
  <c r="J39" i="43"/>
  <c r="I39" i="43"/>
  <c r="H39" i="43"/>
  <c r="G39" i="43"/>
  <c r="F39" i="43"/>
  <c r="E39" i="43"/>
  <c r="AG39" i="43" s="1"/>
  <c r="D39" i="43"/>
  <c r="AF39" i="43" s="1"/>
  <c r="C39" i="43"/>
  <c r="AE39" i="43" s="1"/>
  <c r="AM38" i="43"/>
  <c r="AL38" i="43"/>
  <c r="AK38" i="43"/>
  <c r="Z38" i="43"/>
  <c r="Y38" i="43"/>
  <c r="X38" i="43"/>
  <c r="K38" i="43"/>
  <c r="J38" i="43"/>
  <c r="I38" i="43"/>
  <c r="H38" i="43"/>
  <c r="G38" i="43"/>
  <c r="F38" i="43"/>
  <c r="E38" i="43"/>
  <c r="AG38" i="43" s="1"/>
  <c r="D38" i="43"/>
  <c r="J93" i="43" s="1"/>
  <c r="C38" i="43"/>
  <c r="I93" i="43" s="1"/>
  <c r="AM37" i="43"/>
  <c r="AL37" i="43"/>
  <c r="AK37" i="43"/>
  <c r="Z37" i="43"/>
  <c r="Y37" i="43"/>
  <c r="X37" i="43"/>
  <c r="K37" i="43"/>
  <c r="J37" i="43"/>
  <c r="I37" i="43"/>
  <c r="H37" i="43"/>
  <c r="G37" i="43"/>
  <c r="F37" i="43"/>
  <c r="E37" i="43"/>
  <c r="D37" i="43"/>
  <c r="AF37" i="43" s="1"/>
  <c r="C37" i="43"/>
  <c r="AE37" i="43" s="1"/>
  <c r="AM36" i="43"/>
  <c r="AL36" i="43"/>
  <c r="AK36" i="43"/>
  <c r="AF36" i="43"/>
  <c r="Z36" i="43"/>
  <c r="Y36" i="43"/>
  <c r="X36" i="43"/>
  <c r="K36" i="43"/>
  <c r="J36" i="43"/>
  <c r="I36" i="43"/>
  <c r="H36" i="43"/>
  <c r="G36" i="43"/>
  <c r="F36" i="43"/>
  <c r="E36" i="43"/>
  <c r="D36" i="43"/>
  <c r="C36" i="43"/>
  <c r="AE36" i="43" s="1"/>
  <c r="AM35" i="43"/>
  <c r="AL35" i="43"/>
  <c r="AK35" i="43"/>
  <c r="AG35" i="43"/>
  <c r="AF35" i="43"/>
  <c r="AE35" i="43"/>
  <c r="Z35" i="43"/>
  <c r="Y35" i="43"/>
  <c r="X35" i="43"/>
  <c r="K35" i="43"/>
  <c r="J35" i="43"/>
  <c r="I35" i="43"/>
  <c r="H35" i="43"/>
  <c r="G35" i="43"/>
  <c r="F35" i="43"/>
  <c r="E35" i="43"/>
  <c r="K90" i="43" s="1"/>
  <c r="D35" i="43"/>
  <c r="J90" i="43" s="1"/>
  <c r="C35" i="43"/>
  <c r="AM34" i="43"/>
  <c r="AL34" i="43"/>
  <c r="AK34" i="43"/>
  <c r="AG34" i="43"/>
  <c r="AF34" i="43"/>
  <c r="AE34" i="43"/>
  <c r="Z34" i="43"/>
  <c r="Y34" i="43"/>
  <c r="X34" i="43"/>
  <c r="K34" i="43"/>
  <c r="J34" i="43"/>
  <c r="I34" i="43"/>
  <c r="H34" i="43"/>
  <c r="G34" i="43"/>
  <c r="F34" i="43"/>
  <c r="E34" i="43"/>
  <c r="D34" i="43"/>
  <c r="C34" i="43"/>
  <c r="AM33" i="43"/>
  <c r="AL33" i="43"/>
  <c r="AK33" i="43"/>
  <c r="AG33" i="43"/>
  <c r="AF33" i="43"/>
  <c r="AE33" i="43"/>
  <c r="Z33" i="43"/>
  <c r="Y33" i="43"/>
  <c r="X33" i="43"/>
  <c r="K33" i="43"/>
  <c r="J33" i="43"/>
  <c r="I33" i="43"/>
  <c r="H33" i="43"/>
  <c r="G33" i="43"/>
  <c r="F33" i="43"/>
  <c r="E33" i="43"/>
  <c r="D33" i="43"/>
  <c r="J88" i="43" s="1"/>
  <c r="C33" i="43"/>
  <c r="F88" i="43" s="1"/>
  <c r="AM32" i="43"/>
  <c r="AL32" i="43"/>
  <c r="AK32" i="43"/>
  <c r="AG32" i="43"/>
  <c r="AF32" i="43"/>
  <c r="AE32" i="43"/>
  <c r="Z32" i="43"/>
  <c r="Y32" i="43"/>
  <c r="X32" i="43"/>
  <c r="K32" i="43"/>
  <c r="J32" i="43"/>
  <c r="I32" i="43"/>
  <c r="H32" i="43"/>
  <c r="G32" i="43"/>
  <c r="F32" i="43"/>
  <c r="E32" i="43"/>
  <c r="D32" i="43"/>
  <c r="C32" i="43"/>
  <c r="AM31" i="43"/>
  <c r="AL31" i="43"/>
  <c r="AK31" i="43"/>
  <c r="AG31" i="43"/>
  <c r="AF31" i="43"/>
  <c r="Z31" i="43"/>
  <c r="Y31" i="43"/>
  <c r="X31" i="43"/>
  <c r="K31" i="43"/>
  <c r="J31" i="43"/>
  <c r="I31" i="43"/>
  <c r="H31" i="43"/>
  <c r="G31" i="43"/>
  <c r="F31" i="43"/>
  <c r="E31" i="43"/>
  <c r="D31" i="43"/>
  <c r="J86" i="43" s="1"/>
  <c r="C31" i="43"/>
  <c r="AE31" i="43" s="1"/>
  <c r="AM30" i="43"/>
  <c r="AL30" i="43"/>
  <c r="AK30" i="43"/>
  <c r="AG30" i="43"/>
  <c r="Z30" i="43"/>
  <c r="Y30" i="43"/>
  <c r="X30" i="43"/>
  <c r="K30" i="43"/>
  <c r="J30" i="43"/>
  <c r="I30" i="43"/>
  <c r="H30" i="43"/>
  <c r="G30" i="43"/>
  <c r="F30" i="43"/>
  <c r="E30" i="43"/>
  <c r="D30" i="43"/>
  <c r="AF30" i="43" s="1"/>
  <c r="C30" i="43"/>
  <c r="AM29" i="43"/>
  <c r="AL29" i="43"/>
  <c r="AK29" i="43"/>
  <c r="Z29" i="43"/>
  <c r="Y29" i="43"/>
  <c r="X29" i="43"/>
  <c r="K29" i="43"/>
  <c r="J29" i="43"/>
  <c r="I29" i="43"/>
  <c r="H29" i="43"/>
  <c r="G29" i="43"/>
  <c r="F29" i="43"/>
  <c r="E29" i="43"/>
  <c r="D29" i="43"/>
  <c r="C29" i="43"/>
  <c r="AM28" i="43"/>
  <c r="AL28" i="43"/>
  <c r="AK28" i="43"/>
  <c r="AG28" i="43"/>
  <c r="AF28" i="43"/>
  <c r="AE28" i="43"/>
  <c r="Z28" i="43"/>
  <c r="Y28" i="43"/>
  <c r="X28" i="43"/>
  <c r="K28" i="43"/>
  <c r="J28" i="43"/>
  <c r="I28" i="43"/>
  <c r="H28" i="43"/>
  <c r="G28" i="43"/>
  <c r="F28" i="43"/>
  <c r="E28" i="43"/>
  <c r="D28" i="43"/>
  <c r="C28" i="43"/>
  <c r="AM27" i="43"/>
  <c r="AL27" i="43"/>
  <c r="AK27" i="43"/>
  <c r="AG27" i="43"/>
  <c r="AF27" i="43"/>
  <c r="AE27" i="43"/>
  <c r="Z27" i="43"/>
  <c r="Y27" i="43"/>
  <c r="X27" i="43"/>
  <c r="K27" i="43"/>
  <c r="J27" i="43"/>
  <c r="I27" i="43"/>
  <c r="H27" i="43"/>
  <c r="G27" i="43"/>
  <c r="F27" i="43"/>
  <c r="E27" i="43"/>
  <c r="D27" i="43"/>
  <c r="J82" i="43" s="1"/>
  <c r="C27" i="43"/>
  <c r="I82" i="43" s="1"/>
  <c r="AM26" i="43"/>
  <c r="AL26" i="43"/>
  <c r="AK26" i="43"/>
  <c r="Z26" i="43"/>
  <c r="Y26" i="43"/>
  <c r="X26" i="43"/>
  <c r="K26" i="43"/>
  <c r="J26" i="43"/>
  <c r="I26" i="43"/>
  <c r="H26" i="43"/>
  <c r="G26" i="43"/>
  <c r="F26" i="43"/>
  <c r="E26" i="43"/>
  <c r="E81" i="43" s="1"/>
  <c r="D26" i="43"/>
  <c r="C26" i="43"/>
  <c r="AM25" i="43"/>
  <c r="AL25" i="43"/>
  <c r="AK25" i="43"/>
  <c r="AG25" i="43"/>
  <c r="AE25" i="43"/>
  <c r="Z25" i="43"/>
  <c r="Y25" i="43"/>
  <c r="X25" i="43"/>
  <c r="K25" i="43"/>
  <c r="J25" i="43"/>
  <c r="I25" i="43"/>
  <c r="H25" i="43"/>
  <c r="G25" i="43"/>
  <c r="F25" i="43"/>
  <c r="E25" i="43"/>
  <c r="D25" i="43"/>
  <c r="J80" i="43" s="1"/>
  <c r="C25" i="43"/>
  <c r="AM24" i="43"/>
  <c r="AL24" i="43"/>
  <c r="AK24" i="43"/>
  <c r="AF24" i="43"/>
  <c r="Z24" i="43"/>
  <c r="Y24" i="43"/>
  <c r="X24" i="43"/>
  <c r="K24" i="43"/>
  <c r="J24" i="43"/>
  <c r="I24" i="43"/>
  <c r="H24" i="43"/>
  <c r="G24" i="43"/>
  <c r="F24" i="43"/>
  <c r="E24" i="43"/>
  <c r="H79" i="43" s="1"/>
  <c r="D24" i="43"/>
  <c r="C24" i="43"/>
  <c r="I79" i="43" s="1"/>
  <c r="AM23" i="43"/>
  <c r="AL23" i="43"/>
  <c r="AK23" i="43"/>
  <c r="AE23" i="43"/>
  <c r="Z23" i="43"/>
  <c r="Y23" i="43"/>
  <c r="X23" i="43"/>
  <c r="K23" i="43"/>
  <c r="J23" i="43"/>
  <c r="I23" i="43"/>
  <c r="H23" i="43"/>
  <c r="G23" i="43"/>
  <c r="F23" i="43"/>
  <c r="E23" i="43"/>
  <c r="AG23" i="43" s="1"/>
  <c r="D23" i="43"/>
  <c r="AF23" i="43" s="1"/>
  <c r="C23" i="43"/>
  <c r="I78" i="43" s="1"/>
  <c r="AM22" i="43"/>
  <c r="AL22" i="43"/>
  <c r="AK22" i="43"/>
  <c r="Z22" i="43"/>
  <c r="Y22" i="43"/>
  <c r="X22" i="43"/>
  <c r="K22" i="43"/>
  <c r="J22" i="43"/>
  <c r="I22" i="43"/>
  <c r="H22" i="43"/>
  <c r="G22" i="43"/>
  <c r="F22" i="43"/>
  <c r="E22" i="43"/>
  <c r="E77" i="43" s="1"/>
  <c r="D22" i="43"/>
  <c r="J77" i="43" s="1"/>
  <c r="C22" i="43"/>
  <c r="I77" i="43" s="1"/>
  <c r="AM21" i="43"/>
  <c r="AL21" i="43"/>
  <c r="AK21" i="43"/>
  <c r="Z21" i="43"/>
  <c r="Y21" i="43"/>
  <c r="X21" i="43"/>
  <c r="K21" i="43"/>
  <c r="J21" i="43"/>
  <c r="I21" i="43"/>
  <c r="H21" i="43"/>
  <c r="G21" i="43"/>
  <c r="F21" i="43"/>
  <c r="E21" i="43"/>
  <c r="AG21" i="43" s="1"/>
  <c r="D21" i="43"/>
  <c r="AF21" i="43" s="1"/>
  <c r="C21" i="43"/>
  <c r="AE21" i="43" s="1"/>
  <c r="AM20" i="43"/>
  <c r="AL20" i="43"/>
  <c r="AK20" i="43"/>
  <c r="Z20" i="43"/>
  <c r="Y20" i="43"/>
  <c r="X20" i="43"/>
  <c r="K20" i="43"/>
  <c r="J20" i="43"/>
  <c r="I20" i="43"/>
  <c r="H20" i="43"/>
  <c r="G20" i="43"/>
  <c r="F20" i="43"/>
  <c r="E20" i="43"/>
  <c r="E75" i="43" s="1"/>
  <c r="D20" i="43"/>
  <c r="J75" i="43" s="1"/>
  <c r="C20" i="43"/>
  <c r="I75" i="43" s="1"/>
  <c r="AM19" i="43"/>
  <c r="AL19" i="43"/>
  <c r="AK19" i="43"/>
  <c r="Z19" i="43"/>
  <c r="Y19" i="43"/>
  <c r="X19" i="43"/>
  <c r="K19" i="43"/>
  <c r="J19" i="43"/>
  <c r="I19" i="43"/>
  <c r="H19" i="43"/>
  <c r="G19" i="43"/>
  <c r="F19" i="43"/>
  <c r="E19" i="43"/>
  <c r="AG19" i="43" s="1"/>
  <c r="D19" i="43"/>
  <c r="AF19" i="43" s="1"/>
  <c r="C19" i="43"/>
  <c r="AE19" i="43" s="1"/>
  <c r="AM18" i="43"/>
  <c r="AL18" i="43"/>
  <c r="AK18" i="43"/>
  <c r="Z18" i="43"/>
  <c r="Y18" i="43"/>
  <c r="X18" i="43"/>
  <c r="K18" i="43"/>
  <c r="J18" i="43"/>
  <c r="I18" i="43"/>
  <c r="H18" i="43"/>
  <c r="G18" i="43"/>
  <c r="F18" i="43"/>
  <c r="E18" i="43"/>
  <c r="H73" i="43" s="1"/>
  <c r="D18" i="43"/>
  <c r="J73" i="43" s="1"/>
  <c r="C18" i="43"/>
  <c r="I73" i="43" s="1"/>
  <c r="AM17" i="43"/>
  <c r="AL17" i="43"/>
  <c r="AK17" i="43"/>
  <c r="Z17" i="43"/>
  <c r="Y17" i="43"/>
  <c r="X17" i="43"/>
  <c r="K17" i="43"/>
  <c r="J17" i="43"/>
  <c r="I17" i="43"/>
  <c r="H17" i="43"/>
  <c r="G17" i="43"/>
  <c r="F17" i="43"/>
  <c r="E17" i="43"/>
  <c r="AG17" i="43" s="1"/>
  <c r="D17" i="43"/>
  <c r="AF17" i="43" s="1"/>
  <c r="C17" i="43"/>
  <c r="AE17" i="43" s="1"/>
  <c r="BH16" i="43"/>
  <c r="AM16" i="43"/>
  <c r="AL16" i="43"/>
  <c r="AK16" i="43"/>
  <c r="Z16" i="43"/>
  <c r="Y16" i="43"/>
  <c r="X16" i="43"/>
  <c r="O16" i="43"/>
  <c r="T16" i="43" s="1"/>
  <c r="N16" i="43"/>
  <c r="S16" i="43" s="1"/>
  <c r="K16" i="43"/>
  <c r="J16" i="43"/>
  <c r="I16" i="43"/>
  <c r="H16" i="43"/>
  <c r="G16" i="43"/>
  <c r="F16" i="43"/>
  <c r="E16" i="43"/>
  <c r="AG16" i="43" s="1"/>
  <c r="AJ16" i="43" s="1"/>
  <c r="D16" i="43"/>
  <c r="J71" i="43" s="1"/>
  <c r="C16" i="43"/>
  <c r="I71" i="43" s="1"/>
  <c r="O15" i="43"/>
  <c r="N15" i="43"/>
  <c r="M15" i="43"/>
  <c r="M16" i="43" s="1"/>
  <c r="R16" i="43" s="1"/>
  <c r="H15" i="43"/>
  <c r="G15" i="43"/>
  <c r="F15" i="43"/>
  <c r="O12" i="43"/>
  <c r="N12" i="43"/>
  <c r="M12" i="43"/>
  <c r="N11" i="43"/>
  <c r="V8" i="43" s="1"/>
  <c r="M11" i="43"/>
  <c r="V7" i="43" s="1"/>
  <c r="L11" i="43"/>
  <c r="V6" i="43" s="1"/>
  <c r="E10" i="43"/>
  <c r="D10" i="43"/>
  <c r="C10" i="43"/>
  <c r="Y6" i="43" s="1"/>
  <c r="U8" i="43"/>
  <c r="T8" i="43"/>
  <c r="S8" i="43"/>
  <c r="R8" i="43"/>
  <c r="Q8" i="43"/>
  <c r="Z7" i="43"/>
  <c r="U7" i="43"/>
  <c r="T7" i="43"/>
  <c r="S7" i="43"/>
  <c r="R7" i="43"/>
  <c r="Q7" i="43"/>
  <c r="Z6" i="43"/>
  <c r="U6" i="43"/>
  <c r="T6" i="43"/>
  <c r="S6" i="43"/>
  <c r="R6" i="43"/>
  <c r="Q6" i="43"/>
  <c r="Z5" i="43"/>
  <c r="Z5" i="43" a="1"/>
  <c r="Z4" i="43"/>
  <c r="Z4" i="43" a="1"/>
  <c r="Z3" i="43"/>
  <c r="Y2" i="43"/>
  <c r="Z2" i="43"/>
  <c r="Y7" i="43" l="1"/>
  <c r="AP16" i="43"/>
  <c r="BF16" i="43"/>
  <c r="AA16" i="43"/>
  <c r="I85" i="43"/>
  <c r="F85" i="43"/>
  <c r="C85" i="43"/>
  <c r="AE30" i="43"/>
  <c r="AC16" i="43"/>
  <c r="N17" i="43"/>
  <c r="I84" i="43"/>
  <c r="AE29" i="43"/>
  <c r="F84" i="43"/>
  <c r="J84" i="43"/>
  <c r="AF29" i="43"/>
  <c r="D84" i="43"/>
  <c r="H91" i="43"/>
  <c r="E91" i="43"/>
  <c r="K91" i="43"/>
  <c r="AG36" i="43"/>
  <c r="O17" i="43"/>
  <c r="K92" i="43"/>
  <c r="AG37" i="43"/>
  <c r="H92" i="43"/>
  <c r="E92" i="43"/>
  <c r="I81" i="43"/>
  <c r="F81" i="43"/>
  <c r="C81" i="43"/>
  <c r="K84" i="43"/>
  <c r="E84" i="43"/>
  <c r="J81" i="43"/>
  <c r="G81" i="43"/>
  <c r="D81" i="43"/>
  <c r="C86" i="43"/>
  <c r="K86" i="43"/>
  <c r="M17" i="43"/>
  <c r="I87" i="43"/>
  <c r="F87" i="43"/>
  <c r="C87" i="43"/>
  <c r="E86" i="43"/>
  <c r="J87" i="43"/>
  <c r="G87" i="43"/>
  <c r="D87" i="43"/>
  <c r="K82" i="43"/>
  <c r="H87" i="43"/>
  <c r="E87" i="43"/>
  <c r="P71" i="43"/>
  <c r="G86" i="43"/>
  <c r="H85" i="43"/>
  <c r="E85" i="43"/>
  <c r="C82" i="43"/>
  <c r="I86" i="43"/>
  <c r="S71" i="43"/>
  <c r="C78" i="43"/>
  <c r="D82" i="43"/>
  <c r="BM16" i="43"/>
  <c r="AG29" i="43"/>
  <c r="K88" i="43"/>
  <c r="I89" i="43"/>
  <c r="F89" i="43"/>
  <c r="C89" i="43"/>
  <c r="E82" i="43"/>
  <c r="J79" i="43"/>
  <c r="G79" i="43"/>
  <c r="D79" i="43"/>
  <c r="BJ16" i="43"/>
  <c r="F86" i="43"/>
  <c r="I83" i="43"/>
  <c r="F83" i="43"/>
  <c r="C83" i="43"/>
  <c r="J89" i="43"/>
  <c r="G89" i="43"/>
  <c r="D89" i="43"/>
  <c r="F82" i="43"/>
  <c r="K85" i="43"/>
  <c r="C88" i="43"/>
  <c r="K80" i="43"/>
  <c r="J83" i="43"/>
  <c r="G83" i="43"/>
  <c r="D83" i="43"/>
  <c r="H89" i="43"/>
  <c r="E89" i="43"/>
  <c r="V71" i="43"/>
  <c r="AR71" i="43" s="1"/>
  <c r="F78" i="43"/>
  <c r="G82" i="43"/>
  <c r="D88" i="43"/>
  <c r="BI16" i="43"/>
  <c r="H86" i="43"/>
  <c r="AE26" i="43"/>
  <c r="H83" i="43"/>
  <c r="E83" i="43"/>
  <c r="H82" i="43"/>
  <c r="E88" i="43"/>
  <c r="J85" i="43"/>
  <c r="G85" i="43"/>
  <c r="D85" i="43"/>
  <c r="AF26" i="43"/>
  <c r="G88" i="43"/>
  <c r="BG16" i="43"/>
  <c r="BE16" i="43"/>
  <c r="J91" i="43"/>
  <c r="G91" i="43"/>
  <c r="D91" i="43"/>
  <c r="H88" i="43"/>
  <c r="AE24" i="43"/>
  <c r="AF25" i="43"/>
  <c r="AG26" i="43"/>
  <c r="J72" i="43"/>
  <c r="J74" i="43"/>
  <c r="J76" i="43"/>
  <c r="J78" i="43"/>
  <c r="J92" i="43"/>
  <c r="J94" i="43"/>
  <c r="AE22" i="43"/>
  <c r="AG24" i="43"/>
  <c r="AF22" i="43"/>
  <c r="AE20" i="43"/>
  <c r="AG22" i="43"/>
  <c r="AF20" i="43"/>
  <c r="C71" i="43"/>
  <c r="C73" i="43"/>
  <c r="C75" i="43"/>
  <c r="C77" i="43"/>
  <c r="C91" i="43"/>
  <c r="C93" i="43"/>
  <c r="AE18" i="43"/>
  <c r="AG20" i="43"/>
  <c r="D71" i="43"/>
  <c r="D73" i="43"/>
  <c r="D75" i="43"/>
  <c r="D77" i="43"/>
  <c r="D93" i="43"/>
  <c r="AF18" i="43"/>
  <c r="E71" i="43"/>
  <c r="E73" i="43"/>
  <c r="E79" i="43"/>
  <c r="E93" i="43"/>
  <c r="AE16" i="43"/>
  <c r="AG18" i="43"/>
  <c r="F71" i="43"/>
  <c r="F73" i="43"/>
  <c r="F75" i="43"/>
  <c r="F77" i="43"/>
  <c r="F79" i="43"/>
  <c r="F91" i="43"/>
  <c r="F93" i="43"/>
  <c r="AF16" i="43"/>
  <c r="G71" i="43"/>
  <c r="G73" i="43"/>
  <c r="G75" i="43"/>
  <c r="G77" i="43"/>
  <c r="G93" i="43"/>
  <c r="AE38" i="43"/>
  <c r="H71" i="43"/>
  <c r="H93" i="43"/>
  <c r="AF38" i="43"/>
  <c r="I91" i="43"/>
  <c r="U17" i="43" l="1"/>
  <c r="BH17" i="43" s="1"/>
  <c r="R17" i="43"/>
  <c r="V17" i="43"/>
  <c r="S17" i="43"/>
  <c r="W17" i="43"/>
  <c r="T17" i="43"/>
  <c r="N18" i="43"/>
  <c r="S18" i="43" s="1"/>
  <c r="BF17" i="43"/>
  <c r="AG71" i="43"/>
  <c r="O18" i="43"/>
  <c r="T18" i="43" s="1"/>
  <c r="BG17" i="43"/>
  <c r="AI16" i="43"/>
  <c r="AO16" i="43" s="1"/>
  <c r="AL71" i="43"/>
  <c r="AA71" i="43"/>
  <c r="AD71" i="43"/>
  <c r="AO71" i="43"/>
  <c r="AH16" i="43"/>
  <c r="AB16" i="43"/>
  <c r="M18" i="43"/>
  <c r="R18" i="43" s="1"/>
  <c r="BE17" i="43"/>
  <c r="AB17" i="43" l="1"/>
  <c r="AH17" i="43"/>
  <c r="T72" i="43" s="1"/>
  <c r="AA17" i="43"/>
  <c r="AC17" i="43"/>
  <c r="V18" i="43"/>
  <c r="AB18" i="43" s="1"/>
  <c r="W18" i="43"/>
  <c r="BJ17" i="43"/>
  <c r="U18" i="43"/>
  <c r="BG18" i="43"/>
  <c r="O19" i="43"/>
  <c r="T19" i="43" s="1"/>
  <c r="BI17" i="43"/>
  <c r="U71" i="43"/>
  <c r="R71" i="43"/>
  <c r="O71" i="43"/>
  <c r="AI17" i="43"/>
  <c r="BL16" i="43"/>
  <c r="BF18" i="43"/>
  <c r="N19" i="43"/>
  <c r="S19" i="43" s="1"/>
  <c r="BE18" i="43"/>
  <c r="M19" i="43"/>
  <c r="R19" i="43" s="1"/>
  <c r="Q71" i="43"/>
  <c r="T71" i="43"/>
  <c r="N71" i="43"/>
  <c r="BK16" i="43"/>
  <c r="AN16" i="43"/>
  <c r="AJ17" i="43"/>
  <c r="N72" i="43" l="1"/>
  <c r="Q72" i="43"/>
  <c r="AB72" i="43" s="1"/>
  <c r="AN17" i="43"/>
  <c r="BK17" i="43"/>
  <c r="U19" i="43"/>
  <c r="W19" i="43"/>
  <c r="V19" i="43"/>
  <c r="AC18" i="43"/>
  <c r="AA18" i="43"/>
  <c r="Z71" i="43"/>
  <c r="AK71" i="43"/>
  <c r="AC71" i="43"/>
  <c r="AN71" i="43"/>
  <c r="AQ71" i="43"/>
  <c r="AF71" i="43"/>
  <c r="BI18" i="43"/>
  <c r="V72" i="43"/>
  <c r="S72" i="43"/>
  <c r="P72" i="43"/>
  <c r="AP17" i="43"/>
  <c r="BM17" i="43"/>
  <c r="O20" i="43"/>
  <c r="T20" i="43" s="1"/>
  <c r="BG19" i="43"/>
  <c r="Y71" i="43"/>
  <c r="AJ71" i="43"/>
  <c r="N20" i="43"/>
  <c r="S20" i="43" s="1"/>
  <c r="BF19" i="43"/>
  <c r="AP71" i="43"/>
  <c r="AE71" i="43"/>
  <c r="AM71" i="43"/>
  <c r="AB71" i="43"/>
  <c r="M20" i="43"/>
  <c r="R20" i="43" s="1"/>
  <c r="BE19" i="43"/>
  <c r="U72" i="43"/>
  <c r="R72" i="43"/>
  <c r="O72" i="43"/>
  <c r="AO17" i="43"/>
  <c r="BL17" i="43"/>
  <c r="BJ18" i="43"/>
  <c r="AJ72" i="43"/>
  <c r="Y72" i="43"/>
  <c r="AJ18" i="43"/>
  <c r="BH18" i="43"/>
  <c r="AI18" i="43"/>
  <c r="AH18" i="43"/>
  <c r="AP72" i="43"/>
  <c r="AE72" i="43"/>
  <c r="AM72" i="43" l="1"/>
  <c r="V20" i="43"/>
  <c r="W20" i="43"/>
  <c r="U20" i="43"/>
  <c r="V73" i="43"/>
  <c r="S73" i="43"/>
  <c r="P73" i="43"/>
  <c r="BM18" i="43"/>
  <c r="AP18" i="43"/>
  <c r="AC19" i="43"/>
  <c r="Z72" i="43"/>
  <c r="AK72" i="43"/>
  <c r="AL72" i="43"/>
  <c r="AA72" i="43"/>
  <c r="AN72" i="43"/>
  <c r="AC72" i="43"/>
  <c r="AO72" i="43"/>
  <c r="AD72" i="43"/>
  <c r="AR72" i="43"/>
  <c r="AG72" i="43"/>
  <c r="BF20" i="43"/>
  <c r="N21" i="43"/>
  <c r="S21" i="43" s="1"/>
  <c r="AA19" i="43"/>
  <c r="BI19" i="43"/>
  <c r="U73" i="43"/>
  <c r="R73" i="43"/>
  <c r="O73" i="43"/>
  <c r="BL18" i="43"/>
  <c r="AO18" i="43"/>
  <c r="AQ72" i="43"/>
  <c r="AF72" i="43"/>
  <c r="M21" i="43"/>
  <c r="R21" i="43" s="1"/>
  <c r="BE20" i="43"/>
  <c r="BG20" i="43"/>
  <c r="O21" i="43"/>
  <c r="T21" i="43" s="1"/>
  <c r="AJ19" i="43"/>
  <c r="BH19" i="43"/>
  <c r="AH19" i="43"/>
  <c r="AI19" i="43"/>
  <c r="BJ19" i="43"/>
  <c r="N73" i="43"/>
  <c r="T73" i="43"/>
  <c r="Q73" i="43"/>
  <c r="BK18" i="43"/>
  <c r="AN18" i="43"/>
  <c r="AB19" i="43"/>
  <c r="U21" i="43" l="1"/>
  <c r="W21" i="43"/>
  <c r="V21" i="43"/>
  <c r="AC20" i="43"/>
  <c r="AB20" i="43"/>
  <c r="N22" i="43"/>
  <c r="S22" i="43" s="1"/>
  <c r="BF21" i="43"/>
  <c r="M22" i="43"/>
  <c r="R22" i="43" s="1"/>
  <c r="BE21" i="43"/>
  <c r="V74" i="43"/>
  <c r="S74" i="43"/>
  <c r="P74" i="43"/>
  <c r="AP19" i="43"/>
  <c r="BM19" i="43"/>
  <c r="AJ20" i="43"/>
  <c r="AH20" i="43"/>
  <c r="BH20" i="43"/>
  <c r="AI20" i="43"/>
  <c r="AL73" i="43"/>
  <c r="AA73" i="43"/>
  <c r="AD73" i="43"/>
  <c r="AO73" i="43"/>
  <c r="T74" i="43"/>
  <c r="Q74" i="43"/>
  <c r="N74" i="43"/>
  <c r="BK19" i="43"/>
  <c r="AN19" i="43"/>
  <c r="O22" i="43"/>
  <c r="T22" i="43" s="1"/>
  <c r="BG21" i="43"/>
  <c r="Z73" i="43"/>
  <c r="AK73" i="43"/>
  <c r="AA20" i="43"/>
  <c r="AB73" i="43"/>
  <c r="AM73" i="43"/>
  <c r="AN73" i="43"/>
  <c r="AC73" i="43"/>
  <c r="AR73" i="43"/>
  <c r="AG73" i="43"/>
  <c r="AE73" i="43"/>
  <c r="AP73" i="43"/>
  <c r="AQ73" i="43"/>
  <c r="AF73" i="43"/>
  <c r="Y73" i="43"/>
  <c r="AJ73" i="43"/>
  <c r="U74" i="43"/>
  <c r="R74" i="43"/>
  <c r="O74" i="43"/>
  <c r="AO19" i="43"/>
  <c r="BL19" i="43"/>
  <c r="BI20" i="43"/>
  <c r="BJ20" i="43"/>
  <c r="V22" i="43" l="1"/>
  <c r="W22" i="43"/>
  <c r="U22" i="43"/>
  <c r="BH21" i="43"/>
  <c r="AH21" i="43"/>
  <c r="AJ21" i="43"/>
  <c r="AI21" i="43"/>
  <c r="AO74" i="43"/>
  <c r="AD74" i="43"/>
  <c r="V75" i="43"/>
  <c r="P75" i="43"/>
  <c r="S75" i="43"/>
  <c r="BM20" i="43"/>
  <c r="AP20" i="43"/>
  <c r="M23" i="43"/>
  <c r="R23" i="43" s="1"/>
  <c r="AA22" i="43"/>
  <c r="BE22" i="43"/>
  <c r="AC21" i="43"/>
  <c r="AB21" i="43"/>
  <c r="AG74" i="43"/>
  <c r="AR74" i="43"/>
  <c r="AA21" i="43"/>
  <c r="N23" i="43"/>
  <c r="S23" i="43" s="1"/>
  <c r="BF22" i="43"/>
  <c r="U75" i="43"/>
  <c r="BL20" i="43"/>
  <c r="R75" i="43"/>
  <c r="O75" i="43"/>
  <c r="AO20" i="43"/>
  <c r="BJ21" i="43"/>
  <c r="BI21" i="43"/>
  <c r="AC74" i="43"/>
  <c r="AN74" i="43"/>
  <c r="AM74" i="43"/>
  <c r="AB74" i="43"/>
  <c r="N75" i="43"/>
  <c r="T75" i="43"/>
  <c r="Q75" i="43"/>
  <c r="BK20" i="43"/>
  <c r="AN20" i="43"/>
  <c r="AL74" i="43"/>
  <c r="AA74" i="43"/>
  <c r="O23" i="43"/>
  <c r="T23" i="43" s="1"/>
  <c r="BG22" i="43"/>
  <c r="AK74" i="43"/>
  <c r="Z74" i="43"/>
  <c r="AJ74" i="43"/>
  <c r="Y74" i="43"/>
  <c r="AQ74" i="43"/>
  <c r="AF74" i="43"/>
  <c r="AE74" i="43"/>
  <c r="AP74" i="43"/>
  <c r="U23" i="43" l="1"/>
  <c r="AA23" i="43" s="1"/>
  <c r="W23" i="43"/>
  <c r="V23" i="43"/>
  <c r="O24" i="43"/>
  <c r="T24" i="43" s="1"/>
  <c r="BG23" i="43"/>
  <c r="AP75" i="43"/>
  <c r="AE75" i="43"/>
  <c r="AA75" i="43"/>
  <c r="AL75" i="43"/>
  <c r="M24" i="43"/>
  <c r="R24" i="43" s="1"/>
  <c r="BE23" i="43"/>
  <c r="BI22" i="43"/>
  <c r="T76" i="43"/>
  <c r="Q76" i="43"/>
  <c r="N76" i="43"/>
  <c r="BK21" i="43"/>
  <c r="AN21" i="43"/>
  <c r="AO75" i="43"/>
  <c r="AD75" i="43"/>
  <c r="U76" i="43"/>
  <c r="R76" i="43"/>
  <c r="O76" i="43"/>
  <c r="BL21" i="43"/>
  <c r="AO21" i="43"/>
  <c r="AK75" i="43"/>
  <c r="Z75" i="43"/>
  <c r="AH22" i="43"/>
  <c r="AI22" i="43"/>
  <c r="AJ22" i="43"/>
  <c r="BH22" i="43"/>
  <c r="Y75" i="43"/>
  <c r="AJ75" i="43"/>
  <c r="AB22" i="43"/>
  <c r="AB75" i="43"/>
  <c r="AM75" i="43"/>
  <c r="AR75" i="43"/>
  <c r="AG75" i="43"/>
  <c r="V76" i="43"/>
  <c r="S76" i="43"/>
  <c r="P76" i="43"/>
  <c r="AP21" i="43"/>
  <c r="BM21" i="43"/>
  <c r="BJ22" i="43"/>
  <c r="AN75" i="43"/>
  <c r="AC75" i="43"/>
  <c r="AQ75" i="43"/>
  <c r="AF75" i="43"/>
  <c r="AC22" i="43"/>
  <c r="N24" i="43"/>
  <c r="S24" i="43" s="1"/>
  <c r="BF23" i="43"/>
  <c r="V24" i="43" l="1"/>
  <c r="AB24" i="43" s="1"/>
  <c r="W24" i="43"/>
  <c r="U24" i="43"/>
  <c r="BJ23" i="43"/>
  <c r="AQ76" i="43"/>
  <c r="AF76" i="43"/>
  <c r="AL76" i="43"/>
  <c r="AA76" i="43"/>
  <c r="Z76" i="43"/>
  <c r="AK76" i="43"/>
  <c r="AR76" i="43"/>
  <c r="AG76" i="43"/>
  <c r="AE76" i="43"/>
  <c r="AP76" i="43"/>
  <c r="S77" i="43"/>
  <c r="V77" i="43"/>
  <c r="P77" i="43"/>
  <c r="BM22" i="43"/>
  <c r="AP22" i="43"/>
  <c r="R77" i="43"/>
  <c r="BL22" i="43"/>
  <c r="U77" i="43"/>
  <c r="O77" i="43"/>
  <c r="AO22" i="43"/>
  <c r="AD76" i="43"/>
  <c r="AO76" i="43"/>
  <c r="BI23" i="43"/>
  <c r="BH23" i="43"/>
  <c r="AJ23" i="43"/>
  <c r="AH23" i="43"/>
  <c r="AI23" i="43"/>
  <c r="AN76" i="43"/>
  <c r="AC76" i="43"/>
  <c r="AA24" i="43"/>
  <c r="M25" i="43"/>
  <c r="R25" i="43" s="1"/>
  <c r="BE24" i="43"/>
  <c r="BK22" i="43"/>
  <c r="T77" i="43"/>
  <c r="N77" i="43"/>
  <c r="Q77" i="43"/>
  <c r="AN22" i="43"/>
  <c r="AC23" i="43"/>
  <c r="AB76" i="43"/>
  <c r="AM76" i="43"/>
  <c r="AB23" i="43"/>
  <c r="O25" i="43"/>
  <c r="T25" i="43" s="1"/>
  <c r="AC24" i="43"/>
  <c r="BG24" i="43"/>
  <c r="Y76" i="43"/>
  <c r="AJ76" i="43"/>
  <c r="N25" i="43"/>
  <c r="S25" i="43" s="1"/>
  <c r="BF24" i="43"/>
  <c r="U25" i="43" l="1"/>
  <c r="AA25" i="43" s="1"/>
  <c r="W25" i="43"/>
  <c r="V25" i="43"/>
  <c r="O26" i="43"/>
  <c r="T26" i="43" s="1"/>
  <c r="BG25" i="43"/>
  <c r="AK77" i="43"/>
  <c r="Z77" i="43"/>
  <c r="AQ77" i="43"/>
  <c r="AF77" i="43"/>
  <c r="AM77" i="43"/>
  <c r="AB77" i="43"/>
  <c r="AJ77" i="43"/>
  <c r="Y77" i="43"/>
  <c r="AL77" i="43"/>
  <c r="AA77" i="43"/>
  <c r="AP77" i="43"/>
  <c r="AE77" i="43"/>
  <c r="AR77" i="43"/>
  <c r="AG77" i="43"/>
  <c r="AN77" i="43"/>
  <c r="AC77" i="43"/>
  <c r="AO77" i="43"/>
  <c r="AD77" i="43"/>
  <c r="M26" i="43"/>
  <c r="R26" i="43" s="1"/>
  <c r="BE25" i="43"/>
  <c r="U78" i="43"/>
  <c r="R78" i="43"/>
  <c r="O78" i="43"/>
  <c r="BL23" i="43"/>
  <c r="AO23" i="43"/>
  <c r="T78" i="43"/>
  <c r="Q78" i="43"/>
  <c r="N78" i="43"/>
  <c r="BK23" i="43"/>
  <c r="AN23" i="43"/>
  <c r="V78" i="43"/>
  <c r="S78" i="43"/>
  <c r="P78" i="43"/>
  <c r="BM23" i="43"/>
  <c r="AP23" i="43"/>
  <c r="AB25" i="43"/>
  <c r="N26" i="43"/>
  <c r="S26" i="43" s="1"/>
  <c r="BF25" i="43"/>
  <c r="AJ24" i="43"/>
  <c r="AH24" i="43"/>
  <c r="BH24" i="43"/>
  <c r="AI24" i="43"/>
  <c r="BI24" i="43"/>
  <c r="BJ24" i="43"/>
  <c r="V26" i="43" l="1"/>
  <c r="AB26" i="43" s="1"/>
  <c r="W26" i="43"/>
  <c r="U26" i="43"/>
  <c r="M27" i="43"/>
  <c r="R27" i="43" s="1"/>
  <c r="BE26" i="43"/>
  <c r="N79" i="43"/>
  <c r="BK24" i="43"/>
  <c r="T79" i="43"/>
  <c r="Q79" i="43"/>
  <c r="AN24" i="43"/>
  <c r="V79" i="43"/>
  <c r="S79" i="43"/>
  <c r="P79" i="43"/>
  <c r="BM24" i="43"/>
  <c r="AP24" i="43"/>
  <c r="AL78" i="43"/>
  <c r="AA78" i="43"/>
  <c r="N27" i="43"/>
  <c r="S27" i="43" s="1"/>
  <c r="BF26" i="43"/>
  <c r="AO78" i="43"/>
  <c r="AD78" i="43"/>
  <c r="AG78" i="43"/>
  <c r="AR78" i="43"/>
  <c r="Y78" i="43"/>
  <c r="AJ78" i="43"/>
  <c r="AB78" i="43"/>
  <c r="AM78" i="43"/>
  <c r="U79" i="43"/>
  <c r="R79" i="43"/>
  <c r="O79" i="43"/>
  <c r="BL24" i="43"/>
  <c r="AO24" i="43"/>
  <c r="AE78" i="43"/>
  <c r="AP78" i="43"/>
  <c r="BJ25" i="43"/>
  <c r="AK78" i="43"/>
  <c r="Z78" i="43"/>
  <c r="AC25" i="43"/>
  <c r="AI25" i="43"/>
  <c r="AH25" i="43"/>
  <c r="BH25" i="43"/>
  <c r="AJ25" i="43"/>
  <c r="BI25" i="43"/>
  <c r="AC78" i="43"/>
  <c r="AN78" i="43"/>
  <c r="AQ78" i="43"/>
  <c r="AF78" i="43"/>
  <c r="O27" i="43"/>
  <c r="T27" i="43" s="1"/>
  <c r="BG26" i="43"/>
  <c r="U27" i="43" l="1"/>
  <c r="W27" i="43"/>
  <c r="V27" i="43"/>
  <c r="AB27" i="43" s="1"/>
  <c r="BI26" i="43"/>
  <c r="V80" i="43"/>
  <c r="S80" i="43"/>
  <c r="P80" i="43"/>
  <c r="BM25" i="43"/>
  <c r="AP25" i="43"/>
  <c r="T80" i="43"/>
  <c r="Q80" i="43"/>
  <c r="N80" i="43"/>
  <c r="BK25" i="43"/>
  <c r="AN25" i="43"/>
  <c r="AJ26" i="43"/>
  <c r="AH26" i="43"/>
  <c r="BH26" i="43"/>
  <c r="AI26" i="43"/>
  <c r="N28" i="43"/>
  <c r="S28" i="43" s="1"/>
  <c r="BF27" i="43"/>
  <c r="BJ26" i="43"/>
  <c r="AL79" i="43"/>
  <c r="AA79" i="43"/>
  <c r="U80" i="43"/>
  <c r="R80" i="43"/>
  <c r="O80" i="43"/>
  <c r="BL25" i="43"/>
  <c r="AO25" i="43"/>
  <c r="AO79" i="43"/>
  <c r="AD79" i="43"/>
  <c r="AR79" i="43"/>
  <c r="AG79" i="43"/>
  <c r="AM79" i="43"/>
  <c r="AB79" i="43"/>
  <c r="AK79" i="43"/>
  <c r="Z79" i="43"/>
  <c r="AP79" i="43"/>
  <c r="AE79" i="43"/>
  <c r="AN79" i="43"/>
  <c r="AC79" i="43"/>
  <c r="O28" i="43"/>
  <c r="T28" i="43" s="1"/>
  <c r="BG27" i="43"/>
  <c r="AF79" i="43"/>
  <c r="AQ79" i="43"/>
  <c r="Y79" i="43"/>
  <c r="AJ79" i="43"/>
  <c r="AC26" i="43"/>
  <c r="M28" i="43"/>
  <c r="R28" i="43" s="1"/>
  <c r="BE27" i="43"/>
  <c r="AA26" i="43"/>
  <c r="V28" i="43" l="1"/>
  <c r="W28" i="43"/>
  <c r="U28" i="43"/>
  <c r="N29" i="43"/>
  <c r="S29" i="43" s="1"/>
  <c r="BF28" i="43"/>
  <c r="S81" i="43"/>
  <c r="BM26" i="43"/>
  <c r="V81" i="43"/>
  <c r="P81" i="43"/>
  <c r="AP26" i="43"/>
  <c r="AC27" i="43"/>
  <c r="Y80" i="43"/>
  <c r="AJ80" i="43"/>
  <c r="U81" i="43"/>
  <c r="BL26" i="43"/>
  <c r="O81" i="43"/>
  <c r="R81" i="43"/>
  <c r="AO26" i="43"/>
  <c r="AB80" i="43"/>
  <c r="AM80" i="43"/>
  <c r="AE80" i="43"/>
  <c r="AP80" i="43"/>
  <c r="AC28" i="43"/>
  <c r="O29" i="43"/>
  <c r="T29" i="43" s="1"/>
  <c r="BG28" i="43"/>
  <c r="AL80" i="43"/>
  <c r="AA80" i="43"/>
  <c r="AD80" i="43"/>
  <c r="AO80" i="43"/>
  <c r="BK26" i="43"/>
  <c r="T81" i="43"/>
  <c r="Q81" i="43"/>
  <c r="N81" i="43"/>
  <c r="AN26" i="43"/>
  <c r="AA27" i="43"/>
  <c r="AK80" i="43"/>
  <c r="Z80" i="43"/>
  <c r="AR80" i="43"/>
  <c r="AG80" i="43"/>
  <c r="BJ27" i="43"/>
  <c r="M29" i="43"/>
  <c r="R29" i="43" s="1"/>
  <c r="AA28" i="43"/>
  <c r="BE28" i="43"/>
  <c r="AC80" i="43"/>
  <c r="AN80" i="43"/>
  <c r="AI27" i="43"/>
  <c r="BH27" i="43"/>
  <c r="AJ27" i="43"/>
  <c r="AH27" i="43"/>
  <c r="AF80" i="43"/>
  <c r="AQ80" i="43"/>
  <c r="BI27" i="43"/>
  <c r="U29" i="43" l="1"/>
  <c r="W29" i="43"/>
  <c r="V29" i="43"/>
  <c r="U82" i="43"/>
  <c r="R82" i="43"/>
  <c r="O82" i="43"/>
  <c r="BL27" i="43"/>
  <c r="AO27" i="43"/>
  <c r="O30" i="43"/>
  <c r="T30" i="43" s="1"/>
  <c r="BG29" i="43"/>
  <c r="AJ28" i="43"/>
  <c r="AH28" i="43"/>
  <c r="AI28" i="43"/>
  <c r="BH28" i="43"/>
  <c r="AN81" i="43"/>
  <c r="AC81" i="43"/>
  <c r="BJ28" i="43"/>
  <c r="Z81" i="43"/>
  <c r="AK81" i="43"/>
  <c r="AF81" i="43"/>
  <c r="AQ81" i="43"/>
  <c r="M30" i="43"/>
  <c r="R30" i="43" s="1"/>
  <c r="BE29" i="43"/>
  <c r="AA29" i="43"/>
  <c r="AJ81" i="43"/>
  <c r="Y81" i="43"/>
  <c r="AL81" i="43"/>
  <c r="AA81" i="43"/>
  <c r="AB81" i="43"/>
  <c r="AM81" i="43"/>
  <c r="AR81" i="43"/>
  <c r="AG81" i="43"/>
  <c r="AE81" i="43"/>
  <c r="AP81" i="43"/>
  <c r="BI28" i="43"/>
  <c r="AO81" i="43"/>
  <c r="AD81" i="43"/>
  <c r="AB28" i="43"/>
  <c r="T82" i="43"/>
  <c r="Q82" i="43"/>
  <c r="N82" i="43"/>
  <c r="BK27" i="43"/>
  <c r="AN27" i="43"/>
  <c r="V82" i="43"/>
  <c r="S82" i="43"/>
  <c r="P82" i="43"/>
  <c r="BM27" i="43"/>
  <c r="AP27" i="43"/>
  <c r="N30" i="43"/>
  <c r="S30" i="43" s="1"/>
  <c r="BF29" i="43"/>
  <c r="V30" i="43" l="1"/>
  <c r="AB30" i="43" s="1"/>
  <c r="W30" i="43"/>
  <c r="U30" i="43"/>
  <c r="AR82" i="43"/>
  <c r="AG82" i="43"/>
  <c r="AB82" i="43"/>
  <c r="AM82" i="43"/>
  <c r="AA82" i="43"/>
  <c r="AL82" i="43"/>
  <c r="Y82" i="43"/>
  <c r="AJ82" i="43"/>
  <c r="BK28" i="43"/>
  <c r="T83" i="43"/>
  <c r="Q83" i="43"/>
  <c r="N83" i="43"/>
  <c r="AN28" i="43"/>
  <c r="M31" i="43"/>
  <c r="R31" i="43" s="1"/>
  <c r="BE30" i="43"/>
  <c r="BJ29" i="43"/>
  <c r="BL28" i="43"/>
  <c r="R83" i="43"/>
  <c r="U83" i="43"/>
  <c r="O83" i="43"/>
  <c r="AO28" i="43"/>
  <c r="AC29" i="43"/>
  <c r="BI29" i="43"/>
  <c r="O31" i="43"/>
  <c r="T31" i="43" s="1"/>
  <c r="BG30" i="43"/>
  <c r="AB29" i="43"/>
  <c r="BM28" i="43"/>
  <c r="P83" i="43"/>
  <c r="V83" i="43"/>
  <c r="S83" i="43"/>
  <c r="AP28" i="43"/>
  <c r="N31" i="43"/>
  <c r="S31" i="43" s="1"/>
  <c r="BF30" i="43"/>
  <c r="Z82" i="43"/>
  <c r="AK82" i="43"/>
  <c r="AD82" i="43"/>
  <c r="AO82" i="43"/>
  <c r="AP82" i="43"/>
  <c r="AE82" i="43"/>
  <c r="AN82" i="43"/>
  <c r="AC82" i="43"/>
  <c r="AH29" i="43"/>
  <c r="BH29" i="43"/>
  <c r="AJ29" i="43"/>
  <c r="AI29" i="43"/>
  <c r="AQ82" i="43"/>
  <c r="AF82" i="43"/>
  <c r="U31" i="43" l="1"/>
  <c r="AA31" i="43" s="1"/>
  <c r="W31" i="43"/>
  <c r="AC31" i="43" s="1"/>
  <c r="V31" i="43"/>
  <c r="AB31" i="43" s="1"/>
  <c r="AH30" i="43"/>
  <c r="AJ30" i="43"/>
  <c r="BH30" i="43"/>
  <c r="AI30" i="43"/>
  <c r="AA30" i="43"/>
  <c r="AE83" i="43"/>
  <c r="AP83" i="43"/>
  <c r="BJ30" i="43"/>
  <c r="AQ83" i="43"/>
  <c r="AF83" i="43"/>
  <c r="AC83" i="43"/>
  <c r="AN83" i="43"/>
  <c r="AM83" i="43"/>
  <c r="AB83" i="43"/>
  <c r="AC30" i="43"/>
  <c r="AJ83" i="43"/>
  <c r="Y83" i="43"/>
  <c r="AR83" i="43"/>
  <c r="AG83" i="43"/>
  <c r="U84" i="43"/>
  <c r="R84" i="43"/>
  <c r="O84" i="43"/>
  <c r="BL29" i="43"/>
  <c r="AO29" i="43"/>
  <c r="M32" i="43"/>
  <c r="R32" i="43" s="1"/>
  <c r="BE31" i="43"/>
  <c r="AL83" i="43"/>
  <c r="AA83" i="43"/>
  <c r="V84" i="43"/>
  <c r="S84" i="43"/>
  <c r="P84" i="43"/>
  <c r="BM29" i="43"/>
  <c r="AP29" i="43"/>
  <c r="O32" i="43"/>
  <c r="T32" i="43" s="1"/>
  <c r="BG31" i="43"/>
  <c r="Z83" i="43"/>
  <c r="AK83" i="43"/>
  <c r="N32" i="43"/>
  <c r="S32" i="43" s="1"/>
  <c r="BF31" i="43"/>
  <c r="AD83" i="43"/>
  <c r="AO83" i="43"/>
  <c r="T84" i="43"/>
  <c r="Q84" i="43"/>
  <c r="N84" i="43"/>
  <c r="BK29" i="43"/>
  <c r="AN29" i="43"/>
  <c r="BI30" i="43"/>
  <c r="V32" i="43" l="1"/>
  <c r="W32" i="43"/>
  <c r="U32" i="43"/>
  <c r="AA32" i="43" s="1"/>
  <c r="AE84" i="43"/>
  <c r="AP84" i="43"/>
  <c r="N33" i="43"/>
  <c r="S33" i="43" s="1"/>
  <c r="BF32" i="43"/>
  <c r="Z84" i="43"/>
  <c r="AK84" i="43"/>
  <c r="BJ31" i="43"/>
  <c r="AN84" i="43"/>
  <c r="AC84" i="43"/>
  <c r="O33" i="43"/>
  <c r="T33" i="43" s="1"/>
  <c r="AC32" i="43"/>
  <c r="BG32" i="43"/>
  <c r="AG84" i="43"/>
  <c r="AR84" i="43"/>
  <c r="AA84" i="43"/>
  <c r="AL84" i="43"/>
  <c r="R85" i="43"/>
  <c r="O85" i="43"/>
  <c r="U85" i="43"/>
  <c r="BL30" i="43"/>
  <c r="AO30" i="43"/>
  <c r="AO84" i="43"/>
  <c r="AD84" i="43"/>
  <c r="M33" i="43"/>
  <c r="R33" i="43" s="1"/>
  <c r="BE32" i="43"/>
  <c r="P85" i="43"/>
  <c r="BM30" i="43"/>
  <c r="V85" i="43"/>
  <c r="S85" i="43"/>
  <c r="AP30" i="43"/>
  <c r="AQ84" i="43"/>
  <c r="AF84" i="43"/>
  <c r="BI31" i="43"/>
  <c r="Y84" i="43"/>
  <c r="AJ84" i="43"/>
  <c r="Q85" i="43"/>
  <c r="N85" i="43"/>
  <c r="BK30" i="43"/>
  <c r="T85" i="43"/>
  <c r="AN30" i="43"/>
  <c r="AM84" i="43"/>
  <c r="AB84" i="43"/>
  <c r="BH31" i="43"/>
  <c r="AI31" i="43"/>
  <c r="AH31" i="43"/>
  <c r="AJ31" i="43"/>
  <c r="U33" i="43" l="1"/>
  <c r="W33" i="43"/>
  <c r="V33" i="43"/>
  <c r="AB85" i="43"/>
  <c r="AM85" i="43"/>
  <c r="AC85" i="43"/>
  <c r="AN85" i="43"/>
  <c r="Z85" i="43"/>
  <c r="AK85" i="43"/>
  <c r="AJ85" i="43"/>
  <c r="Y85" i="43"/>
  <c r="AP85" i="43"/>
  <c r="AE85" i="43"/>
  <c r="BJ32" i="43"/>
  <c r="AL85" i="43"/>
  <c r="AA85" i="43"/>
  <c r="O34" i="43"/>
  <c r="T34" i="43" s="1"/>
  <c r="BG33" i="43"/>
  <c r="AC33" i="43"/>
  <c r="AD85" i="43"/>
  <c r="AO85" i="43"/>
  <c r="AB32" i="43"/>
  <c r="AF85" i="43"/>
  <c r="AQ85" i="43"/>
  <c r="BI32" i="43"/>
  <c r="AG85" i="43"/>
  <c r="AR85" i="43"/>
  <c r="V86" i="43"/>
  <c r="S86" i="43"/>
  <c r="P86" i="43"/>
  <c r="BM31" i="43"/>
  <c r="AP31" i="43"/>
  <c r="T86" i="43"/>
  <c r="Q86" i="43"/>
  <c r="N86" i="43"/>
  <c r="BK31" i="43"/>
  <c r="AN31" i="43"/>
  <c r="N34" i="43"/>
  <c r="S34" i="43" s="1"/>
  <c r="BF33" i="43"/>
  <c r="U86" i="43"/>
  <c r="R86" i="43"/>
  <c r="O86" i="43"/>
  <c r="BL31" i="43"/>
  <c r="AO31" i="43"/>
  <c r="M34" i="43"/>
  <c r="R34" i="43" s="1"/>
  <c r="AA33" i="43"/>
  <c r="BE33" i="43"/>
  <c r="AJ32" i="43"/>
  <c r="AI32" i="43"/>
  <c r="AH32" i="43"/>
  <c r="BH32" i="43"/>
  <c r="V34" i="43" l="1"/>
  <c r="W34" i="43"/>
  <c r="U34" i="43"/>
  <c r="AA34" i="43" s="1"/>
  <c r="BI33" i="43"/>
  <c r="AN86" i="43"/>
  <c r="AC86" i="43"/>
  <c r="M35" i="43"/>
  <c r="R35" i="43" s="1"/>
  <c r="BE34" i="43"/>
  <c r="AB33" i="43"/>
  <c r="AP86" i="43"/>
  <c r="AE86" i="43"/>
  <c r="N35" i="43"/>
  <c r="S35" i="43" s="1"/>
  <c r="AB34" i="43"/>
  <c r="BF34" i="43"/>
  <c r="AK86" i="43"/>
  <c r="Z86" i="43"/>
  <c r="AA86" i="43"/>
  <c r="AL86" i="43"/>
  <c r="AF86" i="43"/>
  <c r="AQ86" i="43"/>
  <c r="AJ86" i="43"/>
  <c r="Y86" i="43"/>
  <c r="Q87" i="43"/>
  <c r="AN32" i="43"/>
  <c r="T87" i="43"/>
  <c r="N87" i="43"/>
  <c r="BK32" i="43"/>
  <c r="AO86" i="43"/>
  <c r="AD86" i="43"/>
  <c r="BJ33" i="43"/>
  <c r="O87" i="43"/>
  <c r="U87" i="43"/>
  <c r="R87" i="43"/>
  <c r="AO32" i="43"/>
  <c r="BL32" i="43"/>
  <c r="AR86" i="43"/>
  <c r="AG86" i="43"/>
  <c r="O35" i="43"/>
  <c r="T35" i="43" s="1"/>
  <c r="BG34" i="43"/>
  <c r="AC34" i="43"/>
  <c r="P87" i="43"/>
  <c r="BM32" i="43"/>
  <c r="V87" i="43"/>
  <c r="S87" i="43"/>
  <c r="AP32" i="43"/>
  <c r="AM86" i="43"/>
  <c r="AB86" i="43"/>
  <c r="AJ33" i="43"/>
  <c r="AI33" i="43"/>
  <c r="AH33" i="43"/>
  <c r="BH33" i="43"/>
  <c r="U35" i="43" l="1"/>
  <c r="W35" i="43"/>
  <c r="V35" i="43"/>
  <c r="AD87" i="43"/>
  <c r="AO87" i="43"/>
  <c r="N36" i="43"/>
  <c r="S36" i="43" s="1"/>
  <c r="BF35" i="43"/>
  <c r="AF87" i="43"/>
  <c r="AQ87" i="43"/>
  <c r="Z87" i="43"/>
  <c r="AK87" i="43"/>
  <c r="BJ34" i="43"/>
  <c r="AE87" i="43"/>
  <c r="AP87" i="43"/>
  <c r="M36" i="43"/>
  <c r="R36" i="43" s="1"/>
  <c r="BE35" i="43"/>
  <c r="AC87" i="43"/>
  <c r="AN87" i="43"/>
  <c r="T88" i="43"/>
  <c r="Q88" i="43"/>
  <c r="N88" i="43"/>
  <c r="BK33" i="43"/>
  <c r="AN33" i="43"/>
  <c r="AM87" i="43"/>
  <c r="AB87" i="43"/>
  <c r="AG87" i="43"/>
  <c r="AR87" i="43"/>
  <c r="U88" i="43"/>
  <c r="R88" i="43"/>
  <c r="O88" i="43"/>
  <c r="BL33" i="43"/>
  <c r="AO33" i="43"/>
  <c r="AA87" i="43"/>
  <c r="AL87" i="43"/>
  <c r="O36" i="43"/>
  <c r="T36" i="43" s="1"/>
  <c r="AC35" i="43"/>
  <c r="BG35" i="43"/>
  <c r="V88" i="43"/>
  <c r="S88" i="43"/>
  <c r="P88" i="43"/>
  <c r="BM33" i="43"/>
  <c r="AP33" i="43"/>
  <c r="AI34" i="43"/>
  <c r="AJ34" i="43"/>
  <c r="AH34" i="43"/>
  <c r="BH34" i="43"/>
  <c r="Y87" i="43"/>
  <c r="AJ87" i="43"/>
  <c r="BI34" i="43"/>
  <c r="V36" i="43" l="1"/>
  <c r="W36" i="43"/>
  <c r="U36" i="43"/>
  <c r="U89" i="43"/>
  <c r="R89" i="43"/>
  <c r="O89" i="43"/>
  <c r="BL34" i="43"/>
  <c r="AO34" i="43"/>
  <c r="AA35" i="43"/>
  <c r="AD88" i="43"/>
  <c r="AO88" i="43"/>
  <c r="AI35" i="43"/>
  <c r="AJ35" i="43"/>
  <c r="AH35" i="43"/>
  <c r="BH35" i="43"/>
  <c r="Y88" i="43"/>
  <c r="AJ88" i="43"/>
  <c r="M37" i="43"/>
  <c r="R37" i="43" s="1"/>
  <c r="BE36" i="43"/>
  <c r="AA36" i="43"/>
  <c r="AK88" i="43"/>
  <c r="Z88" i="43"/>
  <c r="O37" i="43"/>
  <c r="T37" i="43" s="1"/>
  <c r="BG36" i="43"/>
  <c r="AN88" i="43"/>
  <c r="AC88" i="43"/>
  <c r="T89" i="43"/>
  <c r="Q89" i="43"/>
  <c r="N89" i="43"/>
  <c r="BK34" i="43"/>
  <c r="AN34" i="43"/>
  <c r="AP88" i="43"/>
  <c r="AE88" i="43"/>
  <c r="BJ35" i="43"/>
  <c r="AF88" i="43"/>
  <c r="AQ88" i="43"/>
  <c r="AB35" i="43"/>
  <c r="V89" i="43"/>
  <c r="S89" i="43"/>
  <c r="P89" i="43"/>
  <c r="AP34" i="43"/>
  <c r="BM34" i="43"/>
  <c r="AG88" i="43"/>
  <c r="AR88" i="43"/>
  <c r="BI35" i="43"/>
  <c r="N37" i="43"/>
  <c r="S37" i="43" s="1"/>
  <c r="BF36" i="43"/>
  <c r="AM88" i="43"/>
  <c r="AB88" i="43"/>
  <c r="AA88" i="43"/>
  <c r="AL88" i="43"/>
  <c r="U37" i="43" l="1"/>
  <c r="W37" i="43"/>
  <c r="AC36" i="43"/>
  <c r="V37" i="43"/>
  <c r="AB37" i="43" s="1"/>
  <c r="AA89" i="43"/>
  <c r="AL89" i="43"/>
  <c r="AR89" i="43"/>
  <c r="AG89" i="43"/>
  <c r="O38" i="43"/>
  <c r="T38" i="43" s="1"/>
  <c r="BG37" i="43"/>
  <c r="M38" i="43"/>
  <c r="R38" i="43" s="1"/>
  <c r="BE37" i="43"/>
  <c r="AA37" i="43"/>
  <c r="BI36" i="43"/>
  <c r="N38" i="43"/>
  <c r="S38" i="43" s="1"/>
  <c r="BF37" i="43"/>
  <c r="AO89" i="43"/>
  <c r="AD89" i="43"/>
  <c r="V90" i="43"/>
  <c r="S90" i="43"/>
  <c r="P90" i="43"/>
  <c r="BM35" i="43"/>
  <c r="AP35" i="43"/>
  <c r="T90" i="43"/>
  <c r="Q90" i="43"/>
  <c r="N90" i="43"/>
  <c r="AN35" i="43"/>
  <c r="BK35" i="43"/>
  <c r="BH36" i="43"/>
  <c r="AJ36" i="43"/>
  <c r="AH36" i="43"/>
  <c r="AI36" i="43"/>
  <c r="U90" i="43"/>
  <c r="R90" i="43"/>
  <c r="O90" i="43"/>
  <c r="AO35" i="43"/>
  <c r="BL35" i="43"/>
  <c r="AJ89" i="43"/>
  <c r="Y89" i="43"/>
  <c r="BJ36" i="43"/>
  <c r="AB89" i="43"/>
  <c r="AM89" i="43"/>
  <c r="Z89" i="43"/>
  <c r="AK89" i="43"/>
  <c r="AB36" i="43"/>
  <c r="AE89" i="43"/>
  <c r="AP89" i="43"/>
  <c r="AN89" i="43"/>
  <c r="AC89" i="43"/>
  <c r="AQ89" i="43"/>
  <c r="AF89" i="43"/>
  <c r="V38" i="43" l="1"/>
  <c r="W38" i="43"/>
  <c r="U38" i="43"/>
  <c r="AG90" i="43"/>
  <c r="AR90" i="43"/>
  <c r="AA90" i="43"/>
  <c r="AL90" i="43"/>
  <c r="N39" i="43"/>
  <c r="S39" i="43" s="1"/>
  <c r="BF38" i="43"/>
  <c r="AO90" i="43"/>
  <c r="AD90" i="43"/>
  <c r="BJ37" i="43"/>
  <c r="M39" i="43"/>
  <c r="R39" i="43" s="1"/>
  <c r="BE38" i="43"/>
  <c r="AA38" i="43"/>
  <c r="AE90" i="43"/>
  <c r="AP90" i="43"/>
  <c r="V91" i="43"/>
  <c r="S91" i="43"/>
  <c r="P91" i="43"/>
  <c r="BM36" i="43"/>
  <c r="AP36" i="43"/>
  <c r="AC37" i="43"/>
  <c r="AC90" i="43"/>
  <c r="AN90" i="43"/>
  <c r="AJ37" i="43"/>
  <c r="AH37" i="43"/>
  <c r="AI37" i="43"/>
  <c r="BH37" i="43"/>
  <c r="BI37" i="43"/>
  <c r="O39" i="43"/>
  <c r="T39" i="43" s="1"/>
  <c r="BG38" i="43"/>
  <c r="AQ90" i="43"/>
  <c r="AF90" i="43"/>
  <c r="AK90" i="43"/>
  <c r="Z90" i="43"/>
  <c r="N91" i="43"/>
  <c r="Q91" i="43"/>
  <c r="T91" i="43"/>
  <c r="BK36" i="43"/>
  <c r="AN36" i="43"/>
  <c r="O91" i="43"/>
  <c r="U91" i="43"/>
  <c r="R91" i="43"/>
  <c r="BL36" i="43"/>
  <c r="AO36" i="43"/>
  <c r="Y90" i="43"/>
  <c r="AJ90" i="43"/>
  <c r="AB90" i="43"/>
  <c r="AM90" i="43"/>
  <c r="U39" i="43" l="1"/>
  <c r="W39" i="43"/>
  <c r="V39" i="43"/>
  <c r="AB39" i="43" s="1"/>
  <c r="AA91" i="43"/>
  <c r="AL91" i="43"/>
  <c r="AE91" i="43"/>
  <c r="AP91" i="43"/>
  <c r="AK91" i="43"/>
  <c r="Z91" i="43"/>
  <c r="Y91" i="43"/>
  <c r="AJ91" i="43"/>
  <c r="AC91" i="43"/>
  <c r="AN91" i="43"/>
  <c r="BI38" i="43"/>
  <c r="AB38" i="43"/>
  <c r="AG91" i="43"/>
  <c r="AR91" i="43"/>
  <c r="U92" i="43"/>
  <c r="R92" i="43"/>
  <c r="O92" i="43"/>
  <c r="AO37" i="43"/>
  <c r="BL37" i="43"/>
  <c r="BF39" i="43"/>
  <c r="H7" i="43"/>
  <c r="AB91" i="43"/>
  <c r="AM91" i="43"/>
  <c r="T92" i="43"/>
  <c r="Q92" i="43"/>
  <c r="N92" i="43"/>
  <c r="BK37" i="43"/>
  <c r="AN37" i="43"/>
  <c r="BE39" i="43"/>
  <c r="H6" i="43"/>
  <c r="BG39" i="43"/>
  <c r="H8" i="43"/>
  <c r="BH38" i="43"/>
  <c r="AJ38" i="43"/>
  <c r="AI38" i="43"/>
  <c r="AH38" i="43"/>
  <c r="AF91" i="43"/>
  <c r="AQ91" i="43"/>
  <c r="AO91" i="43"/>
  <c r="AD91" i="43"/>
  <c r="BJ38" i="43"/>
  <c r="V92" i="43"/>
  <c r="S92" i="43"/>
  <c r="P92" i="43"/>
  <c r="BM37" i="43"/>
  <c r="AP37" i="43"/>
  <c r="AC38" i="43"/>
  <c r="AK92" i="43" l="1"/>
  <c r="Z92" i="43"/>
  <c r="U93" i="43"/>
  <c r="R93" i="43"/>
  <c r="O93" i="43"/>
  <c r="BL38" i="43"/>
  <c r="AO38" i="43"/>
  <c r="AD51" i="43"/>
  <c r="AF51" i="43" s="1"/>
  <c r="BJ39" i="43"/>
  <c r="BG40" i="43"/>
  <c r="AQ92" i="43"/>
  <c r="AF92" i="43"/>
  <c r="AC92" i="43"/>
  <c r="AN92" i="43"/>
  <c r="V93" i="43"/>
  <c r="S93" i="43"/>
  <c r="P93" i="43"/>
  <c r="BM38" i="43"/>
  <c r="AP38" i="43"/>
  <c r="T93" i="43"/>
  <c r="Q93" i="43"/>
  <c r="N93" i="43"/>
  <c r="BK38" i="43"/>
  <c r="AN38" i="43"/>
  <c r="BI39" i="43"/>
  <c r="AD50" i="43"/>
  <c r="AF50" i="43" s="1"/>
  <c r="AR92" i="43"/>
  <c r="AG92" i="43"/>
  <c r="AD49" i="43"/>
  <c r="AF49" i="43" s="1"/>
  <c r="AI39" i="43"/>
  <c r="AJ39" i="43"/>
  <c r="BH39" i="43"/>
  <c r="AH39" i="43"/>
  <c r="AJ92" i="43"/>
  <c r="Y92" i="43"/>
  <c r="AM92" i="43"/>
  <c r="AB92" i="43"/>
  <c r="G10" i="43"/>
  <c r="AL92" i="43"/>
  <c r="AA92" i="43"/>
  <c r="AE92" i="43"/>
  <c r="AP92" i="43"/>
  <c r="AC39" i="43"/>
  <c r="AA39" i="43"/>
  <c r="AD92" i="43"/>
  <c r="AO92" i="43"/>
  <c r="BJ40" i="43" l="1"/>
  <c r="AC40" i="43"/>
  <c r="H10" i="43" s="1"/>
  <c r="G12" i="43" s="1"/>
  <c r="AP93" i="43"/>
  <c r="AE93" i="43"/>
  <c r="AM93" i="43"/>
  <c r="AB93" i="43"/>
  <c r="AJ93" i="43"/>
  <c r="Y93" i="43"/>
  <c r="AR93" i="43"/>
  <c r="AG93" i="43"/>
  <c r="U94" i="43"/>
  <c r="R94" i="43"/>
  <c r="O94" i="43"/>
  <c r="AD53" i="43"/>
  <c r="AF53" i="43" s="1"/>
  <c r="BL39" i="43"/>
  <c r="AO39" i="43"/>
  <c r="AA93" i="43"/>
  <c r="AL93" i="43"/>
  <c r="AK93" i="43"/>
  <c r="Z93" i="43"/>
  <c r="AO93" i="43"/>
  <c r="AD93" i="43"/>
  <c r="AN93" i="43"/>
  <c r="AC93" i="43"/>
  <c r="AQ93" i="43"/>
  <c r="AF93" i="43"/>
  <c r="T94" i="43"/>
  <c r="Q94" i="43"/>
  <c r="N94" i="43"/>
  <c r="AD52" i="43"/>
  <c r="AF52" i="43" s="1"/>
  <c r="AN39" i="43"/>
  <c r="BK39" i="43"/>
  <c r="V94" i="43"/>
  <c r="S94" i="43"/>
  <c r="P94" i="43"/>
  <c r="AD54" i="43"/>
  <c r="AF54" i="43" s="1"/>
  <c r="BM39" i="43"/>
  <c r="AP39" i="43"/>
  <c r="Z94" i="43" l="1"/>
  <c r="AK94" i="43"/>
  <c r="AQ94" i="43"/>
  <c r="AF94" i="43"/>
  <c r="AP40" i="43"/>
  <c r="BM40" i="43"/>
  <c r="AJ94" i="43"/>
  <c r="Y94" i="43"/>
  <c r="AN94" i="43"/>
  <c r="AC94" i="43"/>
  <c r="AO94" i="43"/>
  <c r="AD94" i="43"/>
  <c r="AB94" i="43"/>
  <c r="AM94" i="43"/>
  <c r="AG94" i="43"/>
  <c r="AR94" i="43"/>
  <c r="AP94" i="43"/>
  <c r="AE94" i="43"/>
  <c r="AL94" i="43"/>
  <c r="AA94" i="43"/>
  <c r="AR95" i="43" l="1"/>
  <c r="P11" i="43" s="1"/>
  <c r="AG95" i="43"/>
</calcChain>
</file>

<file path=xl/sharedStrings.xml><?xml version="1.0" encoding="utf-8"?>
<sst xmlns="http://schemas.openxmlformats.org/spreadsheetml/2006/main" count="239" uniqueCount="45">
  <si>
    <t>Number of Injector(s)=</t>
  </si>
  <si>
    <t>Number of producer(s)=</t>
  </si>
  <si>
    <t>Number of Data Points =</t>
  </si>
  <si>
    <t>t</t>
  </si>
  <si>
    <t>f1j</t>
  </si>
  <si>
    <t>Jj</t>
  </si>
  <si>
    <t>q0,RB/T</t>
  </si>
  <si>
    <t>q Error,RB/T</t>
  </si>
  <si>
    <t>data</t>
  </si>
  <si>
    <t>Time</t>
  </si>
  <si>
    <t>f2j</t>
  </si>
  <si>
    <t>f3j</t>
  </si>
  <si>
    <t>P1</t>
  </si>
  <si>
    <t>I2</t>
  </si>
  <si>
    <t>I3</t>
  </si>
  <si>
    <t>P2</t>
  </si>
  <si>
    <t>J</t>
  </si>
  <si>
    <t>P3</t>
  </si>
  <si>
    <t>I1</t>
  </si>
  <si>
    <t>ГДМ</t>
  </si>
  <si>
    <t>gdm</t>
  </si>
  <si>
    <t>CRM</t>
  </si>
  <si>
    <t>Tij</t>
  </si>
  <si>
    <t>cV</t>
  </si>
  <si>
    <t>tau</t>
  </si>
  <si>
    <t>TdP</t>
  </si>
  <si>
    <t>X</t>
  </si>
  <si>
    <t>Y</t>
  </si>
  <si>
    <t>закачка/добыча</t>
  </si>
  <si>
    <t>Забойное</t>
  </si>
  <si>
    <t>Пластовое</t>
  </si>
  <si>
    <t>abs(МБ-Дюпюи)</t>
  </si>
  <si>
    <t>Fij * I</t>
  </si>
  <si>
    <t>Добывающие</t>
  </si>
  <si>
    <t>Нагнетательные</t>
  </si>
  <si>
    <t>err</t>
  </si>
  <si>
    <t>min</t>
  </si>
  <si>
    <t>max</t>
  </si>
  <si>
    <t>Ствол</t>
  </si>
  <si>
    <t>crm</t>
  </si>
  <si>
    <t>err, %</t>
  </si>
  <si>
    <t>Дюпюи (формула 4)</t>
  </si>
  <si>
    <t>МБ (формула 5)</t>
  </si>
  <si>
    <t>Дюпюи (формула 8)</t>
  </si>
  <si>
    <t>МБ (Формула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</si>
</sst>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7" formatCode="0.00000"/>
  </numFmts>
  <fonts count="29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indexed="12"/>
      <name val="Symbol"/>
      <family val="1"/>
      <charset val="2"/>
    </font>
    <font>
      <b/>
      <sz val="10"/>
      <name val="Arial"/>
      <family val="2"/>
      <charset val="204"/>
    </font>
    <font>
      <sz val="8"/>
      <name val="Arial"/>
      <family val="2"/>
    </font>
    <font>
      <b/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"/>
      <family val="2"/>
      <charset val="204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76">
    <xf numFmtId="0" fontId="0" fillId="0" borderId="0"/>
    <xf numFmtId="0" fontId="4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21" fillId="0" borderId="0"/>
    <xf numFmtId="0" fontId="10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26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165" fontId="0" fillId="36" borderId="0" xfId="0" applyNumberFormat="1" applyFill="1" applyAlignment="1">
      <alignment horizontal="center" vertical="center"/>
    </xf>
    <xf numFmtId="165" fontId="0" fillId="34" borderId="0" xfId="0" applyNumberFormat="1" applyFill="1" applyAlignment="1">
      <alignment horizontal="center" vertical="center"/>
    </xf>
    <xf numFmtId="2" fontId="0" fillId="45" borderId="0" xfId="0" applyNumberFormat="1" applyFill="1" applyAlignment="1">
      <alignment horizontal="center" vertical="center"/>
    </xf>
    <xf numFmtId="2" fontId="25" fillId="38" borderId="0" xfId="0" applyNumberFormat="1" applyFont="1" applyFill="1" applyAlignment="1">
      <alignment horizontal="center" vertical="center"/>
    </xf>
    <xf numFmtId="0" fontId="0" fillId="51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2" fontId="0" fillId="50" borderId="0" xfId="0" applyNumberFormat="1" applyFill="1" applyAlignment="1">
      <alignment horizontal="center" vertical="center"/>
    </xf>
    <xf numFmtId="2" fontId="25" fillId="50" borderId="0" xfId="0" applyNumberFormat="1" applyFont="1" applyFill="1" applyAlignment="1">
      <alignment horizontal="center" vertical="center"/>
    </xf>
    <xf numFmtId="1" fontId="0" fillId="52" borderId="0" xfId="0" applyNumberFormat="1" applyFill="1" applyAlignment="1">
      <alignment horizontal="center" vertical="center"/>
    </xf>
    <xf numFmtId="1" fontId="0" fillId="40" borderId="0" xfId="0" applyNumberFormat="1" applyFill="1" applyAlignment="1">
      <alignment horizontal="center" vertical="center"/>
    </xf>
    <xf numFmtId="1" fontId="0" fillId="48" borderId="0" xfId="0" applyNumberFormat="1" applyFill="1" applyAlignment="1">
      <alignment horizontal="center" vertical="center"/>
    </xf>
    <xf numFmtId="1" fontId="0" fillId="50" borderId="0" xfId="0" applyNumberFormat="1" applyFill="1" applyAlignment="1">
      <alignment horizontal="center" vertical="center"/>
    </xf>
    <xf numFmtId="0" fontId="28" fillId="36" borderId="0" xfId="0" applyFont="1" applyFill="1" applyAlignment="1">
      <alignment horizontal="center" vertical="center"/>
    </xf>
    <xf numFmtId="0" fontId="28" fillId="37" borderId="0" xfId="0" applyFont="1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53" borderId="0" xfId="0" applyFill="1" applyAlignment="1">
      <alignment horizontal="center" vertical="center"/>
    </xf>
    <xf numFmtId="2" fontId="0" fillId="53" borderId="0" xfId="0" applyNumberFormat="1" applyFill="1" applyAlignment="1">
      <alignment horizontal="center" vertical="center"/>
    </xf>
    <xf numFmtId="1" fontId="0" fillId="41" borderId="0" xfId="0" applyNumberFormat="1" applyFill="1" applyAlignment="1">
      <alignment horizontal="center" vertical="center"/>
    </xf>
    <xf numFmtId="1" fontId="0" fillId="49" borderId="0" xfId="0" applyNumberFormat="1" applyFill="1" applyAlignment="1">
      <alignment horizontal="center" vertical="center"/>
    </xf>
    <xf numFmtId="1" fontId="0" fillId="44" borderId="0" xfId="0" applyNumberFormat="1" applyFill="1" applyAlignment="1">
      <alignment horizontal="center" vertical="center"/>
    </xf>
    <xf numFmtId="14" fontId="24" fillId="0" borderId="10" xfId="0" applyNumberFormat="1" applyFont="1" applyBorder="1" applyAlignment="1">
      <alignment horizontal="center" vertical="center" wrapText="1"/>
    </xf>
    <xf numFmtId="0" fontId="0" fillId="47" borderId="0" xfId="0" applyFill="1" applyAlignment="1">
      <alignment horizontal="center" vertical="center" wrapText="1"/>
    </xf>
    <xf numFmtId="0" fontId="0" fillId="47" borderId="10" xfId="0" applyFill="1" applyBorder="1" applyAlignment="1">
      <alignment horizontal="center" vertical="center" wrapText="1"/>
    </xf>
    <xf numFmtId="1" fontId="0" fillId="47" borderId="0" xfId="0" applyNumberFormat="1" applyFill="1" applyAlignment="1">
      <alignment horizontal="center" vertical="center" wrapText="1"/>
    </xf>
    <xf numFmtId="1" fontId="0" fillId="47" borderId="10" xfId="0" applyNumberFormat="1" applyFill="1" applyBorder="1" applyAlignment="1">
      <alignment horizontal="center" vertical="center" wrapText="1"/>
    </xf>
    <xf numFmtId="1" fontId="0" fillId="41" borderId="0" xfId="0" applyNumberFormat="1" applyFill="1" applyAlignment="1">
      <alignment horizontal="center" vertical="center" wrapText="1"/>
    </xf>
    <xf numFmtId="1" fontId="0" fillId="41" borderId="10" xfId="0" applyNumberFormat="1" applyFill="1" applyBorder="1" applyAlignment="1">
      <alignment horizontal="center" vertical="center" wrapText="1"/>
    </xf>
    <xf numFmtId="0" fontId="0" fillId="41" borderId="0" xfId="0" applyFill="1" applyAlignment="1">
      <alignment horizontal="center" vertical="center" wrapText="1"/>
    </xf>
    <xf numFmtId="0" fontId="0" fillId="41" borderId="10" xfId="0" applyFill="1" applyBorder="1" applyAlignment="1">
      <alignment horizontal="center" vertical="center" wrapText="1"/>
    </xf>
    <xf numFmtId="1" fontId="0" fillId="42" borderId="0" xfId="0" applyNumberFormat="1" applyFill="1" applyAlignment="1">
      <alignment horizontal="center" vertical="center" wrapText="1"/>
    </xf>
    <xf numFmtId="1" fontId="0" fillId="42" borderId="10" xfId="0" applyNumberFormat="1" applyFill="1" applyBorder="1" applyAlignment="1">
      <alignment horizontal="center" vertical="center" wrapText="1"/>
    </xf>
    <xf numFmtId="0" fontId="0" fillId="39" borderId="11" xfId="0" applyFill="1" applyBorder="1" applyAlignment="1">
      <alignment horizontal="center" vertical="center" wrapText="1"/>
    </xf>
    <xf numFmtId="0" fontId="27" fillId="54" borderId="0" xfId="71" applyFont="1" applyFill="1" applyBorder="1" applyAlignment="1">
      <alignment horizontal="center" vertical="center"/>
    </xf>
    <xf numFmtId="0" fontId="27" fillId="0" borderId="0" xfId="71" applyFont="1" applyFill="1" applyBorder="1" applyAlignment="1">
      <alignment horizontal="center" vertical="center" wrapText="1"/>
    </xf>
    <xf numFmtId="167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7" fillId="0" borderId="12" xfId="71" applyFont="1" applyFill="1" applyBorder="1" applyAlignment="1">
      <alignment horizontal="center" vertical="center" wrapText="1"/>
    </xf>
    <xf numFmtId="0" fontId="1" fillId="0" borderId="0" xfId="75"/>
    <xf numFmtId="0" fontId="23" fillId="4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23" fillId="47" borderId="0" xfId="0" applyFont="1" applyFill="1" applyAlignment="1">
      <alignment horizontal="center" vertical="center"/>
    </xf>
    <xf numFmtId="0" fontId="23" fillId="42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23" fillId="4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23" fillId="47" borderId="0" xfId="0" applyFont="1" applyFill="1" applyAlignment="1">
      <alignment horizontal="center" vertical="center"/>
    </xf>
    <xf numFmtId="0" fontId="23" fillId="42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</cellXfs>
  <cellStyles count="76">
    <cellStyle name="20% - Акцент1 2" xfId="2"/>
    <cellStyle name="20% - Акцент1 2 2" xfId="58"/>
    <cellStyle name="20% - Акцент1 2_sch6" xfId="44"/>
    <cellStyle name="20% - Акцент2 2" xfId="3"/>
    <cellStyle name="20% - Акцент2 2 2" xfId="59"/>
    <cellStyle name="20% - Акцент2 2_sch6" xfId="45"/>
    <cellStyle name="20% - Акцент3 2" xfId="4"/>
    <cellStyle name="20% - Акцент3 2 2" xfId="60"/>
    <cellStyle name="20% - Акцент3 2_sch6" xfId="46"/>
    <cellStyle name="20% - Акцент4 2" xfId="5"/>
    <cellStyle name="20% - Акцент4 2 2" xfId="61"/>
    <cellStyle name="20% - Акцент4 2_sch6" xfId="47"/>
    <cellStyle name="20% - Акцент5 2" xfId="6"/>
    <cellStyle name="20% - Акцент5 2 2" xfId="62"/>
    <cellStyle name="20% - Акцент5 2_sch6" xfId="48"/>
    <cellStyle name="20% - Акцент6 2" xfId="7"/>
    <cellStyle name="20% - Акцент6 2 2" xfId="63"/>
    <cellStyle name="20% - Акцент6 2_sch6" xfId="49"/>
    <cellStyle name="40% - Акцент1 2" xfId="8"/>
    <cellStyle name="40% - Акцент1 2 2" xfId="64"/>
    <cellStyle name="40% - Акцент1 2_sch6" xfId="50"/>
    <cellStyle name="40% - Акцент2 2" xfId="9"/>
    <cellStyle name="40% - Акцент2 2 2" xfId="65"/>
    <cellStyle name="40% - Акцент2 2_sch6" xfId="51"/>
    <cellStyle name="40% - Акцент3 2" xfId="10"/>
    <cellStyle name="40% - Акцент3 2 2" xfId="66"/>
    <cellStyle name="40% - Акцент3 2_sch6" xfId="52"/>
    <cellStyle name="40% - Акцент4 2" xfId="11"/>
    <cellStyle name="40% - Акцент4 2 2" xfId="67"/>
    <cellStyle name="40% - Акцент4 2_sch6" xfId="53"/>
    <cellStyle name="40% - Акцент5 2" xfId="12"/>
    <cellStyle name="40% - Акцент5 2 2" xfId="68"/>
    <cellStyle name="40% - Акцент5 2_sch6" xfId="54"/>
    <cellStyle name="40% - Акцент6 2" xfId="13"/>
    <cellStyle name="40% - Акцент6 2 2" xfId="69"/>
    <cellStyle name="40% - Акцент6 2_sch6" xfId="55"/>
    <cellStyle name="60% - Акцент1 2" xfId="14"/>
    <cellStyle name="60% - Акцент2 2" xfId="15"/>
    <cellStyle name="60% - Акцент3 2" xfId="16"/>
    <cellStyle name="60% - Акцент4 2" xfId="17"/>
    <cellStyle name="60% - Акцент5 2" xfId="18"/>
    <cellStyle name="60% - Акцент6 2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26"/>
    <cellStyle name="Вывод 2" xfId="27"/>
    <cellStyle name="Вычисление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" xfId="0" builtinId="0"/>
    <cellStyle name="Обычный 2" xfId="1"/>
    <cellStyle name="Обычный 2 2" xfId="57"/>
    <cellStyle name="Обычный 2_sch6" xfId="56"/>
    <cellStyle name="Обычный 3" xfId="37"/>
    <cellStyle name="Обычный 4" xfId="72"/>
    <cellStyle name="Обычный 5" xfId="73"/>
    <cellStyle name="Обычный 6" xfId="74"/>
    <cellStyle name="Обычный 7" xfId="75"/>
    <cellStyle name="Обычный_Ariadna_unprod_2_2 (2)" xfId="71"/>
    <cellStyle name="Плохой 2" xfId="38"/>
    <cellStyle name="Пояснение 2" xfId="39"/>
    <cellStyle name="Примечание 2" xfId="40"/>
    <cellStyle name="Примечание 2 2" xfId="7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P1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unprod_2_2!$F$14</c:f>
              <c:strCache>
                <c:ptCount val="1"/>
                <c:pt idx="0">
                  <c:v>ГДМ</c:v>
                </c:pt>
              </c:strCache>
            </c:strRef>
          </c:tx>
          <c:marker>
            <c:symbol val="none"/>
          </c:marker>
          <c:yVal>
            <c:numRef>
              <c:f>unprod_2_2!$F$16:$F$39</c:f>
              <c:numCache>
                <c:formatCode>0.0</c:formatCode>
                <c:ptCount val="24"/>
                <c:pt idx="0">
                  <c:v>137.15470870967744</c:v>
                </c:pt>
                <c:pt idx="1">
                  <c:v>136.8111570967742</c:v>
                </c:pt>
                <c:pt idx="2">
                  <c:v>124.53292071428572</c:v>
                </c:pt>
                <c:pt idx="3">
                  <c:v>127.42363741935483</c:v>
                </c:pt>
                <c:pt idx="4">
                  <c:v>132.90586866666666</c:v>
                </c:pt>
                <c:pt idx="5">
                  <c:v>131.15820322580646</c:v>
                </c:pt>
                <c:pt idx="6">
                  <c:v>115.50069433333333</c:v>
                </c:pt>
                <c:pt idx="7">
                  <c:v>118.77090451612904</c:v>
                </c:pt>
                <c:pt idx="8">
                  <c:v>106.87370290322581</c:v>
                </c:pt>
                <c:pt idx="9">
                  <c:v>115.607704</c:v>
                </c:pt>
                <c:pt idx="10">
                  <c:v>122.00937645161289</c:v>
                </c:pt>
                <c:pt idx="11">
                  <c:v>116.00666033333333</c:v>
                </c:pt>
                <c:pt idx="12">
                  <c:v>120.35970290322581</c:v>
                </c:pt>
                <c:pt idx="13">
                  <c:v>130.15647903225806</c:v>
                </c:pt>
                <c:pt idx="14">
                  <c:v>140.72128285714285</c:v>
                </c:pt>
                <c:pt idx="15">
                  <c:v>142.48156741935486</c:v>
                </c:pt>
                <c:pt idx="16">
                  <c:v>155.46839900000001</c:v>
                </c:pt>
                <c:pt idx="17">
                  <c:v>142.90071096774196</c:v>
                </c:pt>
                <c:pt idx="18">
                  <c:v>146.87902833333334</c:v>
                </c:pt>
                <c:pt idx="19">
                  <c:v>136.16470322580645</c:v>
                </c:pt>
                <c:pt idx="20">
                  <c:v>122.31565870967742</c:v>
                </c:pt>
                <c:pt idx="21">
                  <c:v>129.26376333333332</c:v>
                </c:pt>
                <c:pt idx="22">
                  <c:v>116.35578161290323</c:v>
                </c:pt>
                <c:pt idx="23">
                  <c:v>121.33596800000001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unprod_2_2!$M$14</c:f>
              <c:strCache>
                <c:ptCount val="1"/>
                <c:pt idx="0">
                  <c:v>CRM</c:v>
                </c:pt>
              </c:strCache>
            </c:strRef>
          </c:tx>
          <c:marker>
            <c:symbol val="none"/>
          </c:marker>
          <c:yVal>
            <c:numRef>
              <c:f>unprod_2_2!$M$16:$M$39</c:f>
              <c:numCache>
                <c:formatCode>0.0</c:formatCode>
                <c:ptCount val="24"/>
                <c:pt idx="0">
                  <c:v>137.15470870967744</c:v>
                </c:pt>
                <c:pt idx="1">
                  <c:v>131.60534701770939</c:v>
                </c:pt>
                <c:pt idx="2">
                  <c:v>124.64548583792548</c:v>
                </c:pt>
                <c:pt idx="3">
                  <c:v>132.8050987340813</c:v>
                </c:pt>
                <c:pt idx="4">
                  <c:v>132.64966488657325</c:v>
                </c:pt>
                <c:pt idx="5">
                  <c:v>125.76593566426614</c:v>
                </c:pt>
                <c:pt idx="6">
                  <c:v>117.41093411235015</c:v>
                </c:pt>
                <c:pt idx="7">
                  <c:v>121.44119321844535</c:v>
                </c:pt>
                <c:pt idx="8">
                  <c:v>110.82587002571199</c:v>
                </c:pt>
                <c:pt idx="9">
                  <c:v>120.31019378927597</c:v>
                </c:pt>
                <c:pt idx="10">
                  <c:v>125.94928607015316</c:v>
                </c:pt>
                <c:pt idx="11">
                  <c:v>115.01841759993931</c:v>
                </c:pt>
                <c:pt idx="12">
                  <c:v>129.7952591049031</c:v>
                </c:pt>
                <c:pt idx="13">
                  <c:v>138.6675598825862</c:v>
                </c:pt>
                <c:pt idx="14">
                  <c:v>145.79389887146644</c:v>
                </c:pt>
                <c:pt idx="15">
                  <c:v>144.51817410414546</c:v>
                </c:pt>
                <c:pt idx="16">
                  <c:v>150.00539476184127</c:v>
                </c:pt>
                <c:pt idx="17">
                  <c:v>137.69608190656564</c:v>
                </c:pt>
                <c:pt idx="18">
                  <c:v>145.78019052775261</c:v>
                </c:pt>
                <c:pt idx="19">
                  <c:v>130.51574716274857</c:v>
                </c:pt>
                <c:pt idx="20">
                  <c:v>118.41672926120317</c:v>
                </c:pt>
                <c:pt idx="21">
                  <c:v>123.78590287465602</c:v>
                </c:pt>
                <c:pt idx="22">
                  <c:v>109.79558423796878</c:v>
                </c:pt>
                <c:pt idx="23">
                  <c:v>122.78984773499533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092608"/>
        <c:axId val="273094528"/>
      </c:scatterChart>
      <c:valAx>
        <c:axId val="27309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3094528"/>
        <c:crosses val="autoZero"/>
        <c:crossBetween val="midCat"/>
      </c:valAx>
      <c:valAx>
        <c:axId val="273094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Дебит</a:t>
                </a:r>
                <a:r>
                  <a:rPr lang="ru-RU" baseline="0"/>
                  <a:t> жидкости, м3/сут</a:t>
                </a:r>
                <a:endParaRPr lang="ru-RU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7309260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P2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unprod_2_2!$G$14</c:f>
              <c:strCache>
                <c:ptCount val="1"/>
                <c:pt idx="0">
                  <c:v>ГДМ</c:v>
                </c:pt>
              </c:strCache>
            </c:strRef>
          </c:tx>
          <c:marker>
            <c:symbol val="none"/>
          </c:marker>
          <c:yVal>
            <c:numRef>
              <c:f>unprod_2_2!$G$16:$G$39</c:f>
              <c:numCache>
                <c:formatCode>0.0</c:formatCode>
                <c:ptCount val="24"/>
                <c:pt idx="0">
                  <c:v>125.15180193548387</c:v>
                </c:pt>
                <c:pt idx="1">
                  <c:v>130.83979806451612</c:v>
                </c:pt>
                <c:pt idx="2">
                  <c:v>131.94964607142859</c:v>
                </c:pt>
                <c:pt idx="3">
                  <c:v>131.93698129032259</c:v>
                </c:pt>
                <c:pt idx="4">
                  <c:v>116.04006966666667</c:v>
                </c:pt>
                <c:pt idx="5">
                  <c:v>114.25009161290323</c:v>
                </c:pt>
                <c:pt idx="6">
                  <c:v>126.00309</c:v>
                </c:pt>
                <c:pt idx="7">
                  <c:v>110.16155258064516</c:v>
                </c:pt>
                <c:pt idx="8">
                  <c:v>123.51620483870968</c:v>
                </c:pt>
                <c:pt idx="9">
                  <c:v>124.58361799999999</c:v>
                </c:pt>
                <c:pt idx="10">
                  <c:v>119.77564225806452</c:v>
                </c:pt>
                <c:pt idx="11">
                  <c:v>125.21971133333334</c:v>
                </c:pt>
                <c:pt idx="12">
                  <c:v>128.81596387096775</c:v>
                </c:pt>
                <c:pt idx="13">
                  <c:v>157.56799322580645</c:v>
                </c:pt>
                <c:pt idx="14">
                  <c:v>154.16433714285716</c:v>
                </c:pt>
                <c:pt idx="15">
                  <c:v>164.84997548387096</c:v>
                </c:pt>
                <c:pt idx="16">
                  <c:v>153.13000500000001</c:v>
                </c:pt>
                <c:pt idx="17">
                  <c:v>162.74105838709679</c:v>
                </c:pt>
                <c:pt idx="18">
                  <c:v>166.76902766666666</c:v>
                </c:pt>
                <c:pt idx="19">
                  <c:v>150.99641419354836</c:v>
                </c:pt>
                <c:pt idx="20">
                  <c:v>129.29895032258065</c:v>
                </c:pt>
                <c:pt idx="21">
                  <c:v>122.27607733333333</c:v>
                </c:pt>
                <c:pt idx="22">
                  <c:v>117.32321935483871</c:v>
                </c:pt>
                <c:pt idx="23">
                  <c:v>119.350876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unprod_2_2!$N$14</c:f>
              <c:strCache>
                <c:ptCount val="1"/>
                <c:pt idx="0">
                  <c:v>CRM</c:v>
                </c:pt>
              </c:strCache>
            </c:strRef>
          </c:tx>
          <c:marker>
            <c:symbol val="none"/>
          </c:marker>
          <c:yVal>
            <c:numRef>
              <c:f>unprod_2_2!$N$16:$N$39</c:f>
              <c:numCache>
                <c:formatCode>0.0</c:formatCode>
                <c:ptCount val="24"/>
                <c:pt idx="0">
                  <c:v>125.15180193548387</c:v>
                </c:pt>
                <c:pt idx="1">
                  <c:v>134.89765331211848</c:v>
                </c:pt>
                <c:pt idx="2">
                  <c:v>132.36124860992933</c:v>
                </c:pt>
                <c:pt idx="3">
                  <c:v>132.34455064951069</c:v>
                </c:pt>
                <c:pt idx="4">
                  <c:v>115.90269454698769</c:v>
                </c:pt>
                <c:pt idx="5">
                  <c:v>117.09472885983541</c:v>
                </c:pt>
                <c:pt idx="6">
                  <c:v>122.30371206470866</c:v>
                </c:pt>
                <c:pt idx="7">
                  <c:v>106.66900896585796</c:v>
                </c:pt>
                <c:pt idx="8">
                  <c:v>125.49290207083357</c:v>
                </c:pt>
                <c:pt idx="9">
                  <c:v>121.7159818522268</c:v>
                </c:pt>
                <c:pt idx="10">
                  <c:v>125.59196886367863</c:v>
                </c:pt>
                <c:pt idx="11">
                  <c:v>125.61748631527358</c:v>
                </c:pt>
                <c:pt idx="12">
                  <c:v>131.70902699238425</c:v>
                </c:pt>
                <c:pt idx="13">
                  <c:v>159.66246163573348</c:v>
                </c:pt>
                <c:pt idx="14">
                  <c:v>154.11746403468331</c:v>
                </c:pt>
                <c:pt idx="15">
                  <c:v>164.48323016534965</c:v>
                </c:pt>
                <c:pt idx="16">
                  <c:v>154.14920236966253</c:v>
                </c:pt>
                <c:pt idx="17">
                  <c:v>164.48344036032017</c:v>
                </c:pt>
                <c:pt idx="18">
                  <c:v>161.95091065831585</c:v>
                </c:pt>
                <c:pt idx="19">
                  <c:v>146.08634270966041</c:v>
                </c:pt>
                <c:pt idx="20">
                  <c:v>121.35326460004656</c:v>
                </c:pt>
                <c:pt idx="21">
                  <c:v>120.39191323461893</c:v>
                </c:pt>
                <c:pt idx="22">
                  <c:v>117.12354389222705</c:v>
                </c:pt>
                <c:pt idx="23">
                  <c:v>124.08255541106406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112064"/>
        <c:axId val="273134720"/>
      </c:scatterChart>
      <c:valAx>
        <c:axId val="273112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3134720"/>
        <c:crosses val="autoZero"/>
        <c:crossBetween val="midCat"/>
      </c:valAx>
      <c:valAx>
        <c:axId val="273134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sz="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Дебит жидкости, м3/сут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73112064"/>
        <c:crosses val="autoZero"/>
        <c:crossBetween val="midCat"/>
        <c:majorUnit val="50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P3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unprod_2_2!$H$14</c:f>
              <c:strCache>
                <c:ptCount val="1"/>
                <c:pt idx="0">
                  <c:v>ГДМ</c:v>
                </c:pt>
              </c:strCache>
            </c:strRef>
          </c:tx>
          <c:marker>
            <c:symbol val="none"/>
          </c:marker>
          <c:yVal>
            <c:numRef>
              <c:f>unprod_2_2!$H$16:$H$39</c:f>
              <c:numCache>
                <c:formatCode>0.0</c:formatCode>
                <c:ptCount val="24"/>
                <c:pt idx="0">
                  <c:v>156.14411935483872</c:v>
                </c:pt>
                <c:pt idx="1">
                  <c:v>158.55221548387095</c:v>
                </c:pt>
                <c:pt idx="2">
                  <c:v>165.96994035714286</c:v>
                </c:pt>
                <c:pt idx="3">
                  <c:v>165.84869387096774</c:v>
                </c:pt>
                <c:pt idx="4">
                  <c:v>152.70172133333332</c:v>
                </c:pt>
                <c:pt idx="5">
                  <c:v>145.07980354838708</c:v>
                </c:pt>
                <c:pt idx="6">
                  <c:v>145.61035166666667</c:v>
                </c:pt>
                <c:pt idx="7">
                  <c:v>146.98750290322579</c:v>
                </c:pt>
                <c:pt idx="8">
                  <c:v>160.92103580645161</c:v>
                </c:pt>
                <c:pt idx="9">
                  <c:v>150.02417</c:v>
                </c:pt>
                <c:pt idx="10">
                  <c:v>168.50241096774192</c:v>
                </c:pt>
                <c:pt idx="11">
                  <c:v>153.42051699999999</c:v>
                </c:pt>
                <c:pt idx="12">
                  <c:v>174.42868032258065</c:v>
                </c:pt>
                <c:pt idx="13">
                  <c:v>182.03862000000001</c:v>
                </c:pt>
                <c:pt idx="14">
                  <c:v>190.7784117857143</c:v>
                </c:pt>
                <c:pt idx="15">
                  <c:v>189.20269774193548</c:v>
                </c:pt>
                <c:pt idx="16">
                  <c:v>185.98600766666667</c:v>
                </c:pt>
                <c:pt idx="17">
                  <c:v>189.99105838709679</c:v>
                </c:pt>
                <c:pt idx="18">
                  <c:v>182.16760266666668</c:v>
                </c:pt>
                <c:pt idx="19">
                  <c:v>189.2611693548387</c:v>
                </c:pt>
                <c:pt idx="20">
                  <c:v>165.48806774193548</c:v>
                </c:pt>
                <c:pt idx="21">
                  <c:v>152.52005</c:v>
                </c:pt>
                <c:pt idx="22">
                  <c:v>156.95001225806453</c:v>
                </c:pt>
                <c:pt idx="23">
                  <c:v>164.59185799999997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unprod_2_2!$O$14</c:f>
              <c:strCache>
                <c:ptCount val="1"/>
                <c:pt idx="0">
                  <c:v>CRM</c:v>
                </c:pt>
              </c:strCache>
            </c:strRef>
          </c:tx>
          <c:marker>
            <c:symbol val="none"/>
          </c:marker>
          <c:yVal>
            <c:numRef>
              <c:f>unprod_2_2!$O$16:$O$39</c:f>
              <c:numCache>
                <c:formatCode>0.0</c:formatCode>
                <c:ptCount val="24"/>
                <c:pt idx="0">
                  <c:v>156.14411935483872</c:v>
                </c:pt>
                <c:pt idx="1">
                  <c:v>165.94788849471979</c:v>
                </c:pt>
                <c:pt idx="2">
                  <c:v>167.2373849970316</c:v>
                </c:pt>
                <c:pt idx="3">
                  <c:v>164.7471043139698</c:v>
                </c:pt>
                <c:pt idx="4">
                  <c:v>152.37347347004933</c:v>
                </c:pt>
                <c:pt idx="5">
                  <c:v>149.82518415446128</c:v>
                </c:pt>
                <c:pt idx="6">
                  <c:v>152.3101207709561</c:v>
                </c:pt>
                <c:pt idx="7">
                  <c:v>144.4483388616089</c:v>
                </c:pt>
                <c:pt idx="8">
                  <c:v>153.62939282437696</c:v>
                </c:pt>
                <c:pt idx="9">
                  <c:v>144.93321334103808</c:v>
                </c:pt>
                <c:pt idx="10">
                  <c:v>163.61448737713573</c:v>
                </c:pt>
                <c:pt idx="11">
                  <c:v>144.97560382521442</c:v>
                </c:pt>
                <c:pt idx="12">
                  <c:v>176.18877937171669</c:v>
                </c:pt>
                <c:pt idx="13">
                  <c:v>183.63496497834274</c:v>
                </c:pt>
                <c:pt idx="14">
                  <c:v>191.05940277395806</c:v>
                </c:pt>
                <c:pt idx="15">
                  <c:v>189.84304484829192</c:v>
                </c:pt>
                <c:pt idx="16">
                  <c:v>188.58999815059428</c:v>
                </c:pt>
                <c:pt idx="17">
                  <c:v>192.32832339979535</c:v>
                </c:pt>
                <c:pt idx="18">
                  <c:v>187.35267688967971</c:v>
                </c:pt>
                <c:pt idx="19">
                  <c:v>188.76832322695714</c:v>
                </c:pt>
                <c:pt idx="20">
                  <c:v>155.96579081064641</c:v>
                </c:pt>
                <c:pt idx="21">
                  <c:v>152.2749889895187</c:v>
                </c:pt>
                <c:pt idx="22">
                  <c:v>156.59801251120263</c:v>
                </c:pt>
                <c:pt idx="23">
                  <c:v>162.99008348820476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504512"/>
        <c:axId val="273506688"/>
      </c:scatterChart>
      <c:valAx>
        <c:axId val="27350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3506688"/>
        <c:crosses val="autoZero"/>
        <c:crossBetween val="midCat"/>
      </c:valAx>
      <c:valAx>
        <c:axId val="273506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sz="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Дебит жидкости, м3/сут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7350451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P1</a:t>
            </a:r>
            <a:endParaRPr lang="ru-RU" sz="14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unprod_2_2!$U$14</c:f>
              <c:strCache>
                <c:ptCount val="1"/>
                <c:pt idx="0">
                  <c:v>МБ (формула 5)</c:v>
                </c:pt>
              </c:strCache>
            </c:strRef>
          </c:tx>
          <c:marker>
            <c:symbol val="none"/>
          </c:marker>
          <c:val>
            <c:numRef>
              <c:f>unprod_2_2!$U$16:$U$39</c:f>
              <c:numCache>
                <c:formatCode>0</c:formatCode>
                <c:ptCount val="24"/>
                <c:pt idx="0">
                  <c:v>139.57692</c:v>
                </c:pt>
                <c:pt idx="1">
                  <c:v>139.5200113517615</c:v>
                </c:pt>
                <c:pt idx="2">
                  <c:v>144.44863804548694</c:v>
                </c:pt>
                <c:pt idx="3">
                  <c:v>143.53231479352479</c:v>
                </c:pt>
                <c:pt idx="4">
                  <c:v>138.53072082098467</c:v>
                </c:pt>
                <c:pt idx="5">
                  <c:v>138.46012824716698</c:v>
                </c:pt>
                <c:pt idx="6">
                  <c:v>144.37444779043295</c:v>
                </c:pt>
                <c:pt idx="7">
                  <c:v>138.41577805695906</c:v>
                </c:pt>
                <c:pt idx="8">
                  <c:v>145.30691802457235</c:v>
                </c:pt>
                <c:pt idx="9">
                  <c:v>145.40417966920833</c:v>
                </c:pt>
                <c:pt idx="10">
                  <c:v>141.46200850373202</c:v>
                </c:pt>
                <c:pt idx="11">
                  <c:v>145.34991255770402</c:v>
                </c:pt>
                <c:pt idx="12">
                  <c:v>144.50144891845326</c:v>
                </c:pt>
                <c:pt idx="13">
                  <c:v>143.59243427353547</c:v>
                </c:pt>
                <c:pt idx="14">
                  <c:v>142.66551480806498</c:v>
                </c:pt>
                <c:pt idx="15">
                  <c:v>142.65243226342969</c:v>
                </c:pt>
                <c:pt idx="16">
                  <c:v>138.70870365598785</c:v>
                </c:pt>
                <c:pt idx="17">
                  <c:v>143.58247177667957</c:v>
                </c:pt>
                <c:pt idx="18">
                  <c:v>142.66537422913837</c:v>
                </c:pt>
                <c:pt idx="19">
                  <c:v>142.50883751622726</c:v>
                </c:pt>
                <c:pt idx="20">
                  <c:v>142.38476220955064</c:v>
                </c:pt>
                <c:pt idx="21">
                  <c:v>137.43982303085946</c:v>
                </c:pt>
                <c:pt idx="22">
                  <c:v>143.29635245419979</c:v>
                </c:pt>
                <c:pt idx="23">
                  <c:v>140.429608495438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unprod_2_2!$X$14</c:f>
              <c:strCache>
                <c:ptCount val="1"/>
                <c:pt idx="0">
                  <c:v>ГДМ</c:v>
                </c:pt>
              </c:strCache>
            </c:strRef>
          </c:tx>
          <c:marker>
            <c:symbol val="none"/>
          </c:marker>
          <c:val>
            <c:numRef>
              <c:f>unprod_2_2!$X$16:$X$39</c:f>
              <c:numCache>
                <c:formatCode>0</c:formatCode>
                <c:ptCount val="24"/>
                <c:pt idx="0">
                  <c:v>139.57692</c:v>
                </c:pt>
                <c:pt idx="1">
                  <c:v>139.4359</c:v>
                </c:pt>
                <c:pt idx="2">
                  <c:v>142.69327999999999</c:v>
                </c:pt>
                <c:pt idx="3">
                  <c:v>142.09972999999999</c:v>
                </c:pt>
                <c:pt idx="4">
                  <c:v>137.77385000000001</c:v>
                </c:pt>
                <c:pt idx="5">
                  <c:v>137.48403999999999</c:v>
                </c:pt>
                <c:pt idx="6">
                  <c:v>141.26955000000001</c:v>
                </c:pt>
                <c:pt idx="7">
                  <c:v>135.38449</c:v>
                </c:pt>
                <c:pt idx="8">
                  <c:v>140.71878000000001</c:v>
                </c:pt>
                <c:pt idx="9">
                  <c:v>142.05117999999999</c:v>
                </c:pt>
                <c:pt idx="10">
                  <c:v>138.92531</c:v>
                </c:pt>
                <c:pt idx="11">
                  <c:v>142.12628000000001</c:v>
                </c:pt>
                <c:pt idx="12">
                  <c:v>142.05091999999999</c:v>
                </c:pt>
                <c:pt idx="13">
                  <c:v>142.59549999999999</c:v>
                </c:pt>
                <c:pt idx="14">
                  <c:v>143.22162</c:v>
                </c:pt>
                <c:pt idx="15">
                  <c:v>143.51939999999999</c:v>
                </c:pt>
                <c:pt idx="16">
                  <c:v>141.39444</c:v>
                </c:pt>
                <c:pt idx="17">
                  <c:v>144.63947999999999</c:v>
                </c:pt>
                <c:pt idx="18">
                  <c:v>144.21803</c:v>
                </c:pt>
                <c:pt idx="19">
                  <c:v>142.57786999999999</c:v>
                </c:pt>
                <c:pt idx="20">
                  <c:v>140.31403</c:v>
                </c:pt>
                <c:pt idx="21">
                  <c:v>136.10153</c:v>
                </c:pt>
                <c:pt idx="22">
                  <c:v>140.31301999999999</c:v>
                </c:pt>
                <c:pt idx="23">
                  <c:v>138.01183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unprod_2_2!$R$14</c:f>
              <c:strCache>
                <c:ptCount val="1"/>
                <c:pt idx="0">
                  <c:v>Дюпюи (формула 4)</c:v>
                </c:pt>
              </c:strCache>
            </c:strRef>
          </c:tx>
          <c:marker>
            <c:symbol val="none"/>
          </c:marker>
          <c:val>
            <c:numRef>
              <c:f>unprod_2_2!$R$16:$R$39</c:f>
              <c:numCache>
                <c:formatCode>0</c:formatCode>
                <c:ptCount val="24"/>
                <c:pt idx="0">
                  <c:v>141.05964593743096</c:v>
                </c:pt>
                <c:pt idx="1">
                  <c:v>140.1266388463919</c:v>
                </c:pt>
                <c:pt idx="2">
                  <c:v>143.9564862786138</c:v>
                </c:pt>
                <c:pt idx="3">
                  <c:v>144.32835156958336</c:v>
                </c:pt>
                <c:pt idx="4">
                  <c:v>139.30221867539439</c:v>
                </c:pt>
                <c:pt idx="5">
                  <c:v>138.14486607635564</c:v>
                </c:pt>
                <c:pt idx="6">
                  <c:v>142.74015034033459</c:v>
                </c:pt>
                <c:pt idx="7">
                  <c:v>137.41775265451679</c:v>
                </c:pt>
                <c:pt idx="8">
                  <c:v>142.63301192896151</c:v>
                </c:pt>
                <c:pt idx="9">
                  <c:v>144.22759916553019</c:v>
                </c:pt>
                <c:pt idx="10">
                  <c:v>141.17569254583682</c:v>
                </c:pt>
                <c:pt idx="11">
                  <c:v>143.33789959594029</c:v>
                </c:pt>
                <c:pt idx="12">
                  <c:v>144.8223110782998</c:v>
                </c:pt>
                <c:pt idx="13">
                  <c:v>145.31399967221338</c:v>
                </c:pt>
                <c:pt idx="14">
                  <c:v>145.51214194133181</c:v>
                </c:pt>
                <c:pt idx="15">
                  <c:v>145.29765596615246</c:v>
                </c:pt>
                <c:pt idx="16">
                  <c:v>142.22021536449483</c:v>
                </c:pt>
                <c:pt idx="17">
                  <c:v>145.15066632132957</c:v>
                </c:pt>
                <c:pt idx="18">
                  <c:v>145.50983717501788</c:v>
                </c:pt>
                <c:pt idx="19">
                  <c:v>142.94344581492217</c:v>
                </c:pt>
                <c:pt idx="20">
                  <c:v>140.90925339364082</c:v>
                </c:pt>
                <c:pt idx="21">
                  <c:v>136.81196569325934</c:v>
                </c:pt>
                <c:pt idx="22">
                  <c:v>140.45979129582952</c:v>
                </c:pt>
                <c:pt idx="23">
                  <c:v>139.64450021525411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541760"/>
        <c:axId val="273158912"/>
      </c:lineChart>
      <c:catAx>
        <c:axId val="27354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Временной</a:t>
                </a:r>
                <a:r>
                  <a:rPr lang="ru-RU" baseline="0"/>
                  <a:t> шаг</a:t>
                </a:r>
                <a:endParaRPr lang="ru-RU"/>
              </a:p>
            </c:rich>
          </c:tx>
          <c:layout/>
          <c:overlay val="0"/>
        </c:title>
        <c:majorTickMark val="out"/>
        <c:minorTickMark val="none"/>
        <c:tickLblPos val="nextTo"/>
        <c:crossAx val="273158912"/>
        <c:crosses val="autoZero"/>
        <c:auto val="1"/>
        <c:lblAlgn val="ctr"/>
        <c:lblOffset val="100"/>
        <c:noMultiLvlLbl val="0"/>
      </c:catAx>
      <c:valAx>
        <c:axId val="273158912"/>
        <c:scaling>
          <c:orientation val="minMax"/>
          <c:min val="1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0997229916899E-2"/>
              <c:y val="0.1199445902595509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7354176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2151140387229985E-2"/>
          <c:y val="0.8679731303997934"/>
          <c:w val="0.96461709599319478"/>
          <c:h val="9.855408095670675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/>
            </a:pPr>
            <a:r>
              <a:rPr lang="en-US"/>
              <a:t>P2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unprod_2_2!$U$14</c:f>
              <c:strCache>
                <c:ptCount val="1"/>
                <c:pt idx="0">
                  <c:v>МБ (формула 5)</c:v>
                </c:pt>
              </c:strCache>
            </c:strRef>
          </c:tx>
          <c:marker>
            <c:symbol val="none"/>
          </c:marker>
          <c:val>
            <c:numRef>
              <c:f>unprod_2_2!$V$16:$V$39</c:f>
              <c:numCache>
                <c:formatCode>0</c:formatCode>
                <c:ptCount val="24"/>
                <c:pt idx="0">
                  <c:v>153.81193999999999</c:v>
                </c:pt>
                <c:pt idx="1">
                  <c:v>151.86128663798902</c:v>
                </c:pt>
                <c:pt idx="2">
                  <c:v>151.84844393807543</c:v>
                </c:pt>
                <c:pt idx="3">
                  <c:v>151.84835939048938</c:v>
                </c:pt>
                <c:pt idx="4">
                  <c:v>152.76510854973634</c:v>
                </c:pt>
                <c:pt idx="5">
                  <c:v>152.77114423440187</c:v>
                </c:pt>
                <c:pt idx="6">
                  <c:v>148.79751912958218</c:v>
                </c:pt>
                <c:pt idx="7">
                  <c:v>148.7183551854516</c:v>
                </c:pt>
                <c:pt idx="8">
                  <c:v>148.81366710872001</c:v>
                </c:pt>
                <c:pt idx="9">
                  <c:v>151.7945432469312</c:v>
                </c:pt>
                <c:pt idx="10">
                  <c:v>151.81416871837669</c:v>
                </c:pt>
                <c:pt idx="11">
                  <c:v>151.81429792211657</c:v>
                </c:pt>
                <c:pt idx="12">
                  <c:v>150.84514151299149</c:v>
                </c:pt>
                <c:pt idx="13">
                  <c:v>145.98667948300425</c:v>
                </c:pt>
                <c:pt idx="14">
                  <c:v>150.9586032299716</c:v>
                </c:pt>
                <c:pt idx="15">
                  <c:v>148.01108871214868</c:v>
                </c:pt>
                <c:pt idx="16">
                  <c:v>152.95876393220951</c:v>
                </c:pt>
                <c:pt idx="17">
                  <c:v>150.01108977643898</c:v>
                </c:pt>
                <c:pt idx="18">
                  <c:v>148.99826669700019</c:v>
                </c:pt>
                <c:pt idx="19">
                  <c:v>148.91793886712057</c:v>
                </c:pt>
                <c:pt idx="20">
                  <c:v>148.7927066832238</c:v>
                </c:pt>
                <c:pt idx="21">
                  <c:v>148.7878390266203</c:v>
                </c:pt>
                <c:pt idx="22">
                  <c:v>151.7712901349411</c:v>
                </c:pt>
                <c:pt idx="23">
                  <c:v>149.8065260326488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unprod_2_2!$X$14</c:f>
              <c:strCache>
                <c:ptCount val="1"/>
                <c:pt idx="0">
                  <c:v>ГДМ</c:v>
                </c:pt>
              </c:strCache>
            </c:strRef>
          </c:tx>
          <c:marker>
            <c:symbol val="none"/>
          </c:marker>
          <c:val>
            <c:numRef>
              <c:f>unprod_2_2!$Y$16:$Y$39</c:f>
              <c:numCache>
                <c:formatCode>0</c:formatCode>
                <c:ptCount val="24"/>
                <c:pt idx="0">
                  <c:v>153.81193999999999</c:v>
                </c:pt>
                <c:pt idx="1">
                  <c:v>152.52605</c:v>
                </c:pt>
                <c:pt idx="2">
                  <c:v>152.67764</c:v>
                </c:pt>
                <c:pt idx="3">
                  <c:v>152.67194000000001</c:v>
                </c:pt>
                <c:pt idx="4">
                  <c:v>151.32433</c:v>
                </c:pt>
                <c:pt idx="5">
                  <c:v>151.02788000000001</c:v>
                </c:pt>
                <c:pt idx="6">
                  <c:v>148.6944</c:v>
                </c:pt>
                <c:pt idx="7">
                  <c:v>146.11941999999999</c:v>
                </c:pt>
                <c:pt idx="8">
                  <c:v>148.02461</c:v>
                </c:pt>
                <c:pt idx="9">
                  <c:v>151.26626999999999</c:v>
                </c:pt>
                <c:pt idx="10">
                  <c:v>150.55624</c:v>
                </c:pt>
                <c:pt idx="11">
                  <c:v>151.37717000000001</c:v>
                </c:pt>
                <c:pt idx="12">
                  <c:v>151.18088</c:v>
                </c:pt>
                <c:pt idx="13">
                  <c:v>150.40463</c:v>
                </c:pt>
                <c:pt idx="14">
                  <c:v>155.04926</c:v>
                </c:pt>
                <c:pt idx="15">
                  <c:v>153.61131</c:v>
                </c:pt>
                <c:pt idx="16">
                  <c:v>156.98586</c:v>
                </c:pt>
                <c:pt idx="17">
                  <c:v>155.37126000000001</c:v>
                </c:pt>
                <c:pt idx="18">
                  <c:v>154.95683</c:v>
                </c:pt>
                <c:pt idx="19">
                  <c:v>152.60471999999999</c:v>
                </c:pt>
                <c:pt idx="20">
                  <c:v>149.24194</c:v>
                </c:pt>
                <c:pt idx="21">
                  <c:v>148.05714</c:v>
                </c:pt>
                <c:pt idx="22">
                  <c:v>150.38924</c:v>
                </c:pt>
                <c:pt idx="23">
                  <c:v>148.67045999999999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unprod_2_2!$R$14</c:f>
              <c:strCache>
                <c:ptCount val="1"/>
                <c:pt idx="0">
                  <c:v>Дюпюи (формула 4)</c:v>
                </c:pt>
              </c:strCache>
            </c:strRef>
          </c:tx>
          <c:marker>
            <c:symbol val="none"/>
          </c:marker>
          <c:val>
            <c:numRef>
              <c:f>unprod_2_2!$S$16:$S$39</c:f>
              <c:numCache>
                <c:formatCode>0</c:formatCode>
                <c:ptCount val="24"/>
                <c:pt idx="0">
                  <c:v>153.03506774352658</c:v>
                </c:pt>
                <c:pt idx="1">
                  <c:v>152.51737114070988</c:v>
                </c:pt>
                <c:pt idx="2">
                  <c:v>152.13159455112424</c:v>
                </c:pt>
                <c:pt idx="3">
                  <c:v>152.12905486090139</c:v>
                </c:pt>
                <c:pt idx="4">
                  <c:v>150.62831703770826</c:v>
                </c:pt>
                <c:pt idx="5">
                  <c:v>150.8096204911684</c:v>
                </c:pt>
                <c:pt idx="6">
                  <c:v>147.60188513815103</c:v>
                </c:pt>
                <c:pt idx="7">
                  <c:v>145.22391192454947</c:v>
                </c:pt>
                <c:pt idx="8">
                  <c:v>148.0869476532306</c:v>
                </c:pt>
                <c:pt idx="9">
                  <c:v>150.51249382107451</c:v>
                </c:pt>
                <c:pt idx="10">
                  <c:v>151.10201529975086</c:v>
                </c:pt>
                <c:pt idx="11">
                  <c:v>151.10589639784325</c:v>
                </c:pt>
                <c:pt idx="12">
                  <c:v>151.03239435998225</c:v>
                </c:pt>
                <c:pt idx="13">
                  <c:v>150.28399532674015</c:v>
                </c:pt>
                <c:pt idx="14">
                  <c:v>154.4406242897966</c:v>
                </c:pt>
                <c:pt idx="15">
                  <c:v>153.01721413875862</c:v>
                </c:pt>
                <c:pt idx="16">
                  <c:v>156.44545155833811</c:v>
                </c:pt>
                <c:pt idx="17">
                  <c:v>155.01724610853805</c:v>
                </c:pt>
                <c:pt idx="18">
                  <c:v>153.63205889033884</c:v>
                </c:pt>
                <c:pt idx="19">
                  <c:v>151.21912419060428</c:v>
                </c:pt>
                <c:pt idx="20">
                  <c:v>147.45732603794858</c:v>
                </c:pt>
                <c:pt idx="21">
                  <c:v>147.31110849986089</c:v>
                </c:pt>
                <c:pt idx="22">
                  <c:v>149.81400313756362</c:v>
                </c:pt>
                <c:pt idx="23">
                  <c:v>148.87243980120294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189504"/>
        <c:axId val="273203968"/>
      </c:lineChart>
      <c:catAx>
        <c:axId val="273189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73203968"/>
        <c:crosses val="autoZero"/>
        <c:auto val="1"/>
        <c:lblAlgn val="ctr"/>
        <c:lblOffset val="100"/>
        <c:noMultiLvlLbl val="0"/>
      </c:catAx>
      <c:valAx>
        <c:axId val="273203968"/>
        <c:scaling>
          <c:orientation val="minMax"/>
          <c:min val="1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0997229916899E-2"/>
              <c:y val="0.1199445902595509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7318950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"/>
          <c:y val="0.88552617293956382"/>
          <c:w val="1"/>
          <c:h val="8.417080880823636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/>
            </a:pPr>
            <a:r>
              <a:rPr lang="en-US"/>
              <a:t>P3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unprod_2_2!$U$14</c:f>
              <c:strCache>
                <c:ptCount val="1"/>
                <c:pt idx="0">
                  <c:v>МБ (формула 5)</c:v>
                </c:pt>
              </c:strCache>
            </c:strRef>
          </c:tx>
          <c:marker>
            <c:symbol val="none"/>
          </c:marker>
          <c:val>
            <c:numRef>
              <c:f>unprod_2_2!$W$16:$W$39</c:f>
              <c:numCache>
                <c:formatCode>0</c:formatCode>
                <c:ptCount val="24"/>
                <c:pt idx="0">
                  <c:v>137.04761999999999</c:v>
                </c:pt>
                <c:pt idx="1">
                  <c:v>136.08097313809392</c:v>
                </c:pt>
                <c:pt idx="2">
                  <c:v>134.08536009930239</c:v>
                </c:pt>
                <c:pt idx="3">
                  <c:v>134.07688798267768</c:v>
                </c:pt>
                <c:pt idx="4">
                  <c:v>134.03479198751788</c:v>
                </c:pt>
                <c:pt idx="5">
                  <c:v>136.02612252129185</c:v>
                </c:pt>
                <c:pt idx="6">
                  <c:v>136.03457645701209</c:v>
                </c:pt>
                <c:pt idx="7">
                  <c:v>131.0078301012029</c:v>
                </c:pt>
                <c:pt idx="8">
                  <c:v>131.03906471681844</c:v>
                </c:pt>
                <c:pt idx="9">
                  <c:v>138.0094796795681</c:v>
                </c:pt>
                <c:pt idx="10">
                  <c:v>130.07303473720012</c:v>
                </c:pt>
                <c:pt idx="11">
                  <c:v>137.00962389508894</c:v>
                </c:pt>
                <c:pt idx="12">
                  <c:v>130.11581339623871</c:v>
                </c:pt>
                <c:pt idx="13">
                  <c:v>132.14114586309577</c:v>
                </c:pt>
                <c:pt idx="14">
                  <c:v>132.16640434231266</c:v>
                </c:pt>
                <c:pt idx="15">
                  <c:v>133.1622662038796</c:v>
                </c:pt>
                <c:pt idx="16">
                  <c:v>135.15800324756657</c:v>
                </c:pt>
                <c:pt idx="17">
                  <c:v>134.1707213028877</c:v>
                </c:pt>
                <c:pt idx="18">
                  <c:v>137.15379379033715</c:v>
                </c:pt>
                <c:pt idx="19">
                  <c:v>131.15860992249057</c:v>
                </c:pt>
                <c:pt idx="20">
                  <c:v>132.04701331327826</c:v>
                </c:pt>
                <c:pt idx="21">
                  <c:v>134.0344569361277</c:v>
                </c:pt>
                <c:pt idx="22">
                  <c:v>134.04916417764315</c:v>
                </c:pt>
                <c:pt idx="23">
                  <c:v>130.07091046960088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unprod_2_2!$X$14</c:f>
              <c:strCache>
                <c:ptCount val="1"/>
                <c:pt idx="0">
                  <c:v>ГДМ</c:v>
                </c:pt>
              </c:strCache>
            </c:strRef>
          </c:tx>
          <c:marker>
            <c:symbol val="none"/>
          </c:marker>
          <c:val>
            <c:numRef>
              <c:f>unprod_2_2!$Z$16:$Z$39</c:f>
              <c:numCache>
                <c:formatCode>0</c:formatCode>
                <c:ptCount val="24"/>
                <c:pt idx="0">
                  <c:v>137.04761999999999</c:v>
                </c:pt>
                <c:pt idx="1">
                  <c:v>136.30286000000001</c:v>
                </c:pt>
                <c:pt idx="2">
                  <c:v>135.34789000000001</c:v>
                </c:pt>
                <c:pt idx="3">
                  <c:v>135.3278</c:v>
                </c:pt>
                <c:pt idx="4">
                  <c:v>133.37577999999999</c:v>
                </c:pt>
                <c:pt idx="5">
                  <c:v>134.25783000000001</c:v>
                </c:pt>
                <c:pt idx="6">
                  <c:v>134.33434</c:v>
                </c:pt>
                <c:pt idx="7">
                  <c:v>129.22085999999999</c:v>
                </c:pt>
                <c:pt idx="8">
                  <c:v>131.20778000000001</c:v>
                </c:pt>
                <c:pt idx="9">
                  <c:v>136.74937</c:v>
                </c:pt>
                <c:pt idx="10">
                  <c:v>131.33801</c:v>
                </c:pt>
                <c:pt idx="11">
                  <c:v>136.24961999999999</c:v>
                </c:pt>
                <c:pt idx="12">
                  <c:v>132.49582000000001</c:v>
                </c:pt>
                <c:pt idx="13">
                  <c:v>135.71583999999999</c:v>
                </c:pt>
                <c:pt idx="14">
                  <c:v>137.07166000000001</c:v>
                </c:pt>
                <c:pt idx="15">
                  <c:v>137.89324999999999</c:v>
                </c:pt>
                <c:pt idx="16">
                  <c:v>139.47</c:v>
                </c:pt>
                <c:pt idx="17">
                  <c:v>139.05779000000001</c:v>
                </c:pt>
                <c:pt idx="18">
                  <c:v>140.96449999999999</c:v>
                </c:pt>
                <c:pt idx="19">
                  <c:v>135.8586</c:v>
                </c:pt>
                <c:pt idx="20">
                  <c:v>133.22460000000001</c:v>
                </c:pt>
                <c:pt idx="21">
                  <c:v>133.21100999999999</c:v>
                </c:pt>
                <c:pt idx="22">
                  <c:v>133.8699</c:v>
                </c:pt>
                <c:pt idx="23">
                  <c:v>130.94617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unprod_2_2!$R$14</c:f>
              <c:strCache>
                <c:ptCount val="1"/>
                <c:pt idx="0">
                  <c:v>Дюпюи (формула 4)</c:v>
                </c:pt>
              </c:strCache>
            </c:strRef>
          </c:tx>
          <c:marker>
            <c:symbol val="none"/>
          </c:marker>
          <c:val>
            <c:numRef>
              <c:f>unprod_2_2!$T$16:$T$39</c:f>
              <c:numCache>
                <c:formatCode>0</c:formatCode>
                <c:ptCount val="24"/>
                <c:pt idx="0">
                  <c:v>135.81180642490176</c:v>
                </c:pt>
                <c:pt idx="1">
                  <c:v>136.24408376443552</c:v>
                </c:pt>
                <c:pt idx="2">
                  <c:v>134.43247218865454</c:v>
                </c:pt>
                <c:pt idx="3">
                  <c:v>134.06865572780799</c:v>
                </c:pt>
                <c:pt idx="4">
                  <c:v>132.2609355731779</c:v>
                </c:pt>
                <c:pt idx="5">
                  <c:v>133.88864436668209</c:v>
                </c:pt>
                <c:pt idx="6">
                  <c:v>134.25168008847456</c:v>
                </c:pt>
                <c:pt idx="7">
                  <c:v>128.10311651905016</c:v>
                </c:pt>
                <c:pt idx="8">
                  <c:v>129.44441855873373</c:v>
                </c:pt>
                <c:pt idx="9">
                  <c:v>135.17395404281226</c:v>
                </c:pt>
                <c:pt idx="10">
                  <c:v>129.90318655469167</c:v>
                </c:pt>
                <c:pt idx="11">
                  <c:v>134.18014706194924</c:v>
                </c:pt>
                <c:pt idx="12">
                  <c:v>131.74022221185095</c:v>
                </c:pt>
                <c:pt idx="13">
                  <c:v>134.82806942226193</c:v>
                </c:pt>
                <c:pt idx="14">
                  <c:v>135.91273939579079</c:v>
                </c:pt>
                <c:pt idx="15">
                  <c:v>136.7350361197511</c:v>
                </c:pt>
                <c:pt idx="16">
                  <c:v>138.55197281370187</c:v>
                </c:pt>
                <c:pt idx="17">
                  <c:v>138.0981217963882</c:v>
                </c:pt>
                <c:pt idx="18">
                  <c:v>140.37120690842141</c:v>
                </c:pt>
                <c:pt idx="19">
                  <c:v>134.57802513728282</c:v>
                </c:pt>
                <c:pt idx="20">
                  <c:v>130.78575359468977</c:v>
                </c:pt>
                <c:pt idx="21">
                  <c:v>132.24654752632091</c:v>
                </c:pt>
                <c:pt idx="22">
                  <c:v>132.87811774590023</c:v>
                </c:pt>
                <c:pt idx="23">
                  <c:v>129.81196454323134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250944"/>
        <c:axId val="273253120"/>
      </c:lineChart>
      <c:catAx>
        <c:axId val="273250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73253120"/>
        <c:crosses val="autoZero"/>
        <c:auto val="1"/>
        <c:lblAlgn val="ctr"/>
        <c:lblOffset val="100"/>
        <c:noMultiLvlLbl val="0"/>
      </c:catAx>
      <c:valAx>
        <c:axId val="273253120"/>
        <c:scaling>
          <c:orientation val="minMax"/>
          <c:min val="1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0997229916899E-2"/>
              <c:y val="0.1199445902595509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7325094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8.4576962505725529E-3"/>
          <c:y val="0.86239427184572637"/>
          <c:w val="0.99047120494979679"/>
          <c:h val="0.1041329248069932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/>
            </a:pPr>
            <a:r>
              <a:rPr lang="en-US"/>
              <a:t>I1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unprod_2_2!$AH$14</c:f>
              <c:strCache>
                <c:ptCount val="1"/>
                <c:pt idx="0">
                  <c:v>МБ (Формула 9)</c:v>
                </c:pt>
              </c:strCache>
            </c:strRef>
          </c:tx>
          <c:marker>
            <c:symbol val="none"/>
          </c:marker>
          <c:val>
            <c:numRef>
              <c:f>unprod_2_2!$AH$16:$AH$39</c:f>
              <c:numCache>
                <c:formatCode>0</c:formatCode>
                <c:ptCount val="24"/>
                <c:pt idx="0">
                  <c:v>208.68518246354733</c:v>
                </c:pt>
                <c:pt idx="1">
                  <c:v>208.7193419172329</c:v>
                </c:pt>
                <c:pt idx="2">
                  <c:v>209.39752957260501</c:v>
                </c:pt>
                <c:pt idx="3">
                  <c:v>208.99139833576436</c:v>
                </c:pt>
                <c:pt idx="4">
                  <c:v>207.47143081909834</c:v>
                </c:pt>
                <c:pt idx="5">
                  <c:v>208.67367381836485</c:v>
                </c:pt>
                <c:pt idx="6">
                  <c:v>209.68048865231833</c:v>
                </c:pt>
                <c:pt idx="7">
                  <c:v>197.184855009194</c:v>
                </c:pt>
                <c:pt idx="8">
                  <c:v>201.10370040719386</c:v>
                </c:pt>
                <c:pt idx="9">
                  <c:v>205.06139313739652</c:v>
                </c:pt>
                <c:pt idx="10">
                  <c:v>199.0360982370741</c:v>
                </c:pt>
                <c:pt idx="11">
                  <c:v>204.76042145046961</c:v>
                </c:pt>
                <c:pt idx="12">
                  <c:v>211.35312453593659</c:v>
                </c:pt>
                <c:pt idx="13">
                  <c:v>210.18236156065288</c:v>
                </c:pt>
                <c:pt idx="14">
                  <c:v>211.18351489446479</c:v>
                </c:pt>
                <c:pt idx="15">
                  <c:v>210.88863677995522</c:v>
                </c:pt>
                <c:pt idx="16">
                  <c:v>211.75744297186125</c:v>
                </c:pt>
                <c:pt idx="17">
                  <c:v>212.15496080978713</c:v>
                </c:pt>
                <c:pt idx="18">
                  <c:v>213.11716252800187</c:v>
                </c:pt>
                <c:pt idx="19">
                  <c:v>209.77273640993423</c:v>
                </c:pt>
                <c:pt idx="20">
                  <c:v>205.98862763690178</c:v>
                </c:pt>
                <c:pt idx="21">
                  <c:v>203.82882259455388</c:v>
                </c:pt>
                <c:pt idx="22">
                  <c:v>208.38054861794149</c:v>
                </c:pt>
                <c:pt idx="23">
                  <c:v>205.42194173669856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unprod_2_2!$AK$14</c:f>
              <c:strCache>
                <c:ptCount val="1"/>
                <c:pt idx="0">
                  <c:v>ГДМ</c:v>
                </c:pt>
              </c:strCache>
            </c:strRef>
          </c:tx>
          <c:marker>
            <c:symbol val="none"/>
          </c:marker>
          <c:val>
            <c:numRef>
              <c:f>unprod_2_2!$AK$16:$AK$39</c:f>
              <c:numCache>
                <c:formatCode>0</c:formatCode>
                <c:ptCount val="24"/>
                <c:pt idx="0">
                  <c:v>204.95376999999999</c:v>
                </c:pt>
                <c:pt idx="1">
                  <c:v>204.54482999999999</c:v>
                </c:pt>
                <c:pt idx="2">
                  <c:v>205.26082</c:v>
                </c:pt>
                <c:pt idx="3">
                  <c:v>205.19745</c:v>
                </c:pt>
                <c:pt idx="4">
                  <c:v>201.66578999999999</c:v>
                </c:pt>
                <c:pt idx="5">
                  <c:v>201.08148</c:v>
                </c:pt>
                <c:pt idx="6">
                  <c:v>201.47309999999999</c:v>
                </c:pt>
                <c:pt idx="7">
                  <c:v>192.28623999999999</c:v>
                </c:pt>
                <c:pt idx="8">
                  <c:v>195.68439000000001</c:v>
                </c:pt>
                <c:pt idx="9">
                  <c:v>198.95598000000001</c:v>
                </c:pt>
                <c:pt idx="10">
                  <c:v>197.02654999999999</c:v>
                </c:pt>
                <c:pt idx="11">
                  <c:v>199.13480999999999</c:v>
                </c:pt>
                <c:pt idx="12">
                  <c:v>205.15387000000001</c:v>
                </c:pt>
                <c:pt idx="13">
                  <c:v>208.09789000000001</c:v>
                </c:pt>
                <c:pt idx="14">
                  <c:v>211.42258000000001</c:v>
                </c:pt>
                <c:pt idx="15">
                  <c:v>211.95401000000001</c:v>
                </c:pt>
                <c:pt idx="16">
                  <c:v>212.75408999999999</c:v>
                </c:pt>
                <c:pt idx="17">
                  <c:v>213.31746000000001</c:v>
                </c:pt>
                <c:pt idx="18">
                  <c:v>213.63423</c:v>
                </c:pt>
                <c:pt idx="19">
                  <c:v>209.24724000000001</c:v>
                </c:pt>
                <c:pt idx="20">
                  <c:v>201.46088</c:v>
                </c:pt>
                <c:pt idx="21">
                  <c:v>197.74117000000001</c:v>
                </c:pt>
                <c:pt idx="22">
                  <c:v>200.23239000000001</c:v>
                </c:pt>
                <c:pt idx="23">
                  <c:v>199.28113999999999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unprod_2_2!$AE$14</c:f>
              <c:strCache>
                <c:ptCount val="1"/>
                <c:pt idx="0">
                  <c:v>Дюпюи (формула 8)</c:v>
                </c:pt>
              </c:strCache>
            </c:strRef>
          </c:tx>
          <c:marker>
            <c:symbol val="none"/>
          </c:marker>
          <c:val>
            <c:numRef>
              <c:f>unprod_2_2!$AE$16:$AE$39</c:f>
              <c:numCache>
                <c:formatCode>0</c:formatCode>
                <c:ptCount val="24"/>
                <c:pt idx="0">
                  <c:v>208.68518246354733</c:v>
                </c:pt>
                <c:pt idx="1">
                  <c:v>208.27637199348609</c:v>
                </c:pt>
                <c:pt idx="2">
                  <c:v>208.99214290422975</c:v>
                </c:pt>
                <c:pt idx="3">
                  <c:v>208.9288019934861</c:v>
                </c:pt>
                <c:pt idx="4">
                  <c:v>205.39813150775615</c:v>
                </c:pt>
                <c:pt idx="5">
                  <c:v>204.81400152342485</c:v>
                </c:pt>
                <c:pt idx="6">
                  <c:v>205.20550243873856</c:v>
                </c:pt>
                <c:pt idx="7">
                  <c:v>195.6477515982786</c:v>
                </c:pt>
                <c:pt idx="8">
                  <c:v>199.04503136324803</c:v>
                </c:pt>
                <c:pt idx="9">
                  <c:v>202.31578179413748</c:v>
                </c:pt>
                <c:pt idx="10">
                  <c:v>200.38684085401502</c:v>
                </c:pt>
                <c:pt idx="11">
                  <c:v>202.49457179413747</c:v>
                </c:pt>
                <c:pt idx="12">
                  <c:v>209.07179619220966</c:v>
                </c:pt>
                <c:pt idx="13">
                  <c:v>212.0149370931604</c:v>
                </c:pt>
                <c:pt idx="14">
                  <c:v>215.3386275702166</c:v>
                </c:pt>
                <c:pt idx="15">
                  <c:v>215.86991709316041</c:v>
                </c:pt>
                <c:pt idx="16">
                  <c:v>216.66975802414282</c:v>
                </c:pt>
                <c:pt idx="17">
                  <c:v>217.23295615303792</c:v>
                </c:pt>
                <c:pt idx="18">
                  <c:v>217.54962616217799</c:v>
                </c:pt>
                <c:pt idx="19">
                  <c:v>213.16395752404989</c:v>
                </c:pt>
                <c:pt idx="20">
                  <c:v>205.1559674436125</c:v>
                </c:pt>
                <c:pt idx="21">
                  <c:v>201.34395942371407</c:v>
                </c:pt>
                <c:pt idx="22">
                  <c:v>203.9091590326943</c:v>
                </c:pt>
                <c:pt idx="23">
                  <c:v>203.01417106250366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365632"/>
        <c:axId val="273371904"/>
      </c:lineChart>
      <c:catAx>
        <c:axId val="27336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73371904"/>
        <c:crosses val="autoZero"/>
        <c:auto val="1"/>
        <c:lblAlgn val="ctr"/>
        <c:lblOffset val="100"/>
        <c:noMultiLvlLbl val="0"/>
      </c:catAx>
      <c:valAx>
        <c:axId val="273371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0997229916899E-2"/>
              <c:y val="0.1199445902595509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733656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/>
            </a:pPr>
            <a:r>
              <a:rPr lang="en-US"/>
              <a:t>I2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unprod_2_2!$AH$14</c:f>
              <c:strCache>
                <c:ptCount val="1"/>
                <c:pt idx="0">
                  <c:v>МБ (Формула 9)</c:v>
                </c:pt>
              </c:strCache>
            </c:strRef>
          </c:tx>
          <c:marker>
            <c:symbol val="none"/>
          </c:marker>
          <c:val>
            <c:numRef>
              <c:f>unprod_2_2!$AI$16:$AI$39</c:f>
              <c:numCache>
                <c:formatCode>0</c:formatCode>
                <c:ptCount val="24"/>
                <c:pt idx="0">
                  <c:v>213.15359036541821</c:v>
                </c:pt>
                <c:pt idx="1">
                  <c:v>214.82898118887178</c:v>
                </c:pt>
                <c:pt idx="2">
                  <c:v>216.15785692296058</c:v>
                </c:pt>
                <c:pt idx="3">
                  <c:v>215.82636007362612</c:v>
                </c:pt>
                <c:pt idx="4">
                  <c:v>214.40414686433948</c:v>
                </c:pt>
                <c:pt idx="5">
                  <c:v>214.81860150017803</c:v>
                </c:pt>
                <c:pt idx="6">
                  <c:v>215.27526419819199</c:v>
                </c:pt>
                <c:pt idx="7">
                  <c:v>204.12036906782768</c:v>
                </c:pt>
                <c:pt idx="8">
                  <c:v>206.64612397841543</c:v>
                </c:pt>
                <c:pt idx="9">
                  <c:v>209.46595381439786</c:v>
                </c:pt>
                <c:pt idx="10">
                  <c:v>206.31369558418879</c:v>
                </c:pt>
                <c:pt idx="11">
                  <c:v>209.23522150413777</c:v>
                </c:pt>
                <c:pt idx="12">
                  <c:v>207.0084118249568</c:v>
                </c:pt>
                <c:pt idx="13">
                  <c:v>205.08172697849409</c:v>
                </c:pt>
                <c:pt idx="14">
                  <c:v>214.72114925720015</c:v>
                </c:pt>
                <c:pt idx="15">
                  <c:v>213.69432619574019</c:v>
                </c:pt>
                <c:pt idx="16">
                  <c:v>214.79636689359592</c:v>
                </c:pt>
                <c:pt idx="17">
                  <c:v>215.09188631595541</c:v>
                </c:pt>
                <c:pt idx="18">
                  <c:v>214.99083209728894</c:v>
                </c:pt>
                <c:pt idx="19">
                  <c:v>197.83466768850462</c:v>
                </c:pt>
                <c:pt idx="20">
                  <c:v>197.9331131470766</c:v>
                </c:pt>
                <c:pt idx="21">
                  <c:v>196.58905178841837</c:v>
                </c:pt>
                <c:pt idx="22">
                  <c:v>199.9540948697429</c:v>
                </c:pt>
                <c:pt idx="23">
                  <c:v>197.22261506165535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unprod_2_2!$AK$14</c:f>
              <c:strCache>
                <c:ptCount val="1"/>
                <c:pt idx="0">
                  <c:v>ГДМ</c:v>
                </c:pt>
              </c:strCache>
            </c:strRef>
          </c:tx>
          <c:marker>
            <c:symbol val="none"/>
          </c:marker>
          <c:val>
            <c:numRef>
              <c:f>unprod_2_2!$AL$16:$AL$39</c:f>
              <c:numCache>
                <c:formatCode>0</c:formatCode>
                <c:ptCount val="24"/>
                <c:pt idx="0">
                  <c:v>210.97171</c:v>
                </c:pt>
                <c:pt idx="1">
                  <c:v>210.62943000000001</c:v>
                </c:pt>
                <c:pt idx="2">
                  <c:v>211.12692000000001</c:v>
                </c:pt>
                <c:pt idx="3">
                  <c:v>211.12291999999999</c:v>
                </c:pt>
                <c:pt idx="4">
                  <c:v>207.82713000000001</c:v>
                </c:pt>
                <c:pt idx="5">
                  <c:v>207.06491</c:v>
                </c:pt>
                <c:pt idx="6">
                  <c:v>206.79907</c:v>
                </c:pt>
                <c:pt idx="7">
                  <c:v>197.47754</c:v>
                </c:pt>
                <c:pt idx="8">
                  <c:v>200.45552000000001</c:v>
                </c:pt>
                <c:pt idx="9">
                  <c:v>203.73201</c:v>
                </c:pt>
                <c:pt idx="10">
                  <c:v>202.45287999999999</c:v>
                </c:pt>
                <c:pt idx="11">
                  <c:v>204.04069999999999</c:v>
                </c:pt>
                <c:pt idx="12">
                  <c:v>205.14218</c:v>
                </c:pt>
                <c:pt idx="13">
                  <c:v>207.93430000000001</c:v>
                </c:pt>
                <c:pt idx="14">
                  <c:v>215.86019999999999</c:v>
                </c:pt>
                <c:pt idx="15">
                  <c:v>216.35087999999999</c:v>
                </c:pt>
                <c:pt idx="16">
                  <c:v>217.65998999999999</c:v>
                </c:pt>
                <c:pt idx="17">
                  <c:v>217.82874000000001</c:v>
                </c:pt>
                <c:pt idx="18">
                  <c:v>217.99807999999999</c:v>
                </c:pt>
                <c:pt idx="19">
                  <c:v>205.60840999999999</c:v>
                </c:pt>
                <c:pt idx="20">
                  <c:v>199.43863999999999</c:v>
                </c:pt>
                <c:pt idx="21">
                  <c:v>196.59522999999999</c:v>
                </c:pt>
                <c:pt idx="22">
                  <c:v>198.17457999999999</c:v>
                </c:pt>
                <c:pt idx="23">
                  <c:v>196.92929000000001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unprod_2_2!$AE$14</c:f>
              <c:strCache>
                <c:ptCount val="1"/>
                <c:pt idx="0">
                  <c:v>Дюпюи (формула 8)</c:v>
                </c:pt>
              </c:strCache>
            </c:strRef>
          </c:tx>
          <c:marker>
            <c:symbol val="none"/>
          </c:marker>
          <c:val>
            <c:numRef>
              <c:f>unprod_2_2!$AF$16:$AF$39</c:f>
              <c:numCache>
                <c:formatCode>0</c:formatCode>
                <c:ptCount val="24"/>
                <c:pt idx="0">
                  <c:v>213.15359036541821</c:v>
                </c:pt>
                <c:pt idx="1">
                  <c:v>212.81139036541822</c:v>
                </c:pt>
                <c:pt idx="2">
                  <c:v>213.30877036541821</c:v>
                </c:pt>
                <c:pt idx="3">
                  <c:v>213.30477036541822</c:v>
                </c:pt>
                <c:pt idx="4">
                  <c:v>210.00982036541822</c:v>
                </c:pt>
                <c:pt idx="5">
                  <c:v>209.24778036541821</c:v>
                </c:pt>
                <c:pt idx="6">
                  <c:v>208.98201036541823</c:v>
                </c:pt>
                <c:pt idx="7">
                  <c:v>199.4200503248162</c:v>
                </c:pt>
                <c:pt idx="8">
                  <c:v>202.39736032481619</c:v>
                </c:pt>
                <c:pt idx="9">
                  <c:v>205.6731003248162</c:v>
                </c:pt>
                <c:pt idx="10">
                  <c:v>204.3942603248162</c:v>
                </c:pt>
                <c:pt idx="11">
                  <c:v>205.98171032481619</c:v>
                </c:pt>
                <c:pt idx="12">
                  <c:v>207.08295032481618</c:v>
                </c:pt>
                <c:pt idx="13">
                  <c:v>209.87443032481619</c:v>
                </c:pt>
                <c:pt idx="14">
                  <c:v>218.04084036541823</c:v>
                </c:pt>
                <c:pt idx="15">
                  <c:v>218.53138036541822</c:v>
                </c:pt>
                <c:pt idx="16">
                  <c:v>219.84015036541822</c:v>
                </c:pt>
                <c:pt idx="17">
                  <c:v>220.00885036541823</c:v>
                </c:pt>
                <c:pt idx="18">
                  <c:v>220.17817036541823</c:v>
                </c:pt>
                <c:pt idx="19">
                  <c:v>207.30650028421417</c:v>
                </c:pt>
                <c:pt idx="20">
                  <c:v>201.13796028421416</c:v>
                </c:pt>
                <c:pt idx="21">
                  <c:v>198.29510028421416</c:v>
                </c:pt>
                <c:pt idx="22">
                  <c:v>199.87414028421415</c:v>
                </c:pt>
                <c:pt idx="23">
                  <c:v>198.62910028421416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549952"/>
        <c:axId val="273560320"/>
      </c:lineChart>
      <c:catAx>
        <c:axId val="273549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73560320"/>
        <c:crosses val="autoZero"/>
        <c:auto val="1"/>
        <c:lblAlgn val="ctr"/>
        <c:lblOffset val="100"/>
        <c:noMultiLvlLbl val="0"/>
      </c:catAx>
      <c:valAx>
        <c:axId val="273560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0997229916899E-2"/>
              <c:y val="0.1199445902595509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7354995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/>
            </a:pPr>
            <a:r>
              <a:rPr lang="en-US"/>
              <a:t>I3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unprod_2_2!$AH$14</c:f>
              <c:strCache>
                <c:ptCount val="1"/>
                <c:pt idx="0">
                  <c:v>МБ (Формула 9)</c:v>
                </c:pt>
              </c:strCache>
            </c:strRef>
          </c:tx>
          <c:marker>
            <c:symbol val="none"/>
          </c:marker>
          <c:val>
            <c:numRef>
              <c:f>unprod_2_2!$AJ$16:$AJ$39</c:f>
              <c:numCache>
                <c:formatCode>0</c:formatCode>
                <c:ptCount val="24"/>
                <c:pt idx="0">
                  <c:v>183.63785886894854</c:v>
                </c:pt>
                <c:pt idx="1">
                  <c:v>179.46541718265152</c:v>
                </c:pt>
                <c:pt idx="2">
                  <c:v>179.72047167598453</c:v>
                </c:pt>
                <c:pt idx="3">
                  <c:v>179.56595406636634</c:v>
                </c:pt>
                <c:pt idx="4">
                  <c:v>164.09925135308811</c:v>
                </c:pt>
                <c:pt idx="5">
                  <c:v>164.6464832152312</c:v>
                </c:pt>
                <c:pt idx="6">
                  <c:v>163.42356570811222</c:v>
                </c:pt>
                <c:pt idx="7">
                  <c:v>160.98984837015217</c:v>
                </c:pt>
                <c:pt idx="8">
                  <c:v>181.11286641872812</c:v>
                </c:pt>
                <c:pt idx="9">
                  <c:v>184.72603823458888</c:v>
                </c:pt>
                <c:pt idx="10">
                  <c:v>181.8708753062229</c:v>
                </c:pt>
                <c:pt idx="11">
                  <c:v>184.44935099800173</c:v>
                </c:pt>
                <c:pt idx="12">
                  <c:v>181.84911991801772</c:v>
                </c:pt>
                <c:pt idx="13">
                  <c:v>202.26524377905815</c:v>
                </c:pt>
                <c:pt idx="14">
                  <c:v>204.87891091167717</c:v>
                </c:pt>
                <c:pt idx="15">
                  <c:v>203.51707520073356</c:v>
                </c:pt>
                <c:pt idx="16">
                  <c:v>206.16659327995694</c:v>
                </c:pt>
                <c:pt idx="17">
                  <c:v>205.06320655468318</c:v>
                </c:pt>
                <c:pt idx="18">
                  <c:v>205.17976220286178</c:v>
                </c:pt>
                <c:pt idx="19">
                  <c:v>203.43855806382652</c:v>
                </c:pt>
                <c:pt idx="20">
                  <c:v>180.89513877027491</c:v>
                </c:pt>
                <c:pt idx="21">
                  <c:v>180.62647013707425</c:v>
                </c:pt>
                <c:pt idx="22">
                  <c:v>183.2597014441827</c:v>
                </c:pt>
                <c:pt idx="23">
                  <c:v>180.58393869657934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unprod_2_2!$AK$14</c:f>
              <c:strCache>
                <c:ptCount val="1"/>
                <c:pt idx="0">
                  <c:v>ГДМ</c:v>
                </c:pt>
              </c:strCache>
            </c:strRef>
          </c:tx>
          <c:marker>
            <c:symbol val="none"/>
          </c:marker>
          <c:val>
            <c:numRef>
              <c:f>unprod_2_2!$AM$16:$AM$39</c:f>
              <c:numCache>
                <c:formatCode>0</c:formatCode>
                <c:ptCount val="24"/>
                <c:pt idx="0">
                  <c:v>183.2353</c:v>
                </c:pt>
                <c:pt idx="1">
                  <c:v>182.73528999999999</c:v>
                </c:pt>
                <c:pt idx="2">
                  <c:v>182.86456000000001</c:v>
                </c:pt>
                <c:pt idx="3">
                  <c:v>182.84575000000001</c:v>
                </c:pt>
                <c:pt idx="4">
                  <c:v>171.67502999999999</c:v>
                </c:pt>
                <c:pt idx="5">
                  <c:v>171.15067999999999</c:v>
                </c:pt>
                <c:pt idx="6">
                  <c:v>170.80875</c:v>
                </c:pt>
                <c:pt idx="7">
                  <c:v>165.86711</c:v>
                </c:pt>
                <c:pt idx="8">
                  <c:v>178.90437</c:v>
                </c:pt>
                <c:pt idx="9">
                  <c:v>182.78214</c:v>
                </c:pt>
                <c:pt idx="10">
                  <c:v>180.79759999999999</c:v>
                </c:pt>
                <c:pt idx="11">
                  <c:v>182.93329</c:v>
                </c:pt>
                <c:pt idx="12">
                  <c:v>182.92948999999999</c:v>
                </c:pt>
                <c:pt idx="13">
                  <c:v>198.02571</c:v>
                </c:pt>
                <c:pt idx="14">
                  <c:v>201.57509999999999</c:v>
                </c:pt>
                <c:pt idx="15">
                  <c:v>202.01607999999999</c:v>
                </c:pt>
                <c:pt idx="16">
                  <c:v>203.51929999999999</c:v>
                </c:pt>
                <c:pt idx="17">
                  <c:v>203.45993000000001</c:v>
                </c:pt>
                <c:pt idx="18">
                  <c:v>203.94958</c:v>
                </c:pt>
                <c:pt idx="19">
                  <c:v>199.70593</c:v>
                </c:pt>
                <c:pt idx="20">
                  <c:v>182.03792000000001</c:v>
                </c:pt>
                <c:pt idx="21">
                  <c:v>179.74579</c:v>
                </c:pt>
                <c:pt idx="22">
                  <c:v>181.11606</c:v>
                </c:pt>
                <c:pt idx="23">
                  <c:v>179.52379999999999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unprod_2_2!$AE$14</c:f>
              <c:strCache>
                <c:ptCount val="1"/>
                <c:pt idx="0">
                  <c:v>Дюпюи (формула 8)</c:v>
                </c:pt>
              </c:strCache>
            </c:strRef>
          </c:tx>
          <c:marker>
            <c:symbol val="none"/>
          </c:marker>
          <c:val>
            <c:numRef>
              <c:f>unprod_2_2!$AG$16:$AG$39</c:f>
              <c:numCache>
                <c:formatCode>0</c:formatCode>
                <c:ptCount val="24"/>
                <c:pt idx="0">
                  <c:v>183.63785886894854</c:v>
                </c:pt>
                <c:pt idx="1">
                  <c:v>183.13789886894855</c:v>
                </c:pt>
                <c:pt idx="2">
                  <c:v>183.26715886894854</c:v>
                </c:pt>
                <c:pt idx="3">
                  <c:v>183.24835886894854</c:v>
                </c:pt>
                <c:pt idx="4">
                  <c:v>171.89948603830476</c:v>
                </c:pt>
                <c:pt idx="5">
                  <c:v>171.37517603830474</c:v>
                </c:pt>
                <c:pt idx="6">
                  <c:v>171.03325603830476</c:v>
                </c:pt>
                <c:pt idx="7">
                  <c:v>166.09197603830475</c:v>
                </c:pt>
                <c:pt idx="8">
                  <c:v>179.35225207660952</c:v>
                </c:pt>
                <c:pt idx="9">
                  <c:v>183.22948207660951</c:v>
                </c:pt>
                <c:pt idx="10">
                  <c:v>181.24523207660951</c:v>
                </c:pt>
                <c:pt idx="11">
                  <c:v>183.38060207660951</c:v>
                </c:pt>
                <c:pt idx="12">
                  <c:v>183.37680207660952</c:v>
                </c:pt>
                <c:pt idx="13">
                  <c:v>198.7379913225752</c:v>
                </c:pt>
                <c:pt idx="14">
                  <c:v>202.28657132257518</c:v>
                </c:pt>
                <c:pt idx="15">
                  <c:v>202.72746132257521</c:v>
                </c:pt>
                <c:pt idx="16">
                  <c:v>204.23033132257521</c:v>
                </c:pt>
                <c:pt idx="17">
                  <c:v>204.17097132257518</c:v>
                </c:pt>
                <c:pt idx="18">
                  <c:v>204.66052132257519</c:v>
                </c:pt>
                <c:pt idx="19">
                  <c:v>200.4178113225752</c:v>
                </c:pt>
                <c:pt idx="20">
                  <c:v>182.48537207660951</c:v>
                </c:pt>
                <c:pt idx="21">
                  <c:v>180.19356207660951</c:v>
                </c:pt>
                <c:pt idx="22">
                  <c:v>181.56363207660951</c:v>
                </c:pt>
                <c:pt idx="23">
                  <c:v>179.97161207660952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599104"/>
        <c:axId val="273609472"/>
      </c:lineChart>
      <c:catAx>
        <c:axId val="27359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73609472"/>
        <c:crosses val="autoZero"/>
        <c:auto val="1"/>
        <c:lblAlgn val="ctr"/>
        <c:lblOffset val="100"/>
        <c:noMultiLvlLbl val="0"/>
      </c:catAx>
      <c:valAx>
        <c:axId val="273609472"/>
        <c:scaling>
          <c:orientation val="minMax"/>
          <c:max val="230"/>
          <c:min val="1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1067707762154E-2"/>
              <c:y val="0.1311022523858158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735991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4009585357190632"/>
          <c:y val="4.790732883395895E-2"/>
          <c:w val="0.82224743875381134"/>
          <c:h val="0.63311728906804243"/>
        </c:manualLayout>
      </c:layout>
      <c:scatterChart>
        <c:scatterStyle val="lineMarker"/>
        <c:varyColors val="0"/>
        <c:ser>
          <c:idx val="0"/>
          <c:order val="0"/>
          <c:tx>
            <c:strRef>
              <c:f>unprod_2_2!$F$15</c:f>
              <c:strCache>
                <c:ptCount val="1"/>
                <c:pt idx="0">
                  <c:v>P1 (ГДМ)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unprod_2_2!$B$16:$B$39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unprod_2_2!$F$16:$F$39</c:f>
              <c:numCache>
                <c:formatCode>0.0</c:formatCode>
                <c:ptCount val="24"/>
                <c:pt idx="0">
                  <c:v>137.15470870967744</c:v>
                </c:pt>
                <c:pt idx="1">
                  <c:v>136.8111570967742</c:v>
                </c:pt>
                <c:pt idx="2">
                  <c:v>124.53292071428572</c:v>
                </c:pt>
                <c:pt idx="3">
                  <c:v>127.42363741935483</c:v>
                </c:pt>
                <c:pt idx="4">
                  <c:v>132.90586866666666</c:v>
                </c:pt>
                <c:pt idx="5">
                  <c:v>131.15820322580646</c:v>
                </c:pt>
                <c:pt idx="6">
                  <c:v>115.50069433333333</c:v>
                </c:pt>
                <c:pt idx="7">
                  <c:v>118.77090451612904</c:v>
                </c:pt>
                <c:pt idx="8">
                  <c:v>106.87370290322581</c:v>
                </c:pt>
                <c:pt idx="9">
                  <c:v>115.607704</c:v>
                </c:pt>
                <c:pt idx="10">
                  <c:v>122.00937645161289</c:v>
                </c:pt>
                <c:pt idx="11">
                  <c:v>116.00666033333333</c:v>
                </c:pt>
                <c:pt idx="12">
                  <c:v>120.35970290322581</c:v>
                </c:pt>
                <c:pt idx="13">
                  <c:v>130.15647903225806</c:v>
                </c:pt>
                <c:pt idx="14">
                  <c:v>140.72128285714285</c:v>
                </c:pt>
                <c:pt idx="15">
                  <c:v>142.48156741935486</c:v>
                </c:pt>
                <c:pt idx="16">
                  <c:v>155.46839900000001</c:v>
                </c:pt>
                <c:pt idx="17">
                  <c:v>142.90071096774196</c:v>
                </c:pt>
                <c:pt idx="18">
                  <c:v>146.87902833333334</c:v>
                </c:pt>
                <c:pt idx="19">
                  <c:v>136.16470322580645</c:v>
                </c:pt>
                <c:pt idx="20">
                  <c:v>122.31565870967742</c:v>
                </c:pt>
                <c:pt idx="21">
                  <c:v>129.26376333333332</c:v>
                </c:pt>
                <c:pt idx="22">
                  <c:v>116.35578161290323</c:v>
                </c:pt>
                <c:pt idx="23">
                  <c:v>121.33596800000001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unprod_2_2!$M$12</c:f>
              <c:strCache>
                <c:ptCount val="1"/>
                <c:pt idx="0">
                  <c:v>P1 (CRM)</c:v>
                </c:pt>
              </c:strCache>
            </c:strRef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unprod_2_2!$B$16:$B$39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unprod_2_2!$M$16:$M$39</c:f>
              <c:numCache>
                <c:formatCode>0.0</c:formatCode>
                <c:ptCount val="24"/>
                <c:pt idx="0">
                  <c:v>137.15470870967744</c:v>
                </c:pt>
                <c:pt idx="1">
                  <c:v>131.60534701770939</c:v>
                </c:pt>
                <c:pt idx="2">
                  <c:v>124.64548583792548</c:v>
                </c:pt>
                <c:pt idx="3">
                  <c:v>132.8050987340813</c:v>
                </c:pt>
                <c:pt idx="4">
                  <c:v>132.64966488657325</c:v>
                </c:pt>
                <c:pt idx="5">
                  <c:v>125.76593566426614</c:v>
                </c:pt>
                <c:pt idx="6">
                  <c:v>117.41093411235015</c:v>
                </c:pt>
                <c:pt idx="7">
                  <c:v>121.44119321844535</c:v>
                </c:pt>
                <c:pt idx="8">
                  <c:v>110.82587002571199</c:v>
                </c:pt>
                <c:pt idx="9">
                  <c:v>120.31019378927597</c:v>
                </c:pt>
                <c:pt idx="10">
                  <c:v>125.94928607015316</c:v>
                </c:pt>
                <c:pt idx="11">
                  <c:v>115.01841759993931</c:v>
                </c:pt>
                <c:pt idx="12">
                  <c:v>129.7952591049031</c:v>
                </c:pt>
                <c:pt idx="13">
                  <c:v>138.6675598825862</c:v>
                </c:pt>
                <c:pt idx="14">
                  <c:v>145.79389887146644</c:v>
                </c:pt>
                <c:pt idx="15">
                  <c:v>144.51817410414546</c:v>
                </c:pt>
                <c:pt idx="16">
                  <c:v>150.00539476184127</c:v>
                </c:pt>
                <c:pt idx="17">
                  <c:v>137.69608190656564</c:v>
                </c:pt>
                <c:pt idx="18">
                  <c:v>145.78019052775261</c:v>
                </c:pt>
                <c:pt idx="19">
                  <c:v>130.51574716274857</c:v>
                </c:pt>
                <c:pt idx="20">
                  <c:v>118.41672926120317</c:v>
                </c:pt>
                <c:pt idx="21">
                  <c:v>123.78590287465602</c:v>
                </c:pt>
                <c:pt idx="22">
                  <c:v>109.79558423796878</c:v>
                </c:pt>
                <c:pt idx="23">
                  <c:v>122.78984773499533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unprod_2_2!$G$15</c:f>
              <c:strCache>
                <c:ptCount val="1"/>
                <c:pt idx="0">
                  <c:v>P2 (ГДМ)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unprod_2_2!$B$16:$B$39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unprod_2_2!$G$16:$G$39</c:f>
              <c:numCache>
                <c:formatCode>0.0</c:formatCode>
                <c:ptCount val="24"/>
                <c:pt idx="0">
                  <c:v>125.15180193548387</c:v>
                </c:pt>
                <c:pt idx="1">
                  <c:v>130.83979806451612</c:v>
                </c:pt>
                <c:pt idx="2">
                  <c:v>131.94964607142859</c:v>
                </c:pt>
                <c:pt idx="3">
                  <c:v>131.93698129032259</c:v>
                </c:pt>
                <c:pt idx="4">
                  <c:v>116.04006966666667</c:v>
                </c:pt>
                <c:pt idx="5">
                  <c:v>114.25009161290323</c:v>
                </c:pt>
                <c:pt idx="6">
                  <c:v>126.00309</c:v>
                </c:pt>
                <c:pt idx="7">
                  <c:v>110.16155258064516</c:v>
                </c:pt>
                <c:pt idx="8">
                  <c:v>123.51620483870968</c:v>
                </c:pt>
                <c:pt idx="9">
                  <c:v>124.58361799999999</c:v>
                </c:pt>
                <c:pt idx="10">
                  <c:v>119.77564225806452</c:v>
                </c:pt>
                <c:pt idx="11">
                  <c:v>125.21971133333334</c:v>
                </c:pt>
                <c:pt idx="12">
                  <c:v>128.81596387096775</c:v>
                </c:pt>
                <c:pt idx="13">
                  <c:v>157.56799322580645</c:v>
                </c:pt>
                <c:pt idx="14">
                  <c:v>154.16433714285716</c:v>
                </c:pt>
                <c:pt idx="15">
                  <c:v>164.84997548387096</c:v>
                </c:pt>
                <c:pt idx="16">
                  <c:v>153.13000500000001</c:v>
                </c:pt>
                <c:pt idx="17">
                  <c:v>162.74105838709679</c:v>
                </c:pt>
                <c:pt idx="18">
                  <c:v>166.76902766666666</c:v>
                </c:pt>
                <c:pt idx="19">
                  <c:v>150.99641419354836</c:v>
                </c:pt>
                <c:pt idx="20">
                  <c:v>129.29895032258065</c:v>
                </c:pt>
                <c:pt idx="21">
                  <c:v>122.27607733333333</c:v>
                </c:pt>
                <c:pt idx="22">
                  <c:v>117.32321935483871</c:v>
                </c:pt>
                <c:pt idx="23">
                  <c:v>119.350876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unprod_2_2!$N$12</c:f>
              <c:strCache>
                <c:ptCount val="1"/>
                <c:pt idx="0">
                  <c:v>P2 (CRM)</c:v>
                </c:pt>
              </c:strCache>
            </c:strRef>
          </c:tx>
          <c:spPr>
            <a:ln>
              <a:solidFill>
                <a:srgbClr val="FFC000"/>
              </a:solidFill>
              <a:prstDash val="sysDash"/>
            </a:ln>
          </c:spPr>
          <c:marker>
            <c:symbol val="none"/>
          </c:marker>
          <c:xVal>
            <c:numRef>
              <c:f>unprod_2_2!$B$16:$B$39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unprod_2_2!$N$16:$N$39</c:f>
              <c:numCache>
                <c:formatCode>0.0</c:formatCode>
                <c:ptCount val="24"/>
                <c:pt idx="0">
                  <c:v>125.15180193548387</c:v>
                </c:pt>
                <c:pt idx="1">
                  <c:v>134.89765331211848</c:v>
                </c:pt>
                <c:pt idx="2">
                  <c:v>132.36124860992933</c:v>
                </c:pt>
                <c:pt idx="3">
                  <c:v>132.34455064951069</c:v>
                </c:pt>
                <c:pt idx="4">
                  <c:v>115.90269454698769</c:v>
                </c:pt>
                <c:pt idx="5">
                  <c:v>117.09472885983541</c:v>
                </c:pt>
                <c:pt idx="6">
                  <c:v>122.30371206470866</c:v>
                </c:pt>
                <c:pt idx="7">
                  <c:v>106.66900896585796</c:v>
                </c:pt>
                <c:pt idx="8">
                  <c:v>125.49290207083357</c:v>
                </c:pt>
                <c:pt idx="9">
                  <c:v>121.7159818522268</c:v>
                </c:pt>
                <c:pt idx="10">
                  <c:v>125.59196886367863</c:v>
                </c:pt>
                <c:pt idx="11">
                  <c:v>125.61748631527358</c:v>
                </c:pt>
                <c:pt idx="12">
                  <c:v>131.70902699238425</c:v>
                </c:pt>
                <c:pt idx="13">
                  <c:v>159.66246163573348</c:v>
                </c:pt>
                <c:pt idx="14">
                  <c:v>154.11746403468331</c:v>
                </c:pt>
                <c:pt idx="15">
                  <c:v>164.48323016534965</c:v>
                </c:pt>
                <c:pt idx="16">
                  <c:v>154.14920236966253</c:v>
                </c:pt>
                <c:pt idx="17">
                  <c:v>164.48344036032017</c:v>
                </c:pt>
                <c:pt idx="18">
                  <c:v>161.95091065831585</c:v>
                </c:pt>
                <c:pt idx="19">
                  <c:v>146.08634270966041</c:v>
                </c:pt>
                <c:pt idx="20">
                  <c:v>121.35326460004656</c:v>
                </c:pt>
                <c:pt idx="21">
                  <c:v>120.39191323461893</c:v>
                </c:pt>
                <c:pt idx="22">
                  <c:v>117.12354389222705</c:v>
                </c:pt>
                <c:pt idx="23">
                  <c:v>124.08255541106406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unprod_2_2!$H$15</c:f>
              <c:strCache>
                <c:ptCount val="1"/>
                <c:pt idx="0">
                  <c:v>P3 (ГДМ)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unprod_2_2!$B$16:$B$39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unprod_2_2!$H$16:$H$39</c:f>
              <c:numCache>
                <c:formatCode>0.0</c:formatCode>
                <c:ptCount val="24"/>
                <c:pt idx="0">
                  <c:v>156.14411935483872</c:v>
                </c:pt>
                <c:pt idx="1">
                  <c:v>158.55221548387095</c:v>
                </c:pt>
                <c:pt idx="2">
                  <c:v>165.96994035714286</c:v>
                </c:pt>
                <c:pt idx="3">
                  <c:v>165.84869387096774</c:v>
                </c:pt>
                <c:pt idx="4">
                  <c:v>152.70172133333332</c:v>
                </c:pt>
                <c:pt idx="5">
                  <c:v>145.07980354838708</c:v>
                </c:pt>
                <c:pt idx="6">
                  <c:v>145.61035166666667</c:v>
                </c:pt>
                <c:pt idx="7">
                  <c:v>146.98750290322579</c:v>
                </c:pt>
                <c:pt idx="8">
                  <c:v>160.92103580645161</c:v>
                </c:pt>
                <c:pt idx="9">
                  <c:v>150.02417</c:v>
                </c:pt>
                <c:pt idx="10">
                  <c:v>168.50241096774192</c:v>
                </c:pt>
                <c:pt idx="11">
                  <c:v>153.42051699999999</c:v>
                </c:pt>
                <c:pt idx="12">
                  <c:v>174.42868032258065</c:v>
                </c:pt>
                <c:pt idx="13">
                  <c:v>182.03862000000001</c:v>
                </c:pt>
                <c:pt idx="14">
                  <c:v>190.7784117857143</c:v>
                </c:pt>
                <c:pt idx="15">
                  <c:v>189.20269774193548</c:v>
                </c:pt>
                <c:pt idx="16">
                  <c:v>185.98600766666667</c:v>
                </c:pt>
                <c:pt idx="17">
                  <c:v>189.99105838709679</c:v>
                </c:pt>
                <c:pt idx="18">
                  <c:v>182.16760266666668</c:v>
                </c:pt>
                <c:pt idx="19">
                  <c:v>189.2611693548387</c:v>
                </c:pt>
                <c:pt idx="20">
                  <c:v>165.48806774193548</c:v>
                </c:pt>
                <c:pt idx="21">
                  <c:v>152.52005</c:v>
                </c:pt>
                <c:pt idx="22">
                  <c:v>156.95001225806453</c:v>
                </c:pt>
                <c:pt idx="23">
                  <c:v>164.59185799999997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unprod_2_2!$O$12</c:f>
              <c:strCache>
                <c:ptCount val="1"/>
                <c:pt idx="0">
                  <c:v>P3 (CRM)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unprod_2_2!$B$16:$B$39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unprod_2_2!$O$16:$O$39</c:f>
              <c:numCache>
                <c:formatCode>0.0</c:formatCode>
                <c:ptCount val="24"/>
                <c:pt idx="0">
                  <c:v>156.14411935483872</c:v>
                </c:pt>
                <c:pt idx="1">
                  <c:v>165.94788849471979</c:v>
                </c:pt>
                <c:pt idx="2">
                  <c:v>167.2373849970316</c:v>
                </c:pt>
                <c:pt idx="3">
                  <c:v>164.7471043139698</c:v>
                </c:pt>
                <c:pt idx="4">
                  <c:v>152.37347347004933</c:v>
                </c:pt>
                <c:pt idx="5">
                  <c:v>149.82518415446128</c:v>
                </c:pt>
                <c:pt idx="6">
                  <c:v>152.3101207709561</c:v>
                </c:pt>
                <c:pt idx="7">
                  <c:v>144.4483388616089</c:v>
                </c:pt>
                <c:pt idx="8">
                  <c:v>153.62939282437696</c:v>
                </c:pt>
                <c:pt idx="9">
                  <c:v>144.93321334103808</c:v>
                </c:pt>
                <c:pt idx="10">
                  <c:v>163.61448737713573</c:v>
                </c:pt>
                <c:pt idx="11">
                  <c:v>144.97560382521442</c:v>
                </c:pt>
                <c:pt idx="12">
                  <c:v>176.18877937171669</c:v>
                </c:pt>
                <c:pt idx="13">
                  <c:v>183.63496497834274</c:v>
                </c:pt>
                <c:pt idx="14">
                  <c:v>191.05940277395806</c:v>
                </c:pt>
                <c:pt idx="15">
                  <c:v>189.84304484829192</c:v>
                </c:pt>
                <c:pt idx="16">
                  <c:v>188.58999815059428</c:v>
                </c:pt>
                <c:pt idx="17">
                  <c:v>192.32832339979535</c:v>
                </c:pt>
                <c:pt idx="18">
                  <c:v>187.35267688967971</c:v>
                </c:pt>
                <c:pt idx="19">
                  <c:v>188.76832322695714</c:v>
                </c:pt>
                <c:pt idx="20">
                  <c:v>155.96579081064641</c:v>
                </c:pt>
                <c:pt idx="21">
                  <c:v>152.2749889895187</c:v>
                </c:pt>
                <c:pt idx="22">
                  <c:v>156.59801251120263</c:v>
                </c:pt>
                <c:pt idx="23">
                  <c:v>162.99008348820476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670912"/>
        <c:axId val="273672832"/>
      </c:scatterChart>
      <c:valAx>
        <c:axId val="273670912"/>
        <c:scaling>
          <c:orientation val="minMax"/>
          <c:max val="2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Временной шаг</a:t>
                </a:r>
              </a:p>
            </c:rich>
          </c:tx>
          <c:layout>
            <c:manualLayout>
              <c:xMode val="edge"/>
              <c:yMode val="edge"/>
              <c:x val="0.46140311547172597"/>
              <c:y val="0.7716364775497889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73672832"/>
        <c:crosses val="autoZero"/>
        <c:crossBetween val="midCat"/>
      </c:valAx>
      <c:valAx>
        <c:axId val="273672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Дебит жидкости м3/сут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7367091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7.1065967369193087E-2"/>
          <c:y val="0.87199207399776568"/>
          <c:w val="0.89067397331045395"/>
          <c:h val="0.1280079260022342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200025</xdr:colOff>
      <xdr:row>1</xdr:row>
      <xdr:rowOff>85727</xdr:rowOff>
    </xdr:from>
    <xdr:to>
      <xdr:col>36</xdr:col>
      <xdr:colOff>228601</xdr:colOff>
      <xdr:row>9</xdr:row>
      <xdr:rowOff>17753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31225" y="247652"/>
          <a:ext cx="3314701" cy="1341726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40</xdr:row>
      <xdr:rowOff>23813</xdr:rowOff>
    </xdr:from>
    <xdr:to>
      <xdr:col>5</xdr:col>
      <xdr:colOff>200025</xdr:colOff>
      <xdr:row>52</xdr:row>
      <xdr:rowOff>38101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200025</xdr:colOff>
      <xdr:row>54</xdr:row>
      <xdr:rowOff>1</xdr:rowOff>
    </xdr:from>
    <xdr:to>
      <xdr:col>5</xdr:col>
      <xdr:colOff>180975</xdr:colOff>
      <xdr:row>68</xdr:row>
      <xdr:rowOff>9526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200025</xdr:colOff>
      <xdr:row>69</xdr:row>
      <xdr:rowOff>152401</xdr:rowOff>
    </xdr:from>
    <xdr:to>
      <xdr:col>5</xdr:col>
      <xdr:colOff>180975</xdr:colOff>
      <xdr:row>83</xdr:row>
      <xdr:rowOff>152401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209550</xdr:colOff>
      <xdr:row>40</xdr:row>
      <xdr:rowOff>19050</xdr:rowOff>
    </xdr:from>
    <xdr:to>
      <xdr:col>11</xdr:col>
      <xdr:colOff>447675</xdr:colOff>
      <xdr:row>52</xdr:row>
      <xdr:rowOff>57151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219075</xdr:colOff>
      <xdr:row>53</xdr:row>
      <xdr:rowOff>161924</xdr:rowOff>
    </xdr:from>
    <xdr:to>
      <xdr:col>11</xdr:col>
      <xdr:colOff>457200</xdr:colOff>
      <xdr:row>67</xdr:row>
      <xdr:rowOff>152400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190500</xdr:colOff>
      <xdr:row>69</xdr:row>
      <xdr:rowOff>152400</xdr:rowOff>
    </xdr:from>
    <xdr:to>
      <xdr:col>11</xdr:col>
      <xdr:colOff>428625</xdr:colOff>
      <xdr:row>84</xdr:row>
      <xdr:rowOff>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200025</xdr:colOff>
      <xdr:row>40</xdr:row>
      <xdr:rowOff>28576</xdr:rowOff>
    </xdr:from>
    <xdr:to>
      <xdr:col>18</xdr:col>
      <xdr:colOff>9525</xdr:colOff>
      <xdr:row>52</xdr:row>
      <xdr:rowOff>76201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200025</xdr:colOff>
      <xdr:row>54</xdr:row>
      <xdr:rowOff>1</xdr:rowOff>
    </xdr:from>
    <xdr:to>
      <xdr:col>18</xdr:col>
      <xdr:colOff>38100</xdr:colOff>
      <xdr:row>68</xdr:row>
      <xdr:rowOff>19051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200025</xdr:colOff>
      <xdr:row>69</xdr:row>
      <xdr:rowOff>142875</xdr:rowOff>
    </xdr:from>
    <xdr:to>
      <xdr:col>18</xdr:col>
      <xdr:colOff>0</xdr:colOff>
      <xdr:row>83</xdr:row>
      <xdr:rowOff>152400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276225</xdr:colOff>
      <xdr:row>18</xdr:row>
      <xdr:rowOff>114300</xdr:rowOff>
    </xdr:from>
    <xdr:to>
      <xdr:col>12</xdr:col>
      <xdr:colOff>57150</xdr:colOff>
      <xdr:row>36</xdr:row>
      <xdr:rowOff>142874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1"/>
  <sheetViews>
    <sheetView tabSelected="1" topLeftCell="A4" workbookViewId="0">
      <selection activeCell="Q21" sqref="Q21"/>
    </sheetView>
  </sheetViews>
  <sheetFormatPr defaultRowHeight="12.75" x14ac:dyDescent="0.2"/>
  <cols>
    <col min="1" max="1" width="9.85546875" style="50" bestFit="1" customWidth="1"/>
    <col min="2" max="8" width="9.140625" style="50"/>
    <col min="9" max="9" width="11.42578125" style="50" customWidth="1"/>
    <col min="10" max="13" width="9.140625" style="50"/>
    <col min="14" max="15" width="10.85546875" style="50" customWidth="1"/>
    <col min="16" max="16" width="12.42578125" style="50" customWidth="1"/>
    <col min="17" max="22" width="10.85546875" style="50" customWidth="1"/>
    <col min="23" max="23" width="11.5703125" style="50" bestFit="1" customWidth="1"/>
    <col min="24" max="26" width="9.140625" style="50"/>
    <col min="27" max="29" width="11.5703125" style="50" bestFit="1" customWidth="1"/>
    <col min="30" max="30" width="10.7109375" style="50" customWidth="1"/>
    <col min="31" max="36" width="9.85546875" style="50" customWidth="1"/>
    <col min="37" max="16384" width="9.140625" style="50"/>
  </cols>
  <sheetData>
    <row r="1" spans="1:65" x14ac:dyDescent="0.2">
      <c r="A1" s="62" t="s">
        <v>0</v>
      </c>
      <c r="B1" s="62"/>
      <c r="C1" s="62"/>
      <c r="D1" s="50">
        <v>3</v>
      </c>
    </row>
    <row r="2" spans="1:65" x14ac:dyDescent="0.2">
      <c r="A2" s="62" t="s">
        <v>1</v>
      </c>
      <c r="B2" s="62"/>
      <c r="C2" s="62"/>
      <c r="D2" s="50">
        <v>3</v>
      </c>
      <c r="Y2" s="50" t="e">
        <f ca="1">_xludf.MIN($G$12)</f>
        <v>#NAME?</v>
      </c>
      <c r="Z2" s="50" t="e">
        <f ca="1">_xludf.MIN($P$11)</f>
        <v>#NAME?</v>
      </c>
    </row>
    <row r="3" spans="1:65" x14ac:dyDescent="0.2">
      <c r="A3" s="62" t="s">
        <v>2</v>
      </c>
      <c r="B3" s="62"/>
      <c r="C3" s="62"/>
      <c r="D3" s="50">
        <v>24</v>
      </c>
      <c r="Y3" s="50">
        <f>COUNT($B$6:$F$8)</f>
        <v>15</v>
      </c>
      <c r="Z3" s="50">
        <f>COUNT($L$6:$N$10)</f>
        <v>15</v>
      </c>
      <c r="AB3" s="13">
        <v>0.85659376938039355</v>
      </c>
      <c r="AC3" s="13">
        <v>0.91674834731624688</v>
      </c>
      <c r="AD3" s="13">
        <v>0.37008743054739507</v>
      </c>
    </row>
    <row r="4" spans="1:65" x14ac:dyDescent="0.2">
      <c r="Y4" s="50" t="b">
        <f t="array" ref="Y4">$B$6:$F$8&lt;=$B$102:$F$104</f>
        <v>1</v>
      </c>
      <c r="Z4" s="50" t="b">
        <f t="array" ref="Z4">$L$6:$N$10&lt;=$K$106:$M$110</f>
        <v>1</v>
      </c>
      <c r="AB4" s="13">
        <v>0.57880658064481427</v>
      </c>
      <c r="AC4" s="13">
        <v>1.0759504771343606</v>
      </c>
      <c r="AD4" s="13">
        <v>1.2397115765593842</v>
      </c>
    </row>
    <row r="5" spans="1:65" ht="18" x14ac:dyDescent="0.2">
      <c r="B5" s="6" t="s">
        <v>3</v>
      </c>
      <c r="C5" s="2" t="s">
        <v>4</v>
      </c>
      <c r="D5" s="2" t="s">
        <v>10</v>
      </c>
      <c r="E5" s="2" t="s">
        <v>11</v>
      </c>
      <c r="F5" s="3" t="s">
        <v>5</v>
      </c>
      <c r="G5" s="22" t="s">
        <v>6</v>
      </c>
      <c r="H5" s="23" t="s">
        <v>7</v>
      </c>
      <c r="K5" s="12" t="s">
        <v>22</v>
      </c>
      <c r="L5" s="12" t="s">
        <v>4</v>
      </c>
      <c r="M5" s="12" t="s">
        <v>10</v>
      </c>
      <c r="N5" s="12" t="s">
        <v>11</v>
      </c>
      <c r="P5" s="12" t="s">
        <v>22</v>
      </c>
      <c r="Q5" s="13" t="s">
        <v>12</v>
      </c>
      <c r="R5" s="13" t="s">
        <v>15</v>
      </c>
      <c r="S5" s="13" t="s">
        <v>17</v>
      </c>
      <c r="T5" s="14" t="s">
        <v>16</v>
      </c>
      <c r="U5" s="15" t="s">
        <v>23</v>
      </c>
      <c r="V5" s="60" t="s">
        <v>24</v>
      </c>
      <c r="Y5" s="50" t="b">
        <f t="array" ref="Y5">$B$6:$F$8&gt;=$B$97:$F$99</f>
        <v>1</v>
      </c>
      <c r="Z5" s="50" t="b">
        <f t="array" ref="Z5">$L$6:$N$10&gt;=$K$97:$M$101</f>
        <v>1</v>
      </c>
      <c r="AB5" s="13">
        <v>1.2704841779295721</v>
      </c>
      <c r="AC5" s="13">
        <v>0.55729147473075058</v>
      </c>
      <c r="AD5" s="13">
        <v>0.62131628271489281</v>
      </c>
    </row>
    <row r="6" spans="1:65" ht="16.5" customHeight="1" x14ac:dyDescent="0.2">
      <c r="A6" s="50" t="s">
        <v>12</v>
      </c>
      <c r="B6" s="7">
        <v>0.23470944328556784</v>
      </c>
      <c r="C6" s="2">
        <v>0.27216069912323615</v>
      </c>
      <c r="D6" s="2">
        <v>0.35506723712774885</v>
      </c>
      <c r="E6" s="2">
        <v>0.14646288273142927</v>
      </c>
      <c r="F6" s="3">
        <v>5.9478237038776332</v>
      </c>
      <c r="G6" s="24">
        <v>0</v>
      </c>
      <c r="H6" s="25">
        <f>(SUMXMY2($F$16:$F$39,$M$16:$M$39)/COUNTIF($F$16:$F$39,"&gt;0"))^0.5</f>
        <v>4.6636187566276321</v>
      </c>
      <c r="K6" s="13" t="s">
        <v>12</v>
      </c>
      <c r="L6" s="13">
        <v>0.82909732992394158</v>
      </c>
      <c r="M6" s="13">
        <v>0.88330873295199563</v>
      </c>
      <c r="N6" s="13">
        <v>0.36760139833246969</v>
      </c>
      <c r="P6" s="12" t="s">
        <v>4</v>
      </c>
      <c r="Q6" s="13">
        <f>L6</f>
        <v>0.82909732992394158</v>
      </c>
      <c r="R6" s="13">
        <f>L7</f>
        <v>0.55772252530701172</v>
      </c>
      <c r="S6" s="13">
        <f>L8</f>
        <v>1.2396922314741816</v>
      </c>
      <c r="T6" s="14">
        <f>L9</f>
        <v>8.2350283662287502</v>
      </c>
      <c r="U6" s="15">
        <f>L10</f>
        <v>0.27339207019158518</v>
      </c>
      <c r="V6" s="60">
        <f>L11</f>
        <v>3.3198679838523218E-2</v>
      </c>
      <c r="Y6" s="50" t="b">
        <f t="array" ref="Y6">$C$10:$E$10&lt;=1</f>
        <v>1</v>
      </c>
      <c r="Z6" s="50">
        <f>{32767;32767;0.000001;0.01;FALSE;FALSE;TRUE;1;1;1;0.0001;TRUE}</f>
        <v>32767</v>
      </c>
      <c r="AB6" s="14">
        <v>7.6329531977777973</v>
      </c>
      <c r="AC6" s="14">
        <v>7.016622883712528</v>
      </c>
      <c r="AD6" s="14">
        <v>7.226883100438565</v>
      </c>
    </row>
    <row r="7" spans="1:65" x14ac:dyDescent="0.2">
      <c r="A7" s="50" t="s">
        <v>15</v>
      </c>
      <c r="B7" s="7">
        <v>0.19907848261328084</v>
      </c>
      <c r="C7" s="2">
        <v>0.16076133282146515</v>
      </c>
      <c r="D7" s="2">
        <v>0.3661005402942315</v>
      </c>
      <c r="E7" s="2">
        <v>0.3810452907531604</v>
      </c>
      <c r="F7" s="3">
        <v>6.5748020244396237</v>
      </c>
      <c r="G7" s="24">
        <v>0</v>
      </c>
      <c r="H7" s="25">
        <f>(SUMXMY2($G$16:$G$39,$N$16:$N$39)/COUNTIF($G$16:$G$39,"&gt;0"))^0.5</f>
        <v>3.229538396713683</v>
      </c>
      <c r="K7" s="13" t="s">
        <v>15</v>
      </c>
      <c r="L7" s="13">
        <v>0.55772252530701172</v>
      </c>
      <c r="M7" s="13">
        <v>1.0335861461939289</v>
      </c>
      <c r="N7" s="13">
        <v>1.2300068307869163</v>
      </c>
      <c r="P7" s="12" t="s">
        <v>10</v>
      </c>
      <c r="Q7" s="13">
        <f>M6</f>
        <v>0.88330873295199563</v>
      </c>
      <c r="R7" s="13">
        <f>M7</f>
        <v>1.0335861461939289</v>
      </c>
      <c r="S7" s="13">
        <f>M8</f>
        <v>0.53929351085133914</v>
      </c>
      <c r="T7" s="14">
        <f>M9</f>
        <v>7.8149728301938168</v>
      </c>
      <c r="U7" s="15">
        <f>M10</f>
        <v>1.0000000000000286E-4</v>
      </c>
      <c r="V7" s="60">
        <f>M11</f>
        <v>1.2795949796990247E-5</v>
      </c>
      <c r="Y7" s="50" t="b">
        <f t="array" ref="Y7">$C$10:$E$10&gt;=0</f>
        <v>1</v>
      </c>
      <c r="Z7" s="50">
        <f>{0;0;1;100;0;FALSE;TRUE;0.075;0;0;FALSE;30}</f>
        <v>0</v>
      </c>
      <c r="AB7" s="15">
        <v>0.26634348809142594</v>
      </c>
      <c r="AC7" s="15">
        <v>1.0000000000000286E-4</v>
      </c>
      <c r="AD7" s="15">
        <v>1.0000000000000286E-4</v>
      </c>
    </row>
    <row r="8" spans="1:65" x14ac:dyDescent="0.2">
      <c r="A8" s="50" t="s">
        <v>17</v>
      </c>
      <c r="B8" s="7">
        <v>0.18308564016264969</v>
      </c>
      <c r="C8" s="2">
        <v>0.46269737274248701</v>
      </c>
      <c r="D8" s="2">
        <v>0.2458973873973109</v>
      </c>
      <c r="E8" s="2">
        <v>0.31039425312253199</v>
      </c>
      <c r="F8" s="3">
        <v>6.8448818320845115</v>
      </c>
      <c r="G8" s="24">
        <v>0</v>
      </c>
      <c r="H8" s="25">
        <f>(SUMXMY2($H$16:$H$39,$O$16:$O$39)/COUNTIF($H$16:$H$39,"&gt;0"))^0.5</f>
        <v>4.3045563165614329</v>
      </c>
      <c r="K8" s="13" t="s">
        <v>17</v>
      </c>
      <c r="L8" s="13">
        <v>1.2396922314741816</v>
      </c>
      <c r="M8" s="13">
        <v>0.53929351085133914</v>
      </c>
      <c r="N8" s="13">
        <v>0.61712315489655889</v>
      </c>
      <c r="P8" s="12" t="s">
        <v>11</v>
      </c>
      <c r="Q8" s="13">
        <f>N6</f>
        <v>0.36760139833246969</v>
      </c>
      <c r="R8" s="13">
        <f>N7</f>
        <v>1.2300068307869163</v>
      </c>
      <c r="S8" s="13">
        <f>N8</f>
        <v>0.61712315489655889</v>
      </c>
      <c r="T8" s="14">
        <f>N9</f>
        <v>7.3720391358531341</v>
      </c>
      <c r="U8" s="15">
        <f>N10</f>
        <v>1.0000000000000286E-4</v>
      </c>
      <c r="V8" s="60">
        <f>N11</f>
        <v>1.3564767923390886E-5</v>
      </c>
      <c r="Y8" s="50">
        <f>{32767;32767;0.000001;0.01;FALSE;FALSE;FALSE;1;2;1;0.0001;TRUE}</f>
        <v>32767</v>
      </c>
    </row>
    <row r="9" spans="1:65" x14ac:dyDescent="0.2">
      <c r="K9" s="14" t="s">
        <v>16</v>
      </c>
      <c r="L9" s="14">
        <v>8.2350283662287502</v>
      </c>
      <c r="M9" s="14">
        <v>7.8149728301938168</v>
      </c>
      <c r="N9" s="14">
        <v>7.3720391358531341</v>
      </c>
      <c r="Y9" s="50">
        <f>{0;0;1;100;0;FALSE;FALSE;0.075;0;0;FALSE;30}</f>
        <v>0</v>
      </c>
    </row>
    <row r="10" spans="1:65" x14ac:dyDescent="0.2">
      <c r="C10" s="50">
        <f>SUM(C$6:C$8)</f>
        <v>0.89561940468718837</v>
      </c>
      <c r="D10" s="50">
        <f>SUM(D$6:D$8)</f>
        <v>0.96706516481929128</v>
      </c>
      <c r="E10" s="50">
        <f>SUM(E$6:E$8)</f>
        <v>0.83790242660712166</v>
      </c>
      <c r="G10" s="26">
        <f>SUM(H$6:H$8)/3</f>
        <v>4.0659044899675827</v>
      </c>
      <c r="H10" s="5">
        <f>AC40</f>
        <v>1.8483647451233749</v>
      </c>
      <c r="K10" s="15" t="s">
        <v>23</v>
      </c>
      <c r="L10" s="15">
        <v>0.27339207019158518</v>
      </c>
      <c r="M10" s="15">
        <v>1.0000000000000286E-4</v>
      </c>
      <c r="N10" s="15">
        <v>1.0000000000000286E-4</v>
      </c>
    </row>
    <row r="11" spans="1:65" x14ac:dyDescent="0.2">
      <c r="K11" s="60" t="s">
        <v>24</v>
      </c>
      <c r="L11" s="60">
        <f>L10/L9</f>
        <v>3.3198679838523218E-2</v>
      </c>
      <c r="M11" s="60">
        <f>M10/M9</f>
        <v>1.2795949796990247E-5</v>
      </c>
      <c r="N11" s="60">
        <f>N10/N9</f>
        <v>1.3564767923390886E-5</v>
      </c>
      <c r="P11" s="27">
        <f>AP40+AR95*1</f>
        <v>17.532171655201132</v>
      </c>
    </row>
    <row r="12" spans="1:65" x14ac:dyDescent="0.2">
      <c r="G12" s="5">
        <f>G10+H10</f>
        <v>5.9142692350909574</v>
      </c>
      <c r="M12" s="50" t="str">
        <f xml:space="preserve"> CONCATENATE(M13," (",M14,")")</f>
        <v>P1 (CRM)</v>
      </c>
      <c r="N12" s="50" t="str">
        <f t="shared" ref="N12:O12" si="0" xml:space="preserve"> CONCATENATE(N13," (",N14,")")</f>
        <v>P2 (CRM)</v>
      </c>
      <c r="O12" s="50" t="str">
        <f t="shared" si="0"/>
        <v>P3 (CRM)</v>
      </c>
    </row>
    <row r="13" spans="1:65" x14ac:dyDescent="0.2">
      <c r="F13" s="55" t="s">
        <v>12</v>
      </c>
      <c r="G13" s="55" t="s">
        <v>15</v>
      </c>
      <c r="H13" s="55" t="s">
        <v>17</v>
      </c>
      <c r="M13" s="55" t="s">
        <v>12</v>
      </c>
      <c r="N13" s="55" t="s">
        <v>15</v>
      </c>
      <c r="O13" s="55" t="s">
        <v>17</v>
      </c>
      <c r="R13" s="62" t="s">
        <v>33</v>
      </c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E13" s="62" t="s">
        <v>34</v>
      </c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</row>
    <row r="14" spans="1:65" x14ac:dyDescent="0.2">
      <c r="A14" s="50" t="s">
        <v>8</v>
      </c>
      <c r="B14" s="50" t="s">
        <v>9</v>
      </c>
      <c r="C14" s="55" t="s">
        <v>18</v>
      </c>
      <c r="D14" s="55" t="s">
        <v>13</v>
      </c>
      <c r="E14" s="55" t="s">
        <v>14</v>
      </c>
      <c r="F14" s="55" t="s">
        <v>19</v>
      </c>
      <c r="G14" s="55" t="s">
        <v>19</v>
      </c>
      <c r="H14" s="55" t="s">
        <v>19</v>
      </c>
      <c r="I14" s="55" t="s">
        <v>12</v>
      </c>
      <c r="J14" s="55" t="s">
        <v>15</v>
      </c>
      <c r="K14" s="55" t="s">
        <v>17</v>
      </c>
      <c r="M14" s="55" t="s">
        <v>21</v>
      </c>
      <c r="N14" s="55" t="s">
        <v>21</v>
      </c>
      <c r="O14" s="55" t="s">
        <v>21</v>
      </c>
      <c r="R14" s="69" t="s">
        <v>41</v>
      </c>
      <c r="S14" s="69"/>
      <c r="T14" s="69"/>
      <c r="U14" s="70" t="s">
        <v>42</v>
      </c>
      <c r="V14" s="70"/>
      <c r="W14" s="70"/>
      <c r="X14" s="71" t="s">
        <v>19</v>
      </c>
      <c r="Y14" s="71"/>
      <c r="Z14" s="71"/>
      <c r="AA14" s="72" t="s">
        <v>31</v>
      </c>
      <c r="AB14" s="72"/>
      <c r="AC14" s="72"/>
      <c r="AE14" s="63" t="s">
        <v>43</v>
      </c>
      <c r="AF14" s="63"/>
      <c r="AG14" s="63"/>
      <c r="AH14" s="64" t="s">
        <v>44</v>
      </c>
      <c r="AI14" s="64"/>
      <c r="AJ14" s="64"/>
      <c r="AK14" s="65" t="s">
        <v>19</v>
      </c>
      <c r="AL14" s="65"/>
      <c r="AM14" s="65"/>
      <c r="AN14" s="66" t="s">
        <v>31</v>
      </c>
      <c r="AO14" s="66"/>
      <c r="AP14" s="66"/>
      <c r="AS14"/>
      <c r="AT14"/>
      <c r="AU14"/>
      <c r="AV14"/>
    </row>
    <row r="15" spans="1:65" x14ac:dyDescent="0.2">
      <c r="F15" s="50" t="str">
        <f xml:space="preserve"> CONCATENATE(F13," (",F14,")")</f>
        <v>P1 (ГДМ)</v>
      </c>
      <c r="G15" s="50" t="str">
        <f t="shared" ref="G15:H15" si="1" xml:space="preserve"> CONCATENATE(G13," (",G14,")")</f>
        <v>P2 (ГДМ)</v>
      </c>
      <c r="H15" s="50" t="str">
        <f t="shared" si="1"/>
        <v>P3 (ГДМ)</v>
      </c>
      <c r="M15" s="50">
        <f>$G$6</f>
        <v>0</v>
      </c>
      <c r="N15" s="50">
        <f>$G$7</f>
        <v>0</v>
      </c>
      <c r="O15" s="50">
        <f>$G$8</f>
        <v>0</v>
      </c>
      <c r="R15" s="57" t="s">
        <v>12</v>
      </c>
      <c r="S15" s="57" t="s">
        <v>15</v>
      </c>
      <c r="T15" s="57" t="s">
        <v>17</v>
      </c>
      <c r="U15" s="58" t="s">
        <v>12</v>
      </c>
      <c r="V15" s="58" t="s">
        <v>15</v>
      </c>
      <c r="W15" s="58" t="s">
        <v>17</v>
      </c>
      <c r="X15" s="59" t="s">
        <v>12</v>
      </c>
      <c r="Y15" s="59" t="s">
        <v>15</v>
      </c>
      <c r="Z15" s="59" t="s">
        <v>17</v>
      </c>
      <c r="AA15" s="60" t="s">
        <v>12</v>
      </c>
      <c r="AB15" s="60" t="s">
        <v>15</v>
      </c>
      <c r="AC15" s="60" t="s">
        <v>17</v>
      </c>
      <c r="AE15" s="51" t="s">
        <v>18</v>
      </c>
      <c r="AF15" s="51" t="s">
        <v>13</v>
      </c>
      <c r="AG15" s="51" t="s">
        <v>14</v>
      </c>
      <c r="AH15" s="52" t="s">
        <v>18</v>
      </c>
      <c r="AI15" s="52" t="s">
        <v>13</v>
      </c>
      <c r="AJ15" s="52" t="s">
        <v>14</v>
      </c>
      <c r="AK15" s="53" t="s">
        <v>18</v>
      </c>
      <c r="AL15" s="53" t="s">
        <v>13</v>
      </c>
      <c r="AM15" s="53" t="s">
        <v>14</v>
      </c>
      <c r="AN15" s="54" t="s">
        <v>18</v>
      </c>
      <c r="AO15" s="54" t="s">
        <v>13</v>
      </c>
      <c r="AP15" s="54" t="s">
        <v>14</v>
      </c>
      <c r="AS15"/>
      <c r="AT15"/>
      <c r="AU15"/>
      <c r="AV15"/>
      <c r="BE15" s="57" t="s">
        <v>12</v>
      </c>
      <c r="BF15" s="57" t="s">
        <v>15</v>
      </c>
      <c r="BG15" s="57" t="s">
        <v>17</v>
      </c>
      <c r="BH15" s="57" t="s">
        <v>12</v>
      </c>
      <c r="BI15" s="57" t="s">
        <v>15</v>
      </c>
      <c r="BJ15" s="57" t="s">
        <v>17</v>
      </c>
      <c r="BK15" s="53" t="s">
        <v>18</v>
      </c>
      <c r="BL15" s="53" t="s">
        <v>13</v>
      </c>
      <c r="BM15" s="53" t="s">
        <v>14</v>
      </c>
    </row>
    <row r="16" spans="1:65" x14ac:dyDescent="0.2">
      <c r="A16" s="50">
        <v>1</v>
      </c>
      <c r="B16" s="50">
        <v>1</v>
      </c>
      <c r="C16" s="2">
        <f t="shared" ref="C16:H31" si="2">B43/$T43</f>
        <v>199.99999612903227</v>
      </c>
      <c r="D16" s="2">
        <f t="shared" si="2"/>
        <v>180</v>
      </c>
      <c r="E16" s="2">
        <f t="shared" si="2"/>
        <v>90</v>
      </c>
      <c r="F16" s="8">
        <f t="shared" si="2"/>
        <v>137.15470870967744</v>
      </c>
      <c r="G16" s="8">
        <f t="shared" si="2"/>
        <v>125.15180193548387</v>
      </c>
      <c r="H16" s="8">
        <f t="shared" si="2"/>
        <v>156.14411935483872</v>
      </c>
      <c r="I16" s="3">
        <f t="shared" ref="I16:K31" si="3">K43</f>
        <v>118</v>
      </c>
      <c r="J16" s="3">
        <f t="shared" si="3"/>
        <v>134</v>
      </c>
      <c r="K16" s="3">
        <f t="shared" si="3"/>
        <v>113</v>
      </c>
      <c r="M16" s="9">
        <f>IF(M15=0,F16,IF(F16&gt;0,M15*(EXP(-($B16-$B15)/$B$6))+SUMPRODUCT($C$6:$E$6,$C16:$E16)*(1-EXP(-($B16-$B15)/$B$6))-(I16-I15)/($B16-$B15)*$F$6*$B$6*(1-EXP(-($B16-$B15)/$B$6)),0))</f>
        <v>137.15470870967744</v>
      </c>
      <c r="N16" s="9">
        <f>IF(N15=0,G16,IF(G16&gt;0,N15*(EXP(-($B16-$B15)/$B$7))+SUMPRODUCT($C$7:$E$7,$C16:$E16)*(1-EXP(-($B16-$B15)/$B$7))-(J16-J15)/($B16-$B15)*$F$7*$B$7*(1-EXP(-($B16-$B15)/$B$7)),0))</f>
        <v>125.15180193548387</v>
      </c>
      <c r="O16" s="9">
        <f>IF(O15=0,H16,IF(H16&gt;0,O15*(EXP(-($B16-$B15)/$B$8))+SUMPRODUCT($C$8:$E$8,$C16:$E16)*(1-EXP(-($B16-$B15)/$B$8))-(K16-K15)/($B16-$B15)*$F$8*$B$8*(1-EXP(-($B16-$B15)/$B$8)),0))</f>
        <v>156.14411935483872</v>
      </c>
      <c r="R16" s="28">
        <f>I16+M16/$F$6</f>
        <v>141.05964593743096</v>
      </c>
      <c r="S16" s="28">
        <f>J16+N16/$F$7</f>
        <v>153.03506774352658</v>
      </c>
      <c r="T16" s="28">
        <f>K16+O16/$F$8</f>
        <v>135.81180642490176</v>
      </c>
      <c r="U16" s="29">
        <f>X16</f>
        <v>139.57692</v>
      </c>
      <c r="V16" s="29">
        <f t="shared" ref="V16:W16" si="4">Y16</f>
        <v>153.81193999999999</v>
      </c>
      <c r="W16" s="29">
        <f t="shared" si="4"/>
        <v>137.04761999999999</v>
      </c>
      <c r="X16" s="30">
        <f t="shared" ref="X16:Z31" si="5">Q43</f>
        <v>139.57692</v>
      </c>
      <c r="Y16" s="30">
        <f t="shared" si="5"/>
        <v>153.81193999999999</v>
      </c>
      <c r="Z16" s="30">
        <f t="shared" si="5"/>
        <v>137.04761999999999</v>
      </c>
      <c r="AA16" s="10">
        <f>ABS(R16-U16)</f>
        <v>1.4827259374309563</v>
      </c>
      <c r="AB16" s="10">
        <f t="shared" ref="AB16:AC31" si="6">ABS(S16-V16)</f>
        <v>0.77687225647341052</v>
      </c>
      <c r="AC16" s="10">
        <f t="shared" si="6"/>
        <v>1.2358135750982342</v>
      </c>
      <c r="AE16" s="19">
        <f>H43-C16/L$9</f>
        <v>208.68518246354733</v>
      </c>
      <c r="AF16" s="19">
        <f t="shared" ref="AE16:AG31" si="7">I43-D16/M$9</f>
        <v>213.15359036541821</v>
      </c>
      <c r="AG16" s="19">
        <f t="shared" si="7"/>
        <v>183.63785886894854</v>
      </c>
      <c r="AH16" s="20">
        <f>AE16</f>
        <v>208.68518246354733</v>
      </c>
      <c r="AI16" s="20">
        <f t="shared" ref="AI16:AJ16" si="8">AF16</f>
        <v>213.15359036541821</v>
      </c>
      <c r="AJ16" s="20">
        <f t="shared" si="8"/>
        <v>183.63785886894854</v>
      </c>
      <c r="AK16" s="18">
        <f t="shared" ref="AK16:AM31" si="9">N43</f>
        <v>204.95376999999999</v>
      </c>
      <c r="AL16" s="18">
        <f t="shared" si="9"/>
        <v>210.97171</v>
      </c>
      <c r="AM16" s="18">
        <f t="shared" si="9"/>
        <v>183.2353</v>
      </c>
      <c r="AN16" s="21">
        <f>ABS(AE16-AH16)^2</f>
        <v>0</v>
      </c>
      <c r="AO16" s="21">
        <f t="shared" ref="AO16:AP31" si="10">ABS(AF16-AI16)^2</f>
        <v>0</v>
      </c>
      <c r="AP16" s="21">
        <f t="shared" si="10"/>
        <v>0</v>
      </c>
      <c r="AS16"/>
      <c r="AT16"/>
      <c r="AU16"/>
      <c r="AV16"/>
      <c r="BE16" s="50">
        <f>ABS(F16-M16)/F16*100</f>
        <v>0</v>
      </c>
      <c r="BF16" s="50">
        <f t="shared" ref="BF16:BG31" si="11">ABS(G16-N16)/G16*100</f>
        <v>0</v>
      </c>
      <c r="BG16" s="50">
        <f t="shared" si="11"/>
        <v>0</v>
      </c>
      <c r="BH16" s="50">
        <f>ABS(X16-U16)/X16*100</f>
        <v>0</v>
      </c>
      <c r="BI16" s="50">
        <f t="shared" ref="BI16:BJ31" si="12">ABS(Y16-V16)/Y16*100</f>
        <v>0</v>
      </c>
      <c r="BJ16" s="50">
        <f t="shared" si="12"/>
        <v>0</v>
      </c>
      <c r="BK16" s="50">
        <f>ABS(AK16-AH16)/AK16*100</f>
        <v>1.8206117718875547</v>
      </c>
      <c r="BL16" s="50">
        <f t="shared" ref="BL16:BM31" si="13">ABS(AL16-AI16)/AL16*100</f>
        <v>1.0342051858129269</v>
      </c>
      <c r="BM16" s="50">
        <f t="shared" si="13"/>
        <v>0.21969504181156468</v>
      </c>
    </row>
    <row r="17" spans="1:65" x14ac:dyDescent="0.2">
      <c r="A17" s="50">
        <v>2</v>
      </c>
      <c r="B17" s="50">
        <v>2</v>
      </c>
      <c r="C17" s="2">
        <f t="shared" si="2"/>
        <v>200</v>
      </c>
      <c r="D17" s="2">
        <f t="shared" si="2"/>
        <v>180</v>
      </c>
      <c r="E17" s="2">
        <f t="shared" si="2"/>
        <v>90</v>
      </c>
      <c r="F17" s="8">
        <f t="shared" si="2"/>
        <v>136.8111570967742</v>
      </c>
      <c r="G17" s="8">
        <f t="shared" si="2"/>
        <v>130.83979806451612</v>
      </c>
      <c r="H17" s="8">
        <f t="shared" si="2"/>
        <v>158.55221548387095</v>
      </c>
      <c r="I17" s="3">
        <f t="shared" si="3"/>
        <v>118</v>
      </c>
      <c r="J17" s="3">
        <f t="shared" si="3"/>
        <v>132</v>
      </c>
      <c r="K17" s="3">
        <f t="shared" si="3"/>
        <v>112</v>
      </c>
      <c r="M17" s="9">
        <f t="shared" ref="M17:M39" si="14">IF(M16=0,F17,IF(F17&gt;0,M16*(EXP(-($B17-$B16)/$B$6))+SUMPRODUCT($C$6:$E$6,$C17:$E17)*(1-EXP(-($B17-$B16)/$B$6))-(I17-I16)/($B17-$B16)*$F$6*$B$6*(1-EXP(-($B17-$B16)/$B$6)),0))</f>
        <v>131.60534701770939</v>
      </c>
      <c r="N17" s="9">
        <f t="shared" ref="N17:N39" si="15">IF(N16=0,G17,IF(G17&gt;0,N16*(EXP(-($B17-$B16)/$B$7))+SUMPRODUCT($C$7:$E$7,$C17:$E17)*(1-EXP(-($B17-$B16)/$B$7))-(J17-J16)/($B17-$B16)*$F$7*$B$7*(1-EXP(-($B17-$B16)/$B$7)),0))</f>
        <v>134.89765331211848</v>
      </c>
      <c r="O17" s="9">
        <f t="shared" ref="O17:O39" si="16">IF(O16=0,H17,IF(H17&gt;0,O16*(EXP(-($B17-$B16)/$B$8))+SUMPRODUCT($C$8:$E$8,$C17:$E17)*(1-EXP(-($B17-$B16)/$B$8))-(K17-K16)/($B17-$B16)*$F$8*$B$8*(1-EXP(-($B17-$B16)/$B$8)),0))</f>
        <v>165.94788849471979</v>
      </c>
      <c r="R17" s="28">
        <f t="shared" ref="R17:R39" si="17">I17+M17/$F$6</f>
        <v>140.1266388463919</v>
      </c>
      <c r="S17" s="28">
        <f t="shared" ref="S17:S39" si="18">J17+N17/$F$7</f>
        <v>152.51737114070988</v>
      </c>
      <c r="T17" s="28">
        <f t="shared" ref="T17:T39" si="19">K17+O17/$F$8</f>
        <v>136.24408376443552</v>
      </c>
      <c r="U17" s="29">
        <f>U16+(SUMPRODUCT($C$6:$E$6,$C17:$E17)-M17)/$B$6/$F$6</f>
        <v>139.5200113517615</v>
      </c>
      <c r="V17" s="29">
        <f>V16+(SUMPRODUCT($C$7:$E$7,$C17:$E17)-N17)/$B$7/$F$7</f>
        <v>151.86128663798902</v>
      </c>
      <c r="W17" s="29">
        <f>W16+(SUMPRODUCT($C$8:$E$8,$C17:$E17)-O17)/$B$8/$F$8</f>
        <v>136.08097313809392</v>
      </c>
      <c r="X17" s="30">
        <f t="shared" si="5"/>
        <v>139.4359</v>
      </c>
      <c r="Y17" s="30">
        <f t="shared" si="5"/>
        <v>152.52605</v>
      </c>
      <c r="Z17" s="30">
        <f t="shared" si="5"/>
        <v>136.30286000000001</v>
      </c>
      <c r="AA17" s="10">
        <f t="shared" ref="AA17:AC39" si="20">ABS(R17-U17)</f>
        <v>0.606627494630402</v>
      </c>
      <c r="AB17" s="10">
        <f t="shared" si="6"/>
        <v>0.65608450272085861</v>
      </c>
      <c r="AC17" s="10">
        <f t="shared" si="6"/>
        <v>0.16311062634159157</v>
      </c>
      <c r="AE17" s="19">
        <f t="shared" si="7"/>
        <v>208.27637199348609</v>
      </c>
      <c r="AF17" s="19">
        <f t="shared" si="7"/>
        <v>212.81139036541822</v>
      </c>
      <c r="AG17" s="19">
        <f t="shared" si="7"/>
        <v>183.13789886894855</v>
      </c>
      <c r="AH17" s="20">
        <f>(SUMPRODUCT($Q$6:$S$6,$U17:$W17)+$C17*$C$10-$U$6*AH16)/(SUM($Q$6:$S$6)-$U$6)</f>
        <v>208.7193419172329</v>
      </c>
      <c r="AI17" s="20">
        <f>(SUMPRODUCT($Q$7:$S$7,$U17:$W17)+$D17*$D$10-$U$7*AI16)/(SUM($Q$7:$S$7)-$U$7)</f>
        <v>214.82898118887178</v>
      </c>
      <c r="AJ17" s="20">
        <f>(SUMPRODUCT($Q$8:$S$8,$U17:$W17)+$E17*$E$10-$U$8*AJ16)/(SUM($Q$8:$S$8)-$U$8)</f>
        <v>179.46541718265152</v>
      </c>
      <c r="AK17" s="18">
        <f t="shared" si="9"/>
        <v>204.54482999999999</v>
      </c>
      <c r="AL17" s="18">
        <f t="shared" si="9"/>
        <v>210.62943000000001</v>
      </c>
      <c r="AM17" s="18">
        <f t="shared" si="9"/>
        <v>182.73528999999999</v>
      </c>
      <c r="AN17" s="21">
        <f t="shared" ref="AN17:AP39" si="21">ABS(AE17-AH17)^2</f>
        <v>0.19622235334424709</v>
      </c>
      <c r="AO17" s="21">
        <f t="shared" si="10"/>
        <v>4.0706727308840138</v>
      </c>
      <c r="AP17" s="21">
        <f t="shared" si="10"/>
        <v>13.487121736187099</v>
      </c>
      <c r="AS17"/>
      <c r="AT17"/>
      <c r="AU17"/>
      <c r="AV17"/>
      <c r="BE17" s="50">
        <f t="shared" ref="BE17:BG39" si="22">ABS(F17-M17)/F17*100</f>
        <v>3.8051063886422964</v>
      </c>
      <c r="BF17" s="50">
        <f t="shared" si="11"/>
        <v>3.1013921663204216</v>
      </c>
      <c r="BG17" s="50">
        <f t="shared" si="11"/>
        <v>4.6645031028287205</v>
      </c>
      <c r="BH17" s="50">
        <f t="shared" ref="BH17:BJ39" si="23">ABS(X17-U17)/X17*100</f>
        <v>6.0322593938499959E-2</v>
      </c>
      <c r="BI17" s="50">
        <f t="shared" si="12"/>
        <v>0.43583595196425329</v>
      </c>
      <c r="BJ17" s="50">
        <f t="shared" si="12"/>
        <v>0.16278958629781182</v>
      </c>
      <c r="BK17" s="50">
        <f t="shared" ref="BK17:BM39" si="24">ABS(AK17-AH17)/AK17*100</f>
        <v>2.0408787243524591</v>
      </c>
      <c r="BL17" s="50">
        <f t="shared" si="13"/>
        <v>1.9938102614016309</v>
      </c>
      <c r="BM17" s="50">
        <f t="shared" si="13"/>
        <v>1.789404125141056</v>
      </c>
    </row>
    <row r="18" spans="1:65" x14ac:dyDescent="0.2">
      <c r="A18" s="50">
        <v>3</v>
      </c>
      <c r="B18" s="50">
        <v>3</v>
      </c>
      <c r="C18" s="2">
        <f t="shared" si="2"/>
        <v>199.99999249999999</v>
      </c>
      <c r="D18" s="2">
        <f t="shared" si="2"/>
        <v>180</v>
      </c>
      <c r="E18" s="2">
        <f t="shared" si="2"/>
        <v>90</v>
      </c>
      <c r="F18" s="8">
        <f t="shared" si="2"/>
        <v>124.53292071428572</v>
      </c>
      <c r="G18" s="8">
        <f t="shared" si="2"/>
        <v>131.94964607142859</v>
      </c>
      <c r="H18" s="8">
        <f t="shared" si="2"/>
        <v>165.96994035714286</v>
      </c>
      <c r="I18" s="3">
        <f t="shared" si="3"/>
        <v>123</v>
      </c>
      <c r="J18" s="3">
        <f t="shared" si="3"/>
        <v>132</v>
      </c>
      <c r="K18" s="3">
        <f t="shared" si="3"/>
        <v>110</v>
      </c>
      <c r="M18" s="9">
        <f t="shared" si="14"/>
        <v>124.64548583792548</v>
      </c>
      <c r="N18" s="9">
        <f t="shared" si="15"/>
        <v>132.36124860992933</v>
      </c>
      <c r="O18" s="9">
        <f t="shared" si="16"/>
        <v>167.2373849970316</v>
      </c>
      <c r="R18" s="28">
        <f t="shared" si="17"/>
        <v>143.9564862786138</v>
      </c>
      <c r="S18" s="28">
        <f t="shared" si="18"/>
        <v>152.13159455112424</v>
      </c>
      <c r="T18" s="28">
        <f t="shared" si="19"/>
        <v>134.43247218865454</v>
      </c>
      <c r="U18" s="29">
        <f t="shared" ref="U18:U39" si="25">U17+(SUMPRODUCT($C$6:$E$6,$C18:$E18)-M18)/$B$6/$F$6</f>
        <v>144.44863804548694</v>
      </c>
      <c r="V18" s="29">
        <f t="shared" ref="V18:V39" si="26">V17+(SUMPRODUCT($C$7:$E$7,$C18:$E18)-N18)/$B$7/$F$7</f>
        <v>151.84844393807543</v>
      </c>
      <c r="W18" s="29">
        <f t="shared" ref="W18:W39" si="27">W17+(SUMPRODUCT($C$8:$E$8,$C18:$E18)-O18)/$B$8/$F$8</f>
        <v>134.08536009930239</v>
      </c>
      <c r="X18" s="30">
        <f t="shared" si="5"/>
        <v>142.69327999999999</v>
      </c>
      <c r="Y18" s="30">
        <f t="shared" si="5"/>
        <v>152.67764</v>
      </c>
      <c r="Z18" s="30">
        <f t="shared" si="5"/>
        <v>135.34789000000001</v>
      </c>
      <c r="AA18" s="10">
        <f t="shared" si="20"/>
        <v>0.49215176687314965</v>
      </c>
      <c r="AB18" s="10">
        <f t="shared" si="6"/>
        <v>0.28315061304880373</v>
      </c>
      <c r="AC18" s="10">
        <f t="shared" si="6"/>
        <v>0.34711208935215154</v>
      </c>
      <c r="AE18" s="19">
        <f t="shared" si="7"/>
        <v>208.99214290422975</v>
      </c>
      <c r="AF18" s="19">
        <f t="shared" si="7"/>
        <v>213.30877036541821</v>
      </c>
      <c r="AG18" s="19">
        <f t="shared" si="7"/>
        <v>183.26715886894854</v>
      </c>
      <c r="AH18" s="20">
        <f t="shared" ref="AH18:AH39" si="28">(SUMPRODUCT($Q$6:$S$6,$U18:$W18)+$C18*$C$10-$U$6*AH17)/(SUM($Q$6:$S$6)-$U$6)</f>
        <v>209.39752957260501</v>
      </c>
      <c r="AI18" s="20">
        <f t="shared" ref="AI18:AI39" si="29">(SUMPRODUCT($Q$7:$S$7,$U18:$W18)+$D18*$D$10-$U$7*AI17)/(SUM($Q$7:$S$7)-$U$7)</f>
        <v>216.15785692296058</v>
      </c>
      <c r="AJ18" s="20">
        <f t="shared" ref="AJ18:AJ39" si="30">(SUMPRODUCT($Q$8:$S$8,$U18:$W18)+$E18*$E$10-$U$8*AJ17)/(SUM($Q$8:$S$8)-$U$8)</f>
        <v>179.72047167598453</v>
      </c>
      <c r="AK18" s="18">
        <f t="shared" si="9"/>
        <v>205.26082</v>
      </c>
      <c r="AL18" s="18">
        <f t="shared" si="9"/>
        <v>211.12692000000001</v>
      </c>
      <c r="AM18" s="18">
        <f t="shared" si="9"/>
        <v>182.86456000000001</v>
      </c>
      <c r="AN18" s="21">
        <f t="shared" si="21"/>
        <v>0.1643383508963909</v>
      </c>
      <c r="AO18" s="21">
        <f t="shared" si="10"/>
        <v>8.1172942123685985</v>
      </c>
      <c r="AP18" s="21">
        <f t="shared" si="10"/>
        <v>12.578990044734963</v>
      </c>
      <c r="AS18"/>
      <c r="AT18"/>
      <c r="AU18"/>
      <c r="AV18"/>
      <c r="BE18" s="50">
        <f t="shared" si="22"/>
        <v>9.0389852734612378E-2</v>
      </c>
      <c r="BF18" s="50">
        <f t="shared" si="11"/>
        <v>0.31193910006998504</v>
      </c>
      <c r="BG18" s="50">
        <f t="shared" si="11"/>
        <v>0.76365915247145522</v>
      </c>
      <c r="BH18" s="50">
        <f t="shared" si="23"/>
        <v>1.2301616764902716</v>
      </c>
      <c r="BI18" s="50">
        <f t="shared" si="12"/>
        <v>0.54310248830448438</v>
      </c>
      <c r="BJ18" s="50">
        <f t="shared" si="12"/>
        <v>0.93280353369203983</v>
      </c>
      <c r="BK18" s="50">
        <f t="shared" si="24"/>
        <v>2.0153430024322292</v>
      </c>
      <c r="BL18" s="50">
        <f t="shared" si="13"/>
        <v>2.3828969432039093</v>
      </c>
      <c r="BM18" s="50">
        <f t="shared" si="13"/>
        <v>1.7193535609171533</v>
      </c>
    </row>
    <row r="19" spans="1:65" x14ac:dyDescent="0.2">
      <c r="A19" s="50">
        <v>4</v>
      </c>
      <c r="B19" s="50">
        <v>4</v>
      </c>
      <c r="C19" s="2">
        <f t="shared" si="2"/>
        <v>200</v>
      </c>
      <c r="D19" s="2">
        <f t="shared" si="2"/>
        <v>180</v>
      </c>
      <c r="E19" s="2">
        <f t="shared" si="2"/>
        <v>90</v>
      </c>
      <c r="F19" s="8">
        <f t="shared" si="2"/>
        <v>127.42363741935483</v>
      </c>
      <c r="G19" s="8">
        <f t="shared" si="2"/>
        <v>131.93698129032259</v>
      </c>
      <c r="H19" s="8">
        <f t="shared" si="2"/>
        <v>165.84869387096774</v>
      </c>
      <c r="I19" s="3">
        <f t="shared" si="3"/>
        <v>122</v>
      </c>
      <c r="J19" s="3">
        <f t="shared" si="3"/>
        <v>132</v>
      </c>
      <c r="K19" s="3">
        <f t="shared" si="3"/>
        <v>110</v>
      </c>
      <c r="M19" s="9">
        <f t="shared" si="14"/>
        <v>132.8050987340813</v>
      </c>
      <c r="N19" s="9">
        <f t="shared" si="15"/>
        <v>132.34455064951069</v>
      </c>
      <c r="O19" s="9">
        <f t="shared" si="16"/>
        <v>164.7471043139698</v>
      </c>
      <c r="R19" s="28">
        <f t="shared" si="17"/>
        <v>144.32835156958336</v>
      </c>
      <c r="S19" s="28">
        <f t="shared" si="18"/>
        <v>152.12905486090139</v>
      </c>
      <c r="T19" s="28">
        <f t="shared" si="19"/>
        <v>134.06865572780799</v>
      </c>
      <c r="U19" s="29">
        <f t="shared" si="25"/>
        <v>143.53231479352479</v>
      </c>
      <c r="V19" s="29">
        <f t="shared" si="26"/>
        <v>151.84835939048938</v>
      </c>
      <c r="W19" s="29">
        <f t="shared" si="27"/>
        <v>134.07688798267768</v>
      </c>
      <c r="X19" s="30">
        <f t="shared" si="5"/>
        <v>142.09972999999999</v>
      </c>
      <c r="Y19" s="30">
        <f t="shared" si="5"/>
        <v>152.67194000000001</v>
      </c>
      <c r="Z19" s="30">
        <f t="shared" si="5"/>
        <v>135.3278</v>
      </c>
      <c r="AA19" s="10">
        <f t="shared" si="20"/>
        <v>0.79603677605857115</v>
      </c>
      <c r="AB19" s="10">
        <f t="shared" si="6"/>
        <v>0.28069547041201304</v>
      </c>
      <c r="AC19" s="10">
        <f t="shared" si="6"/>
        <v>8.2322548696822651E-3</v>
      </c>
      <c r="AE19" s="19">
        <f t="shared" si="7"/>
        <v>208.9288019934861</v>
      </c>
      <c r="AF19" s="19">
        <f t="shared" si="7"/>
        <v>213.30477036541822</v>
      </c>
      <c r="AG19" s="19">
        <f t="shared" si="7"/>
        <v>183.24835886894854</v>
      </c>
      <c r="AH19" s="20">
        <f t="shared" si="28"/>
        <v>208.99139833576436</v>
      </c>
      <c r="AI19" s="20">
        <f t="shared" si="29"/>
        <v>215.82636007362612</v>
      </c>
      <c r="AJ19" s="20">
        <f t="shared" si="30"/>
        <v>179.56595406636634</v>
      </c>
      <c r="AK19" s="18">
        <f t="shared" si="9"/>
        <v>205.19745</v>
      </c>
      <c r="AL19" s="18">
        <f t="shared" si="9"/>
        <v>211.12291999999999</v>
      </c>
      <c r="AM19" s="18">
        <f t="shared" si="9"/>
        <v>182.84575000000001</v>
      </c>
      <c r="AN19" s="21">
        <f t="shared" si="21"/>
        <v>3.9183020666164201E-3</v>
      </c>
      <c r="AO19" s="21">
        <f t="shared" si="10"/>
        <v>6.3584146565399928</v>
      </c>
      <c r="AP19" s="21">
        <f t="shared" si="10"/>
        <v>13.560105130080437</v>
      </c>
      <c r="AS19"/>
      <c r="AT19"/>
      <c r="AU19"/>
      <c r="AV19"/>
      <c r="BE19" s="50">
        <f t="shared" si="22"/>
        <v>4.2232833905187634</v>
      </c>
      <c r="BF19" s="50">
        <f t="shared" si="11"/>
        <v>0.30891214517881099</v>
      </c>
      <c r="BG19" s="50">
        <f t="shared" si="11"/>
        <v>0.66421358606235759</v>
      </c>
      <c r="BH19" s="50">
        <f t="shared" si="23"/>
        <v>1.0081544796213169</v>
      </c>
      <c r="BI19" s="50">
        <f t="shared" si="12"/>
        <v>0.53944464811977122</v>
      </c>
      <c r="BJ19" s="50">
        <f t="shared" si="12"/>
        <v>0.92435701853005892</v>
      </c>
      <c r="BK19" s="50">
        <f t="shared" si="24"/>
        <v>1.8489256741564553</v>
      </c>
      <c r="BL19" s="50">
        <f t="shared" si="13"/>
        <v>2.2278206807797685</v>
      </c>
      <c r="BM19" s="50">
        <f t="shared" si="13"/>
        <v>1.7937501602490975</v>
      </c>
    </row>
    <row r="20" spans="1:65" x14ac:dyDescent="0.2">
      <c r="A20" s="50">
        <v>5</v>
      </c>
      <c r="B20" s="50">
        <v>5</v>
      </c>
      <c r="C20" s="2">
        <f t="shared" si="2"/>
        <v>200.00000399999999</v>
      </c>
      <c r="D20" s="2">
        <f t="shared" si="2"/>
        <v>180</v>
      </c>
      <c r="E20" s="2">
        <f t="shared" si="2"/>
        <v>50</v>
      </c>
      <c r="F20" s="8">
        <f t="shared" si="2"/>
        <v>132.90586866666666</v>
      </c>
      <c r="G20" s="8">
        <f t="shared" si="2"/>
        <v>116.04006966666667</v>
      </c>
      <c r="H20" s="8">
        <f t="shared" si="2"/>
        <v>152.70172133333332</v>
      </c>
      <c r="I20" s="3">
        <f t="shared" si="3"/>
        <v>117</v>
      </c>
      <c r="J20" s="3">
        <f t="shared" si="3"/>
        <v>133</v>
      </c>
      <c r="K20" s="3">
        <f t="shared" si="3"/>
        <v>110</v>
      </c>
      <c r="M20" s="9">
        <f t="shared" si="14"/>
        <v>132.64966488657325</v>
      </c>
      <c r="N20" s="9">
        <f t="shared" si="15"/>
        <v>115.90269454698769</v>
      </c>
      <c r="O20" s="9">
        <f t="shared" si="16"/>
        <v>152.37347347004933</v>
      </c>
      <c r="R20" s="28">
        <f t="shared" si="17"/>
        <v>139.30221867539439</v>
      </c>
      <c r="S20" s="28">
        <f t="shared" si="18"/>
        <v>150.62831703770826</v>
      </c>
      <c r="T20" s="28">
        <f t="shared" si="19"/>
        <v>132.2609355731779</v>
      </c>
      <c r="U20" s="29">
        <f t="shared" si="25"/>
        <v>138.53072082098467</v>
      </c>
      <c r="V20" s="29">
        <f t="shared" si="26"/>
        <v>152.76510854973634</v>
      </c>
      <c r="W20" s="29">
        <f t="shared" si="27"/>
        <v>134.03479198751788</v>
      </c>
      <c r="X20" s="30">
        <f t="shared" si="5"/>
        <v>137.77385000000001</v>
      </c>
      <c r="Y20" s="30">
        <f t="shared" si="5"/>
        <v>151.32433</v>
      </c>
      <c r="Z20" s="30">
        <f t="shared" si="5"/>
        <v>133.37577999999999</v>
      </c>
      <c r="AA20" s="10">
        <f t="shared" si="20"/>
        <v>0.77149785440971641</v>
      </c>
      <c r="AB20" s="10">
        <f t="shared" si="6"/>
        <v>2.1367915120280827</v>
      </c>
      <c r="AC20" s="10">
        <f t="shared" si="6"/>
        <v>1.7738564143399742</v>
      </c>
      <c r="AE20" s="19">
        <f t="shared" si="7"/>
        <v>205.39813150775615</v>
      </c>
      <c r="AF20" s="19">
        <f t="shared" si="7"/>
        <v>210.00982036541822</v>
      </c>
      <c r="AG20" s="19">
        <f t="shared" si="7"/>
        <v>171.89948603830476</v>
      </c>
      <c r="AH20" s="20">
        <f t="shared" si="28"/>
        <v>207.47143081909834</v>
      </c>
      <c r="AI20" s="20">
        <f t="shared" si="29"/>
        <v>214.40414686433948</v>
      </c>
      <c r="AJ20" s="20">
        <f t="shared" si="30"/>
        <v>164.09925135308811</v>
      </c>
      <c r="AK20" s="18">
        <f t="shared" si="9"/>
        <v>201.66578999999999</v>
      </c>
      <c r="AL20" s="18">
        <f t="shared" si="9"/>
        <v>207.82713000000001</v>
      </c>
      <c r="AM20" s="18">
        <f t="shared" si="9"/>
        <v>171.67502999999999</v>
      </c>
      <c r="AN20" s="21">
        <f t="shared" si="21"/>
        <v>4.2985700344120277</v>
      </c>
      <c r="AO20" s="21">
        <f t="shared" si="10"/>
        <v>19.310105379121573</v>
      </c>
      <c r="AP20" s="21">
        <f t="shared" si="10"/>
        <v>60.84366114445691</v>
      </c>
      <c r="AS20"/>
      <c r="AT20"/>
      <c r="AU20"/>
      <c r="AV20"/>
      <c r="BE20" s="50">
        <f t="shared" si="22"/>
        <v>0.19277085554136397</v>
      </c>
      <c r="BF20" s="50">
        <f t="shared" si="11"/>
        <v>0.11838593347418534</v>
      </c>
      <c r="BG20" s="50">
        <f t="shared" si="11"/>
        <v>0.21496015920308931</v>
      </c>
      <c r="BH20" s="50">
        <f t="shared" si="23"/>
        <v>0.54935738602402351</v>
      </c>
      <c r="BI20" s="50">
        <f t="shared" si="12"/>
        <v>0.95211295482777702</v>
      </c>
      <c r="BJ20" s="50">
        <f t="shared" si="12"/>
        <v>0.49410169336433174</v>
      </c>
      <c r="BK20" s="50">
        <f t="shared" si="24"/>
        <v>2.8788426728689869</v>
      </c>
      <c r="BL20" s="50">
        <f t="shared" si="13"/>
        <v>3.1646575037337374</v>
      </c>
      <c r="BM20" s="50">
        <f t="shared" si="13"/>
        <v>4.4128599522667251</v>
      </c>
    </row>
    <row r="21" spans="1:65" x14ac:dyDescent="0.2">
      <c r="A21" s="50">
        <v>6</v>
      </c>
      <c r="B21" s="50">
        <v>6</v>
      </c>
      <c r="C21" s="2">
        <f t="shared" si="2"/>
        <v>200.00000387096773</v>
      </c>
      <c r="D21" s="2">
        <f t="shared" si="2"/>
        <v>180</v>
      </c>
      <c r="E21" s="2">
        <f t="shared" si="2"/>
        <v>50</v>
      </c>
      <c r="F21" s="8">
        <f t="shared" si="2"/>
        <v>131.15820322580646</v>
      </c>
      <c r="G21" s="8">
        <f t="shared" si="2"/>
        <v>114.25009161290323</v>
      </c>
      <c r="H21" s="8">
        <f t="shared" si="2"/>
        <v>145.07980354838708</v>
      </c>
      <c r="I21" s="3">
        <f t="shared" si="3"/>
        <v>117</v>
      </c>
      <c r="J21" s="3">
        <f t="shared" si="3"/>
        <v>133</v>
      </c>
      <c r="K21" s="3">
        <f t="shared" si="3"/>
        <v>112</v>
      </c>
      <c r="M21" s="9">
        <f t="shared" si="14"/>
        <v>125.76593566426614</v>
      </c>
      <c r="N21" s="9">
        <f t="shared" si="15"/>
        <v>117.09472885983541</v>
      </c>
      <c r="O21" s="9">
        <f t="shared" si="16"/>
        <v>149.82518415446128</v>
      </c>
      <c r="R21" s="28">
        <f t="shared" si="17"/>
        <v>138.14486607635564</v>
      </c>
      <c r="S21" s="28">
        <f t="shared" si="18"/>
        <v>150.8096204911684</v>
      </c>
      <c r="T21" s="28">
        <f t="shared" si="19"/>
        <v>133.88864436668209</v>
      </c>
      <c r="U21" s="29">
        <f t="shared" si="25"/>
        <v>138.46012824716698</v>
      </c>
      <c r="V21" s="29">
        <f t="shared" si="26"/>
        <v>152.77114423440187</v>
      </c>
      <c r="W21" s="29">
        <f t="shared" si="27"/>
        <v>136.02612252129185</v>
      </c>
      <c r="X21" s="30">
        <f t="shared" si="5"/>
        <v>137.48403999999999</v>
      </c>
      <c r="Y21" s="30">
        <f t="shared" si="5"/>
        <v>151.02788000000001</v>
      </c>
      <c r="Z21" s="30">
        <f t="shared" si="5"/>
        <v>134.25783000000001</v>
      </c>
      <c r="AA21" s="10">
        <f t="shared" si="20"/>
        <v>0.31526217081133723</v>
      </c>
      <c r="AB21" s="10">
        <f t="shared" si="6"/>
        <v>1.9615237432334709</v>
      </c>
      <c r="AC21" s="10">
        <f t="shared" si="6"/>
        <v>2.1374781546097665</v>
      </c>
      <c r="AE21" s="19">
        <f t="shared" si="7"/>
        <v>204.81400152342485</v>
      </c>
      <c r="AF21" s="19">
        <f t="shared" si="7"/>
        <v>209.24778036541821</v>
      </c>
      <c r="AG21" s="19">
        <f t="shared" si="7"/>
        <v>171.37517603830474</v>
      </c>
      <c r="AH21" s="20">
        <f t="shared" si="28"/>
        <v>208.67367381836485</v>
      </c>
      <c r="AI21" s="20">
        <f t="shared" si="29"/>
        <v>214.81860150017803</v>
      </c>
      <c r="AJ21" s="20">
        <f t="shared" si="30"/>
        <v>164.6464832152312</v>
      </c>
      <c r="AK21" s="18">
        <f t="shared" si="9"/>
        <v>201.08148</v>
      </c>
      <c r="AL21" s="18">
        <f t="shared" si="9"/>
        <v>207.06491</v>
      </c>
      <c r="AM21" s="18">
        <f t="shared" si="9"/>
        <v>171.15067999999999</v>
      </c>
      <c r="AN21" s="21">
        <f t="shared" si="21"/>
        <v>14.897070224327388</v>
      </c>
      <c r="AO21" s="21">
        <f t="shared" si="10"/>
        <v>31.034048115486744</v>
      </c>
      <c r="AP21" s="21">
        <f t="shared" si="10"/>
        <v>45.275307107281421</v>
      </c>
      <c r="AS21"/>
      <c r="AT21"/>
      <c r="AU21"/>
      <c r="AV21"/>
      <c r="BE21" s="50">
        <f t="shared" si="22"/>
        <v>4.1112697710998747</v>
      </c>
      <c r="BF21" s="50">
        <f t="shared" si="11"/>
        <v>2.489833668204176</v>
      </c>
      <c r="BG21" s="50">
        <f t="shared" si="11"/>
        <v>3.2708760902695357</v>
      </c>
      <c r="BH21" s="50">
        <f t="shared" si="23"/>
        <v>0.70996476912300843</v>
      </c>
      <c r="BI21" s="50">
        <f t="shared" si="12"/>
        <v>1.1542665065561821</v>
      </c>
      <c r="BJ21" s="50">
        <f t="shared" si="12"/>
        <v>1.3170870714146359</v>
      </c>
      <c r="BK21" s="50">
        <f t="shared" si="24"/>
        <v>3.775680295552255</v>
      </c>
      <c r="BL21" s="50">
        <f t="shared" si="13"/>
        <v>3.7445704828394319</v>
      </c>
      <c r="BM21" s="50">
        <f t="shared" si="13"/>
        <v>3.8002751638315404</v>
      </c>
    </row>
    <row r="22" spans="1:65" x14ac:dyDescent="0.2">
      <c r="A22" s="50">
        <v>7</v>
      </c>
      <c r="B22" s="50">
        <v>7</v>
      </c>
      <c r="C22" s="2">
        <f t="shared" si="2"/>
        <v>199.99999633333334</v>
      </c>
      <c r="D22" s="2">
        <f t="shared" si="2"/>
        <v>180</v>
      </c>
      <c r="E22" s="2">
        <f t="shared" si="2"/>
        <v>50</v>
      </c>
      <c r="F22" s="8">
        <f t="shared" si="2"/>
        <v>115.50069433333333</v>
      </c>
      <c r="G22" s="8">
        <f t="shared" si="2"/>
        <v>126.00309</v>
      </c>
      <c r="H22" s="8">
        <f t="shared" si="2"/>
        <v>145.61035166666667</v>
      </c>
      <c r="I22" s="3">
        <f t="shared" si="3"/>
        <v>123</v>
      </c>
      <c r="J22" s="3">
        <f t="shared" si="3"/>
        <v>129</v>
      </c>
      <c r="K22" s="3">
        <f t="shared" si="3"/>
        <v>112</v>
      </c>
      <c r="M22" s="9">
        <f t="shared" si="14"/>
        <v>117.41093411235015</v>
      </c>
      <c r="N22" s="9">
        <f t="shared" si="15"/>
        <v>122.30371206470866</v>
      </c>
      <c r="O22" s="9">
        <f t="shared" si="16"/>
        <v>152.3101207709561</v>
      </c>
      <c r="R22" s="28">
        <f t="shared" si="17"/>
        <v>142.74015034033459</v>
      </c>
      <c r="S22" s="28">
        <f t="shared" si="18"/>
        <v>147.60188513815103</v>
      </c>
      <c r="T22" s="28">
        <f t="shared" si="19"/>
        <v>134.25168008847456</v>
      </c>
      <c r="U22" s="29">
        <f t="shared" si="25"/>
        <v>144.37444779043295</v>
      </c>
      <c r="V22" s="29">
        <f t="shared" si="26"/>
        <v>148.79751912958218</v>
      </c>
      <c r="W22" s="29">
        <f t="shared" si="27"/>
        <v>136.03457645701209</v>
      </c>
      <c r="X22" s="30">
        <f t="shared" si="5"/>
        <v>141.26955000000001</v>
      </c>
      <c r="Y22" s="30">
        <f t="shared" si="5"/>
        <v>148.6944</v>
      </c>
      <c r="Z22" s="30">
        <f t="shared" si="5"/>
        <v>134.33434</v>
      </c>
      <c r="AA22" s="10">
        <f t="shared" si="20"/>
        <v>1.6342974500983587</v>
      </c>
      <c r="AB22" s="10">
        <f t="shared" si="6"/>
        <v>1.1956339914311513</v>
      </c>
      <c r="AC22" s="10">
        <f t="shared" si="6"/>
        <v>1.7828963685375356</v>
      </c>
      <c r="AE22" s="19">
        <f t="shared" si="7"/>
        <v>205.20550243873856</v>
      </c>
      <c r="AF22" s="19">
        <f t="shared" si="7"/>
        <v>208.98201036541823</v>
      </c>
      <c r="AG22" s="19">
        <f t="shared" si="7"/>
        <v>171.03325603830476</v>
      </c>
      <c r="AH22" s="20">
        <f t="shared" si="28"/>
        <v>209.68048865231833</v>
      </c>
      <c r="AI22" s="20">
        <f t="shared" si="29"/>
        <v>215.27526419819199</v>
      </c>
      <c r="AJ22" s="20">
        <f t="shared" si="30"/>
        <v>163.42356570811222</v>
      </c>
      <c r="AK22" s="18">
        <f t="shared" si="9"/>
        <v>201.47309999999999</v>
      </c>
      <c r="AL22" s="18">
        <f t="shared" si="9"/>
        <v>206.79907</v>
      </c>
      <c r="AM22" s="18">
        <f t="shared" si="9"/>
        <v>170.80875</v>
      </c>
      <c r="AN22" s="21">
        <f t="shared" si="21"/>
        <v>20.025501611728991</v>
      </c>
      <c r="AO22" s="21">
        <f t="shared" si="10"/>
        <v>39.605043803721586</v>
      </c>
      <c r="AP22" s="21">
        <f t="shared" si="10"/>
        <v>57.907386921425775</v>
      </c>
      <c r="AS22"/>
      <c r="AT22"/>
      <c r="AU22"/>
      <c r="AV22"/>
      <c r="BE22" s="50">
        <f t="shared" si="22"/>
        <v>1.6538773122037651</v>
      </c>
      <c r="BF22" s="50">
        <f t="shared" si="11"/>
        <v>2.9359422338700885</v>
      </c>
      <c r="BG22" s="50">
        <f t="shared" si="11"/>
        <v>4.6011626423557024</v>
      </c>
      <c r="BH22" s="50">
        <f t="shared" si="23"/>
        <v>2.1978535292516632</v>
      </c>
      <c r="BI22" s="50">
        <f t="shared" si="12"/>
        <v>6.9349706231157812E-2</v>
      </c>
      <c r="BJ22" s="50">
        <f t="shared" si="12"/>
        <v>1.2656752227405861</v>
      </c>
      <c r="BK22" s="50">
        <f t="shared" si="24"/>
        <v>4.0736895656632788</v>
      </c>
      <c r="BL22" s="50">
        <f t="shared" si="13"/>
        <v>4.0987583736193738</v>
      </c>
      <c r="BM22" s="50">
        <f t="shared" si="13"/>
        <v>4.3236568922188017</v>
      </c>
    </row>
    <row r="23" spans="1:65" x14ac:dyDescent="0.2">
      <c r="A23" s="50">
        <v>8</v>
      </c>
      <c r="B23" s="50">
        <v>8</v>
      </c>
      <c r="C23" s="2">
        <f t="shared" si="2"/>
        <v>180.00000161290322</v>
      </c>
      <c r="D23" s="2">
        <f t="shared" si="2"/>
        <v>160</v>
      </c>
      <c r="E23" s="2">
        <f t="shared" si="2"/>
        <v>50</v>
      </c>
      <c r="F23" s="8">
        <f t="shared" si="2"/>
        <v>118.77090451612904</v>
      </c>
      <c r="G23" s="8">
        <f t="shared" si="2"/>
        <v>110.16155258064516</v>
      </c>
      <c r="H23" s="8">
        <f t="shared" si="2"/>
        <v>146.98750290322579</v>
      </c>
      <c r="I23" s="3">
        <f t="shared" si="3"/>
        <v>117</v>
      </c>
      <c r="J23" s="3">
        <f t="shared" si="3"/>
        <v>129</v>
      </c>
      <c r="K23" s="3">
        <f t="shared" si="3"/>
        <v>107</v>
      </c>
      <c r="M23" s="9">
        <f t="shared" si="14"/>
        <v>121.44119321844535</v>
      </c>
      <c r="N23" s="9">
        <f t="shared" si="15"/>
        <v>106.66900896585796</v>
      </c>
      <c r="O23" s="9">
        <f t="shared" si="16"/>
        <v>144.4483388616089</v>
      </c>
      <c r="R23" s="28">
        <f t="shared" si="17"/>
        <v>137.41775265451679</v>
      </c>
      <c r="S23" s="28">
        <f t="shared" si="18"/>
        <v>145.22391192454947</v>
      </c>
      <c r="T23" s="28">
        <f t="shared" si="19"/>
        <v>128.10311651905016</v>
      </c>
      <c r="U23" s="29">
        <f t="shared" si="25"/>
        <v>138.41577805695906</v>
      </c>
      <c r="V23" s="29">
        <f t="shared" si="26"/>
        <v>148.7183551854516</v>
      </c>
      <c r="W23" s="29">
        <f t="shared" si="27"/>
        <v>131.0078301012029</v>
      </c>
      <c r="X23" s="30">
        <f t="shared" si="5"/>
        <v>135.38449</v>
      </c>
      <c r="Y23" s="30">
        <f t="shared" si="5"/>
        <v>146.11941999999999</v>
      </c>
      <c r="Z23" s="30">
        <f t="shared" si="5"/>
        <v>129.22085999999999</v>
      </c>
      <c r="AA23" s="10">
        <f t="shared" si="20"/>
        <v>0.99802540244226634</v>
      </c>
      <c r="AB23" s="10">
        <f t="shared" si="6"/>
        <v>3.4944432609021305</v>
      </c>
      <c r="AC23" s="10">
        <f t="shared" si="6"/>
        <v>2.9047135821527377</v>
      </c>
      <c r="AE23" s="19">
        <f t="shared" si="7"/>
        <v>195.6477515982786</v>
      </c>
      <c r="AF23" s="19">
        <f t="shared" si="7"/>
        <v>199.4200503248162</v>
      </c>
      <c r="AG23" s="19">
        <f t="shared" si="7"/>
        <v>166.09197603830475</v>
      </c>
      <c r="AH23" s="20">
        <f t="shared" si="28"/>
        <v>197.184855009194</v>
      </c>
      <c r="AI23" s="20">
        <f t="shared" si="29"/>
        <v>204.12036906782768</v>
      </c>
      <c r="AJ23" s="20">
        <f t="shared" si="30"/>
        <v>160.98984837015217</v>
      </c>
      <c r="AK23" s="18">
        <f t="shared" si="9"/>
        <v>192.28623999999999</v>
      </c>
      <c r="AL23" s="18">
        <f t="shared" si="9"/>
        <v>197.47754</v>
      </c>
      <c r="AM23" s="18">
        <f t="shared" si="9"/>
        <v>165.86711</v>
      </c>
      <c r="AN23" s="21">
        <f t="shared" si="21"/>
        <v>2.3626868958477338</v>
      </c>
      <c r="AO23" s="21">
        <f t="shared" si="10"/>
        <v>22.092996285905013</v>
      </c>
      <c r="AP23" s="21">
        <f t="shared" si="10"/>
        <v>26.031706742128044</v>
      </c>
      <c r="AS23"/>
      <c r="AT23"/>
      <c r="AU23"/>
      <c r="AV23"/>
      <c r="BE23" s="50">
        <f t="shared" si="22"/>
        <v>2.24826838963215</v>
      </c>
      <c r="BF23" s="50">
        <f t="shared" si="11"/>
        <v>3.170383435028703</v>
      </c>
      <c r="BG23" s="50">
        <f t="shared" si="11"/>
        <v>1.7274693368242537</v>
      </c>
      <c r="BH23" s="50">
        <f t="shared" si="23"/>
        <v>2.239021661165955</v>
      </c>
      <c r="BI23" s="50">
        <f t="shared" si="12"/>
        <v>1.7786377645432818</v>
      </c>
      <c r="BJ23" s="50">
        <f t="shared" si="12"/>
        <v>1.3828805203764403</v>
      </c>
      <c r="BK23" s="50">
        <f t="shared" si="24"/>
        <v>2.5475639906391656</v>
      </c>
      <c r="BL23" s="50">
        <f t="shared" si="13"/>
        <v>3.3638402968903081</v>
      </c>
      <c r="BM23" s="50">
        <f t="shared" si="13"/>
        <v>2.9404633805025138</v>
      </c>
    </row>
    <row r="24" spans="1:65" x14ac:dyDescent="0.2">
      <c r="A24" s="50">
        <v>9</v>
      </c>
      <c r="B24" s="50">
        <v>9</v>
      </c>
      <c r="C24" s="2">
        <f t="shared" si="2"/>
        <v>180.0000035483871</v>
      </c>
      <c r="D24" s="2">
        <f t="shared" si="2"/>
        <v>160</v>
      </c>
      <c r="E24" s="2">
        <f t="shared" si="2"/>
        <v>100</v>
      </c>
      <c r="F24" s="8">
        <f t="shared" si="2"/>
        <v>106.87370290322581</v>
      </c>
      <c r="G24" s="8">
        <f t="shared" si="2"/>
        <v>123.51620483870968</v>
      </c>
      <c r="H24" s="8">
        <f t="shared" si="2"/>
        <v>160.92103580645161</v>
      </c>
      <c r="I24" s="3">
        <f t="shared" si="3"/>
        <v>124</v>
      </c>
      <c r="J24" s="3">
        <f t="shared" si="3"/>
        <v>129</v>
      </c>
      <c r="K24" s="3">
        <f t="shared" si="3"/>
        <v>107</v>
      </c>
      <c r="M24" s="9">
        <f t="shared" si="14"/>
        <v>110.82587002571199</v>
      </c>
      <c r="N24" s="9">
        <f t="shared" si="15"/>
        <v>125.49290207083357</v>
      </c>
      <c r="O24" s="9">
        <f t="shared" si="16"/>
        <v>153.62939282437696</v>
      </c>
      <c r="R24" s="28">
        <f t="shared" si="17"/>
        <v>142.63301192896151</v>
      </c>
      <c r="S24" s="28">
        <f t="shared" si="18"/>
        <v>148.0869476532306</v>
      </c>
      <c r="T24" s="28">
        <f t="shared" si="19"/>
        <v>129.44441855873373</v>
      </c>
      <c r="U24" s="29">
        <f t="shared" si="25"/>
        <v>145.30691802457235</v>
      </c>
      <c r="V24" s="29">
        <f t="shared" si="26"/>
        <v>148.81366710872001</v>
      </c>
      <c r="W24" s="29">
        <f t="shared" si="27"/>
        <v>131.03906471681844</v>
      </c>
      <c r="X24" s="30">
        <f t="shared" si="5"/>
        <v>140.71878000000001</v>
      </c>
      <c r="Y24" s="30">
        <f t="shared" si="5"/>
        <v>148.02461</v>
      </c>
      <c r="Z24" s="30">
        <f t="shared" si="5"/>
        <v>131.20778000000001</v>
      </c>
      <c r="AA24" s="10">
        <f t="shared" si="20"/>
        <v>2.673906095610846</v>
      </c>
      <c r="AB24" s="10">
        <f t="shared" si="6"/>
        <v>0.72671945548941608</v>
      </c>
      <c r="AC24" s="10">
        <f t="shared" si="6"/>
        <v>1.5946461580847142</v>
      </c>
      <c r="AE24" s="19">
        <f t="shared" si="7"/>
        <v>199.04503136324803</v>
      </c>
      <c r="AF24" s="19">
        <f t="shared" si="7"/>
        <v>202.39736032481619</v>
      </c>
      <c r="AG24" s="19">
        <f t="shared" si="7"/>
        <v>179.35225207660952</v>
      </c>
      <c r="AH24" s="20">
        <f t="shared" si="28"/>
        <v>201.10370040719386</v>
      </c>
      <c r="AI24" s="20">
        <f t="shared" si="29"/>
        <v>206.64612397841543</v>
      </c>
      <c r="AJ24" s="20">
        <f t="shared" si="30"/>
        <v>181.11286641872812</v>
      </c>
      <c r="AK24" s="18">
        <f t="shared" si="9"/>
        <v>195.68439000000001</v>
      </c>
      <c r="AL24" s="18">
        <f t="shared" si="9"/>
        <v>200.45552000000001</v>
      </c>
      <c r="AM24" s="18">
        <f t="shared" si="9"/>
        <v>178.90437</v>
      </c>
      <c r="AN24" s="21">
        <f t="shared" si="21"/>
        <v>4.238118232500824</v>
      </c>
      <c r="AO24" s="21">
        <f t="shared" si="10"/>
        <v>18.051992584145971</v>
      </c>
      <c r="AP24" s="21">
        <f t="shared" si="10"/>
        <v>3.0997628616737125</v>
      </c>
      <c r="AS24"/>
      <c r="AT24"/>
      <c r="AU24"/>
      <c r="AV24"/>
      <c r="BE24" s="50">
        <f t="shared" si="22"/>
        <v>3.6979790305056404</v>
      </c>
      <c r="BF24" s="50">
        <f t="shared" si="11"/>
        <v>1.6003545726693107</v>
      </c>
      <c r="BG24" s="50">
        <f t="shared" si="11"/>
        <v>4.5311931690799581</v>
      </c>
      <c r="BH24" s="50">
        <f t="shared" si="23"/>
        <v>3.2605015653009106</v>
      </c>
      <c r="BI24" s="50">
        <f t="shared" si="12"/>
        <v>0.53305805617053525</v>
      </c>
      <c r="BJ24" s="50">
        <f t="shared" si="12"/>
        <v>0.12858634082641246</v>
      </c>
      <c r="BK24" s="50">
        <f t="shared" si="24"/>
        <v>2.7694137520084499</v>
      </c>
      <c r="BL24" s="50">
        <f t="shared" si="13"/>
        <v>3.0882681496700237</v>
      </c>
      <c r="BM24" s="50">
        <f t="shared" si="13"/>
        <v>1.2344563851224637</v>
      </c>
    </row>
    <row r="25" spans="1:65" x14ac:dyDescent="0.2">
      <c r="A25" s="50">
        <v>10</v>
      </c>
      <c r="B25" s="50">
        <v>10</v>
      </c>
      <c r="C25" s="2">
        <f t="shared" si="2"/>
        <v>180</v>
      </c>
      <c r="D25" s="2">
        <f t="shared" si="2"/>
        <v>160</v>
      </c>
      <c r="E25" s="2">
        <f t="shared" si="2"/>
        <v>100</v>
      </c>
      <c r="F25" s="8">
        <f t="shared" si="2"/>
        <v>115.607704</v>
      </c>
      <c r="G25" s="8">
        <f t="shared" si="2"/>
        <v>124.58361799999999</v>
      </c>
      <c r="H25" s="8">
        <f t="shared" si="2"/>
        <v>150.02417</v>
      </c>
      <c r="I25" s="3">
        <f t="shared" si="3"/>
        <v>124</v>
      </c>
      <c r="J25" s="3">
        <f t="shared" si="3"/>
        <v>132</v>
      </c>
      <c r="K25" s="3">
        <f t="shared" si="3"/>
        <v>114</v>
      </c>
      <c r="M25" s="9">
        <f t="shared" si="14"/>
        <v>120.31019378927597</v>
      </c>
      <c r="N25" s="9">
        <f t="shared" si="15"/>
        <v>121.7159818522268</v>
      </c>
      <c r="O25" s="9">
        <f t="shared" si="16"/>
        <v>144.93321334103808</v>
      </c>
      <c r="R25" s="28">
        <f t="shared" si="17"/>
        <v>144.22759916553019</v>
      </c>
      <c r="S25" s="28">
        <f t="shared" si="18"/>
        <v>150.51249382107451</v>
      </c>
      <c r="T25" s="28">
        <f t="shared" si="19"/>
        <v>135.17395404281226</v>
      </c>
      <c r="U25" s="29">
        <f t="shared" si="25"/>
        <v>145.40417966920833</v>
      </c>
      <c r="V25" s="29">
        <f t="shared" si="26"/>
        <v>151.7945432469312</v>
      </c>
      <c r="W25" s="29">
        <f t="shared" si="27"/>
        <v>138.0094796795681</v>
      </c>
      <c r="X25" s="30">
        <f t="shared" si="5"/>
        <v>142.05117999999999</v>
      </c>
      <c r="Y25" s="30">
        <f t="shared" si="5"/>
        <v>151.26626999999999</v>
      </c>
      <c r="Z25" s="30">
        <f t="shared" si="5"/>
        <v>136.74937</v>
      </c>
      <c r="AA25" s="10">
        <f t="shared" si="20"/>
        <v>1.1765805036781387</v>
      </c>
      <c r="AB25" s="10">
        <f t="shared" si="6"/>
        <v>1.2820494258566839</v>
      </c>
      <c r="AC25" s="10">
        <f t="shared" si="6"/>
        <v>2.8355256367558468</v>
      </c>
      <c r="AE25" s="19">
        <f t="shared" si="7"/>
        <v>202.31578179413748</v>
      </c>
      <c r="AF25" s="19">
        <f t="shared" si="7"/>
        <v>205.6731003248162</v>
      </c>
      <c r="AG25" s="19">
        <f t="shared" si="7"/>
        <v>183.22948207660951</v>
      </c>
      <c r="AH25" s="20">
        <f t="shared" si="28"/>
        <v>205.06139313739652</v>
      </c>
      <c r="AI25" s="20">
        <f t="shared" si="29"/>
        <v>209.46595381439786</v>
      </c>
      <c r="AJ25" s="20">
        <f t="shared" si="30"/>
        <v>184.72603823458888</v>
      </c>
      <c r="AK25" s="18">
        <f t="shared" si="9"/>
        <v>198.95598000000001</v>
      </c>
      <c r="AL25" s="18">
        <f t="shared" si="9"/>
        <v>203.73201</v>
      </c>
      <c r="AM25" s="18">
        <f t="shared" si="9"/>
        <v>182.78214</v>
      </c>
      <c r="AN25" s="21">
        <f t="shared" si="21"/>
        <v>7.5383816482327255</v>
      </c>
      <c r="AO25" s="21">
        <f t="shared" si="10"/>
        <v>14.385737593431774</v>
      </c>
      <c r="AP25" s="21">
        <f t="shared" si="10"/>
        <v>2.239680333985973</v>
      </c>
      <c r="AS25"/>
      <c r="AT25"/>
      <c r="AU25"/>
      <c r="AV25"/>
      <c r="BE25" s="50">
        <f t="shared" si="22"/>
        <v>4.0676266603097417</v>
      </c>
      <c r="BF25" s="50">
        <f t="shared" si="11"/>
        <v>2.3017762638529113</v>
      </c>
      <c r="BG25" s="50">
        <f t="shared" si="11"/>
        <v>3.3934243122037704</v>
      </c>
      <c r="BH25" s="50">
        <f t="shared" si="23"/>
        <v>2.3604166253376739</v>
      </c>
      <c r="BI25" s="50">
        <f t="shared" si="12"/>
        <v>0.34923400103090174</v>
      </c>
      <c r="BJ25" s="50">
        <f t="shared" si="12"/>
        <v>0.92147384632785012</v>
      </c>
      <c r="BK25" s="50">
        <f t="shared" si="24"/>
        <v>3.0687256233245717</v>
      </c>
      <c r="BL25" s="50">
        <f t="shared" si="13"/>
        <v>2.814454053831728</v>
      </c>
      <c r="BM25" s="50">
        <f t="shared" si="13"/>
        <v>1.0635055671133329</v>
      </c>
    </row>
    <row r="26" spans="1:65" x14ac:dyDescent="0.2">
      <c r="A26" s="50">
        <v>11</v>
      </c>
      <c r="B26" s="50">
        <v>11</v>
      </c>
      <c r="C26" s="2">
        <f t="shared" si="2"/>
        <v>180.00000774193518</v>
      </c>
      <c r="D26" s="2">
        <f t="shared" si="2"/>
        <v>160</v>
      </c>
      <c r="E26" s="2">
        <f t="shared" si="2"/>
        <v>100</v>
      </c>
      <c r="F26" s="8">
        <f t="shared" si="2"/>
        <v>122.00937645161289</v>
      </c>
      <c r="G26" s="8">
        <f t="shared" si="2"/>
        <v>119.77564225806452</v>
      </c>
      <c r="H26" s="8">
        <f t="shared" si="2"/>
        <v>168.50241096774192</v>
      </c>
      <c r="I26" s="3">
        <f t="shared" si="3"/>
        <v>120</v>
      </c>
      <c r="J26" s="3">
        <f t="shared" si="3"/>
        <v>132</v>
      </c>
      <c r="K26" s="3">
        <f t="shared" si="3"/>
        <v>106</v>
      </c>
      <c r="M26" s="9">
        <f t="shared" si="14"/>
        <v>125.94928607015316</v>
      </c>
      <c r="N26" s="9">
        <f t="shared" si="15"/>
        <v>125.59196886367863</v>
      </c>
      <c r="O26" s="9">
        <f t="shared" si="16"/>
        <v>163.61448737713573</v>
      </c>
      <c r="R26" s="28">
        <f t="shared" si="17"/>
        <v>141.17569254583682</v>
      </c>
      <c r="S26" s="28">
        <f t="shared" si="18"/>
        <v>151.10201529975086</v>
      </c>
      <c r="T26" s="28">
        <f t="shared" si="19"/>
        <v>129.90318655469167</v>
      </c>
      <c r="U26" s="29">
        <f t="shared" si="25"/>
        <v>141.46200850373202</v>
      </c>
      <c r="V26" s="29">
        <f t="shared" si="26"/>
        <v>151.81416871837669</v>
      </c>
      <c r="W26" s="29">
        <f t="shared" si="27"/>
        <v>130.07303473720012</v>
      </c>
      <c r="X26" s="30">
        <f t="shared" si="5"/>
        <v>138.92531</v>
      </c>
      <c r="Y26" s="30">
        <f t="shared" si="5"/>
        <v>150.55624</v>
      </c>
      <c r="Z26" s="30">
        <f t="shared" si="5"/>
        <v>131.33801</v>
      </c>
      <c r="AA26" s="10">
        <f t="shared" si="20"/>
        <v>0.28631595789519793</v>
      </c>
      <c r="AB26" s="10">
        <f t="shared" si="6"/>
        <v>0.71215341862583159</v>
      </c>
      <c r="AC26" s="10">
        <f t="shared" si="6"/>
        <v>0.16984818250844569</v>
      </c>
      <c r="AE26" s="19">
        <f t="shared" si="7"/>
        <v>200.38684085401502</v>
      </c>
      <c r="AF26" s="19">
        <f t="shared" si="7"/>
        <v>204.3942603248162</v>
      </c>
      <c r="AG26" s="19">
        <f t="shared" si="7"/>
        <v>181.24523207660951</v>
      </c>
      <c r="AH26" s="20">
        <f t="shared" si="28"/>
        <v>199.0360982370741</v>
      </c>
      <c r="AI26" s="20">
        <f>(SUMPRODUCT($Q$7:$S$7,$U26:$W26)+$D26*$D$10-$U$7*AI25)/(SUM($Q$7:$S$7)-$U$7)</f>
        <v>206.31369558418879</v>
      </c>
      <c r="AJ26" s="20">
        <f t="shared" si="30"/>
        <v>181.8708753062229</v>
      </c>
      <c r="AK26" s="18">
        <f t="shared" si="9"/>
        <v>197.02654999999999</v>
      </c>
      <c r="AL26" s="18">
        <f t="shared" si="9"/>
        <v>202.45287999999999</v>
      </c>
      <c r="AM26" s="18">
        <f t="shared" si="9"/>
        <v>180.79759999999999</v>
      </c>
      <c r="AN26" s="21">
        <f t="shared" si="21"/>
        <v>1.8245056172204051</v>
      </c>
      <c r="AO26" s="21">
        <f t="shared" si="10"/>
        <v>3.6842317149227255</v>
      </c>
      <c r="AP26" s="21">
        <f t="shared" si="10"/>
        <v>0.39142945076107055</v>
      </c>
      <c r="AS26"/>
      <c r="AT26"/>
      <c r="AU26"/>
      <c r="AV26"/>
      <c r="BE26" s="50">
        <f t="shared" si="22"/>
        <v>3.2291859307245776</v>
      </c>
      <c r="BF26" s="50">
        <f t="shared" si="11"/>
        <v>4.8560178814006685</v>
      </c>
      <c r="BG26" s="50">
        <f t="shared" si="11"/>
        <v>2.9008033549988408</v>
      </c>
      <c r="BH26" s="50">
        <f t="shared" si="23"/>
        <v>1.8259441017133786</v>
      </c>
      <c r="BI26" s="50">
        <f t="shared" si="12"/>
        <v>0.8355208116094619</v>
      </c>
      <c r="BJ26" s="50">
        <f t="shared" si="12"/>
        <v>0.96314483735506529</v>
      </c>
      <c r="BK26" s="50">
        <f t="shared" si="24"/>
        <v>1.0199377886249918</v>
      </c>
      <c r="BL26" s="50">
        <f t="shared" si="13"/>
        <v>1.9070193440512178</v>
      </c>
      <c r="BM26" s="50">
        <f t="shared" si="13"/>
        <v>0.59363360256049358</v>
      </c>
    </row>
    <row r="27" spans="1:65" x14ac:dyDescent="0.2">
      <c r="A27" s="50">
        <v>12</v>
      </c>
      <c r="B27" s="50">
        <v>12</v>
      </c>
      <c r="C27" s="2">
        <f t="shared" si="2"/>
        <v>180</v>
      </c>
      <c r="D27" s="2">
        <f t="shared" si="2"/>
        <v>160</v>
      </c>
      <c r="E27" s="2">
        <f t="shared" si="2"/>
        <v>100</v>
      </c>
      <c r="F27" s="8">
        <f t="shared" si="2"/>
        <v>116.00666033333333</v>
      </c>
      <c r="G27" s="8">
        <f t="shared" si="2"/>
        <v>125.21971133333334</v>
      </c>
      <c r="H27" s="8">
        <f t="shared" si="2"/>
        <v>153.42051699999999</v>
      </c>
      <c r="I27" s="3">
        <f t="shared" si="3"/>
        <v>124</v>
      </c>
      <c r="J27" s="3">
        <f t="shared" si="3"/>
        <v>132</v>
      </c>
      <c r="K27" s="3">
        <f t="shared" si="3"/>
        <v>113</v>
      </c>
      <c r="M27" s="9">
        <f t="shared" si="14"/>
        <v>115.01841759993931</v>
      </c>
      <c r="N27" s="9">
        <f t="shared" si="15"/>
        <v>125.61748631527358</v>
      </c>
      <c r="O27" s="9">
        <f t="shared" si="16"/>
        <v>144.97560382521442</v>
      </c>
      <c r="R27" s="28">
        <f t="shared" si="17"/>
        <v>143.33789959594029</v>
      </c>
      <c r="S27" s="28">
        <f t="shared" si="18"/>
        <v>151.10589639784325</v>
      </c>
      <c r="T27" s="28">
        <f t="shared" si="19"/>
        <v>134.18014706194924</v>
      </c>
      <c r="U27" s="29">
        <f t="shared" si="25"/>
        <v>145.34991255770402</v>
      </c>
      <c r="V27" s="29">
        <f t="shared" si="26"/>
        <v>151.81429792211657</v>
      </c>
      <c r="W27" s="29">
        <f t="shared" si="27"/>
        <v>137.00962389508894</v>
      </c>
      <c r="X27" s="30">
        <f t="shared" si="5"/>
        <v>142.12628000000001</v>
      </c>
      <c r="Y27" s="30">
        <f t="shared" si="5"/>
        <v>151.37717000000001</v>
      </c>
      <c r="Z27" s="30">
        <f t="shared" si="5"/>
        <v>136.24961999999999</v>
      </c>
      <c r="AA27" s="10">
        <f t="shared" si="20"/>
        <v>2.0120129617637303</v>
      </c>
      <c r="AB27" s="10">
        <f t="shared" si="6"/>
        <v>0.70840152427331304</v>
      </c>
      <c r="AC27" s="10">
        <f t="shared" si="6"/>
        <v>2.8294768331396938</v>
      </c>
      <c r="AE27" s="19">
        <f t="shared" si="7"/>
        <v>202.49457179413747</v>
      </c>
      <c r="AF27" s="19">
        <f t="shared" si="7"/>
        <v>205.98171032481619</v>
      </c>
      <c r="AG27" s="19">
        <f t="shared" si="7"/>
        <v>183.38060207660951</v>
      </c>
      <c r="AH27" s="20">
        <f t="shared" si="28"/>
        <v>204.76042145046961</v>
      </c>
      <c r="AI27" s="20">
        <f t="shared" si="29"/>
        <v>209.23522150413777</v>
      </c>
      <c r="AJ27" s="20">
        <f t="shared" si="30"/>
        <v>184.44935099800173</v>
      </c>
      <c r="AK27" s="18">
        <f t="shared" si="9"/>
        <v>199.13480999999999</v>
      </c>
      <c r="AL27" s="18">
        <f t="shared" si="9"/>
        <v>204.04069999999999</v>
      </c>
      <c r="AM27" s="18">
        <f t="shared" si="9"/>
        <v>182.93329</v>
      </c>
      <c r="AN27" s="21">
        <f t="shared" si="21"/>
        <v>5.134074665100461</v>
      </c>
      <c r="AO27" s="21">
        <f t="shared" si="10"/>
        <v>10.585334993970482</v>
      </c>
      <c r="AP27" s="21">
        <f t="shared" si="10"/>
        <v>1.14222425697705</v>
      </c>
      <c r="AS27"/>
      <c r="AT27"/>
      <c r="AU27"/>
      <c r="AV27"/>
      <c r="BE27" s="50">
        <f t="shared" si="22"/>
        <v>0.85188447848977145</v>
      </c>
      <c r="BF27" s="50">
        <f t="shared" si="11"/>
        <v>0.3176616346617927</v>
      </c>
      <c r="BG27" s="50">
        <f t="shared" si="11"/>
        <v>5.5044223158142325</v>
      </c>
      <c r="BH27" s="50">
        <f t="shared" si="23"/>
        <v>2.2681467197368477</v>
      </c>
      <c r="BI27" s="50">
        <f t="shared" si="12"/>
        <v>0.28876740271770135</v>
      </c>
      <c r="BJ27" s="50">
        <f t="shared" si="12"/>
        <v>0.5578025796247672</v>
      </c>
      <c r="BK27" s="50">
        <f t="shared" si="24"/>
        <v>2.8250266492682119</v>
      </c>
      <c r="BL27" s="50">
        <f t="shared" si="13"/>
        <v>2.5458261533790965</v>
      </c>
      <c r="BM27" s="50">
        <f t="shared" si="13"/>
        <v>0.82875074186974618</v>
      </c>
    </row>
    <row r="28" spans="1:65" x14ac:dyDescent="0.2">
      <c r="A28" s="50">
        <v>13</v>
      </c>
      <c r="B28" s="50">
        <v>13</v>
      </c>
      <c r="C28" s="2">
        <f t="shared" si="2"/>
        <v>210.00000741935483</v>
      </c>
      <c r="D28" s="2">
        <f t="shared" si="2"/>
        <v>160</v>
      </c>
      <c r="E28" s="2">
        <f t="shared" si="2"/>
        <v>100</v>
      </c>
      <c r="F28" s="8">
        <f t="shared" si="2"/>
        <v>120.35970290322581</v>
      </c>
      <c r="G28" s="8">
        <f t="shared" si="2"/>
        <v>128.81596387096775</v>
      </c>
      <c r="H28" s="8">
        <f t="shared" si="2"/>
        <v>174.42868032258065</v>
      </c>
      <c r="I28" s="3">
        <f t="shared" si="3"/>
        <v>123</v>
      </c>
      <c r="J28" s="3">
        <f t="shared" si="3"/>
        <v>131</v>
      </c>
      <c r="K28" s="3">
        <f t="shared" si="3"/>
        <v>106</v>
      </c>
      <c r="M28" s="9">
        <f t="shared" si="14"/>
        <v>129.7952591049031</v>
      </c>
      <c r="N28" s="9">
        <f t="shared" si="15"/>
        <v>131.70902699238425</v>
      </c>
      <c r="O28" s="9">
        <f t="shared" si="16"/>
        <v>176.18877937171669</v>
      </c>
      <c r="R28" s="28">
        <f t="shared" si="17"/>
        <v>144.8223110782998</v>
      </c>
      <c r="S28" s="28">
        <f t="shared" si="18"/>
        <v>151.03239435998225</v>
      </c>
      <c r="T28" s="28">
        <f t="shared" si="19"/>
        <v>131.74022221185095</v>
      </c>
      <c r="U28" s="29">
        <f t="shared" si="25"/>
        <v>144.50144891845326</v>
      </c>
      <c r="V28" s="29">
        <f t="shared" si="26"/>
        <v>150.84514151299149</v>
      </c>
      <c r="W28" s="29">
        <f t="shared" si="27"/>
        <v>130.11581339623871</v>
      </c>
      <c r="X28" s="30">
        <f t="shared" si="5"/>
        <v>142.05091999999999</v>
      </c>
      <c r="Y28" s="30">
        <f t="shared" si="5"/>
        <v>151.18088</v>
      </c>
      <c r="Z28" s="30">
        <f t="shared" si="5"/>
        <v>132.49582000000001</v>
      </c>
      <c r="AA28" s="10">
        <f t="shared" si="20"/>
        <v>0.32086215984654132</v>
      </c>
      <c r="AB28" s="10">
        <f t="shared" si="6"/>
        <v>0.18725284699075928</v>
      </c>
      <c r="AC28" s="10">
        <f t="shared" si="6"/>
        <v>1.6244088156122416</v>
      </c>
      <c r="AE28" s="19">
        <f t="shared" si="7"/>
        <v>209.07179619220966</v>
      </c>
      <c r="AF28" s="19">
        <f t="shared" si="7"/>
        <v>207.08295032481618</v>
      </c>
      <c r="AG28" s="19">
        <f t="shared" si="7"/>
        <v>183.37680207660952</v>
      </c>
      <c r="AH28" s="20">
        <f t="shared" si="28"/>
        <v>211.35312453593659</v>
      </c>
      <c r="AI28" s="20">
        <f t="shared" si="29"/>
        <v>207.0084118249568</v>
      </c>
      <c r="AJ28" s="20">
        <f t="shared" si="30"/>
        <v>181.84911991801772</v>
      </c>
      <c r="AK28" s="18">
        <f t="shared" si="9"/>
        <v>205.15387000000001</v>
      </c>
      <c r="AL28" s="18">
        <f t="shared" si="9"/>
        <v>205.14218</v>
      </c>
      <c r="AM28" s="18">
        <f t="shared" si="9"/>
        <v>182.92948999999999</v>
      </c>
      <c r="AN28" s="21">
        <f t="shared" si="21"/>
        <v>5.2044590118918403</v>
      </c>
      <c r="AO28" s="21">
        <f t="shared" si="10"/>
        <v>5.5559879612877344E-3</v>
      </c>
      <c r="AP28" s="21">
        <f t="shared" si="10"/>
        <v>2.333812777679706</v>
      </c>
      <c r="AS28"/>
      <c r="AT28"/>
      <c r="AU28"/>
      <c r="AV28"/>
      <c r="BE28" s="50">
        <f t="shared" si="22"/>
        <v>7.8394645168440347</v>
      </c>
      <c r="BF28" s="50">
        <f t="shared" si="11"/>
        <v>2.2458886573363097</v>
      </c>
      <c r="BG28" s="50">
        <f t="shared" si="11"/>
        <v>1.0090651639862183</v>
      </c>
      <c r="BH28" s="50">
        <f t="shared" si="23"/>
        <v>1.7251059820332548</v>
      </c>
      <c r="BI28" s="50">
        <f t="shared" si="12"/>
        <v>0.22207734669126991</v>
      </c>
      <c r="BJ28" s="50">
        <f t="shared" si="12"/>
        <v>1.7962880668698091</v>
      </c>
      <c r="BK28" s="50">
        <f t="shared" si="24"/>
        <v>3.0217585151752555</v>
      </c>
      <c r="BL28" s="50">
        <f t="shared" si="13"/>
        <v>0.90972603730583279</v>
      </c>
      <c r="BM28" s="50">
        <f t="shared" si="13"/>
        <v>0.5905937211011012</v>
      </c>
    </row>
    <row r="29" spans="1:65" x14ac:dyDescent="0.2">
      <c r="A29" s="50">
        <v>14</v>
      </c>
      <c r="B29" s="50">
        <v>14</v>
      </c>
      <c r="C29" s="2">
        <f t="shared" si="2"/>
        <v>210</v>
      </c>
      <c r="D29" s="2">
        <f t="shared" si="2"/>
        <v>160</v>
      </c>
      <c r="E29" s="2">
        <f t="shared" si="2"/>
        <v>160</v>
      </c>
      <c r="F29" s="8">
        <f t="shared" si="2"/>
        <v>130.15647903225806</v>
      </c>
      <c r="G29" s="8">
        <f t="shared" si="2"/>
        <v>157.56799322580645</v>
      </c>
      <c r="H29" s="8">
        <f t="shared" si="2"/>
        <v>182.03862000000001</v>
      </c>
      <c r="I29" s="3">
        <f t="shared" si="3"/>
        <v>122</v>
      </c>
      <c r="J29" s="3">
        <f t="shared" si="3"/>
        <v>126</v>
      </c>
      <c r="K29" s="3">
        <f t="shared" si="3"/>
        <v>108</v>
      </c>
      <c r="M29" s="9">
        <f t="shared" si="14"/>
        <v>138.6675598825862</v>
      </c>
      <c r="N29" s="9">
        <f t="shared" si="15"/>
        <v>159.66246163573348</v>
      </c>
      <c r="O29" s="9">
        <f t="shared" si="16"/>
        <v>183.63496497834274</v>
      </c>
      <c r="R29" s="28">
        <f t="shared" si="17"/>
        <v>145.31399967221338</v>
      </c>
      <c r="S29" s="28">
        <f t="shared" si="18"/>
        <v>150.28399532674015</v>
      </c>
      <c r="T29" s="28">
        <f t="shared" si="19"/>
        <v>134.82806942226193</v>
      </c>
      <c r="U29" s="29">
        <f t="shared" si="25"/>
        <v>143.59243427353547</v>
      </c>
      <c r="V29" s="29">
        <f t="shared" si="26"/>
        <v>145.98667948300425</v>
      </c>
      <c r="W29" s="29">
        <f t="shared" si="27"/>
        <v>132.14114586309577</v>
      </c>
      <c r="X29" s="30">
        <f t="shared" si="5"/>
        <v>142.59549999999999</v>
      </c>
      <c r="Y29" s="30">
        <f t="shared" si="5"/>
        <v>150.40463</v>
      </c>
      <c r="Z29" s="30">
        <f t="shared" si="5"/>
        <v>135.71583999999999</v>
      </c>
      <c r="AA29" s="10">
        <f t="shared" si="20"/>
        <v>1.7215653986779103</v>
      </c>
      <c r="AB29" s="10">
        <f t="shared" si="6"/>
        <v>4.2973158437359018</v>
      </c>
      <c r="AC29" s="10">
        <f t="shared" si="6"/>
        <v>2.6869235591661607</v>
      </c>
      <c r="AE29" s="19">
        <f t="shared" si="7"/>
        <v>212.0149370931604</v>
      </c>
      <c r="AF29" s="19">
        <f t="shared" si="7"/>
        <v>209.87443032481619</v>
      </c>
      <c r="AG29" s="19">
        <f t="shared" si="7"/>
        <v>198.7379913225752</v>
      </c>
      <c r="AH29" s="20">
        <f t="shared" si="28"/>
        <v>210.18236156065288</v>
      </c>
      <c r="AI29" s="20">
        <f t="shared" si="29"/>
        <v>205.08172697849409</v>
      </c>
      <c r="AJ29" s="20">
        <f t="shared" si="30"/>
        <v>202.26524377905815</v>
      </c>
      <c r="AK29" s="18">
        <f t="shared" si="9"/>
        <v>208.09789000000001</v>
      </c>
      <c r="AL29" s="18">
        <f t="shared" si="9"/>
        <v>207.93430000000001</v>
      </c>
      <c r="AM29" s="18">
        <f t="shared" si="9"/>
        <v>198.02571</v>
      </c>
      <c r="AN29" s="21">
        <f t="shared" si="21"/>
        <v>3.3583330823452178</v>
      </c>
      <c r="AO29" s="21">
        <f t="shared" si="10"/>
        <v>22.970005365847051</v>
      </c>
      <c r="AP29" s="21">
        <f t="shared" si="10"/>
        <v>12.441509891765042</v>
      </c>
      <c r="AS29"/>
      <c r="AT29"/>
      <c r="AU29"/>
      <c r="AV29"/>
      <c r="BE29" s="50">
        <f t="shared" si="22"/>
        <v>6.5391142366556725</v>
      </c>
      <c r="BF29" s="50">
        <f>ABS(G29-N29)/G29*100</f>
        <v>1.3292473725457081</v>
      </c>
      <c r="BG29" s="50">
        <f t="shared" si="11"/>
        <v>0.87692654357780109</v>
      </c>
      <c r="BH29" s="50">
        <f t="shared" si="23"/>
        <v>0.69913445623142889</v>
      </c>
      <c r="BI29" s="50">
        <f t="shared" si="12"/>
        <v>2.9373766731753839</v>
      </c>
      <c r="BJ29" s="50">
        <f t="shared" si="12"/>
        <v>2.6339549877922974</v>
      </c>
      <c r="BK29" s="50">
        <f t="shared" si="24"/>
        <v>1.0016783738907071</v>
      </c>
      <c r="BL29" s="50">
        <f t="shared" si="13"/>
        <v>1.3718626611895768</v>
      </c>
      <c r="BM29" s="50">
        <f t="shared" si="13"/>
        <v>2.1409006835820201</v>
      </c>
    </row>
    <row r="30" spans="1:65" x14ac:dyDescent="0.2">
      <c r="A30" s="50">
        <v>15</v>
      </c>
      <c r="B30" s="50">
        <v>15</v>
      </c>
      <c r="C30" s="2">
        <f t="shared" si="2"/>
        <v>209.99999607142857</v>
      </c>
      <c r="D30" s="2">
        <f t="shared" si="2"/>
        <v>180</v>
      </c>
      <c r="E30" s="2">
        <f t="shared" si="2"/>
        <v>160</v>
      </c>
      <c r="F30" s="8">
        <f t="shared" si="2"/>
        <v>140.72128285714285</v>
      </c>
      <c r="G30" s="8">
        <f t="shared" si="2"/>
        <v>154.16433714285716</v>
      </c>
      <c r="H30" s="8">
        <f t="shared" si="2"/>
        <v>190.7784117857143</v>
      </c>
      <c r="I30" s="3">
        <f t="shared" si="3"/>
        <v>121</v>
      </c>
      <c r="J30" s="3">
        <f t="shared" si="3"/>
        <v>131</v>
      </c>
      <c r="K30" s="3">
        <f t="shared" si="3"/>
        <v>108</v>
      </c>
      <c r="M30" s="9">
        <f t="shared" si="14"/>
        <v>145.79389887146644</v>
      </c>
      <c r="N30" s="9">
        <f t="shared" si="15"/>
        <v>154.11746403468331</v>
      </c>
      <c r="O30" s="9">
        <f t="shared" si="16"/>
        <v>191.05940277395806</v>
      </c>
      <c r="R30" s="28">
        <f t="shared" si="17"/>
        <v>145.51214194133181</v>
      </c>
      <c r="S30" s="28">
        <f t="shared" si="18"/>
        <v>154.4406242897966</v>
      </c>
      <c r="T30" s="28">
        <f t="shared" si="19"/>
        <v>135.91273939579079</v>
      </c>
      <c r="U30" s="29">
        <f t="shared" si="25"/>
        <v>142.66551480806498</v>
      </c>
      <c r="V30" s="29">
        <f t="shared" si="26"/>
        <v>150.9586032299716</v>
      </c>
      <c r="W30" s="29">
        <f t="shared" si="27"/>
        <v>132.16640434231266</v>
      </c>
      <c r="X30" s="30">
        <f t="shared" si="5"/>
        <v>143.22162</v>
      </c>
      <c r="Y30" s="30">
        <f t="shared" si="5"/>
        <v>155.04926</v>
      </c>
      <c r="Z30" s="30">
        <f t="shared" si="5"/>
        <v>137.07166000000001</v>
      </c>
      <c r="AA30" s="10">
        <f t="shared" si="20"/>
        <v>2.8466271332668214</v>
      </c>
      <c r="AB30" s="10">
        <f t="shared" si="6"/>
        <v>3.4820210598250014</v>
      </c>
      <c r="AC30" s="10">
        <f t="shared" si="6"/>
        <v>3.7463350534781341</v>
      </c>
      <c r="AE30" s="19">
        <f t="shared" si="7"/>
        <v>215.3386275702166</v>
      </c>
      <c r="AF30" s="19">
        <f t="shared" si="7"/>
        <v>218.04084036541823</v>
      </c>
      <c r="AG30" s="19">
        <f t="shared" si="7"/>
        <v>202.28657132257518</v>
      </c>
      <c r="AH30" s="20">
        <f t="shared" si="28"/>
        <v>211.18351489446479</v>
      </c>
      <c r="AI30" s="20">
        <f t="shared" si="29"/>
        <v>214.72114925720015</v>
      </c>
      <c r="AJ30" s="20">
        <f t="shared" si="30"/>
        <v>204.87891091167717</v>
      </c>
      <c r="AK30" s="18">
        <f t="shared" si="9"/>
        <v>211.42258000000001</v>
      </c>
      <c r="AL30" s="18">
        <f t="shared" si="9"/>
        <v>215.86019999999999</v>
      </c>
      <c r="AM30" s="18">
        <f t="shared" si="9"/>
        <v>201.57509999999999</v>
      </c>
      <c r="AN30" s="21">
        <f t="shared" si="21"/>
        <v>17.26496134819336</v>
      </c>
      <c r="AO30" s="21">
        <f t="shared" si="10"/>
        <v>11.020349053982187</v>
      </c>
      <c r="AP30" s="21">
        <f t="shared" si="10"/>
        <v>6.7202245452254346</v>
      </c>
      <c r="AS30"/>
      <c r="AT30"/>
      <c r="AU30"/>
      <c r="AV30"/>
      <c r="BE30" s="50">
        <f t="shared" si="22"/>
        <v>3.604725533573478</v>
      </c>
      <c r="BF30" s="50">
        <f t="shared" si="11"/>
        <v>3.040463770192205E-2</v>
      </c>
      <c r="BG30" s="50">
        <f t="shared" si="11"/>
        <v>0.14728657483498295</v>
      </c>
      <c r="BH30" s="50">
        <f t="shared" si="23"/>
        <v>0.38828299242461978</v>
      </c>
      <c r="BI30" s="50">
        <f t="shared" si="12"/>
        <v>2.6382949328674012</v>
      </c>
      <c r="BJ30" s="50">
        <f t="shared" si="12"/>
        <v>3.5786067358397413</v>
      </c>
      <c r="BK30" s="50">
        <f t="shared" si="24"/>
        <v>0.11307453798701063</v>
      </c>
      <c r="BL30" s="50">
        <f t="shared" si="13"/>
        <v>0.52767983296589127</v>
      </c>
      <c r="BM30" s="50">
        <f t="shared" si="13"/>
        <v>1.638997530784891</v>
      </c>
    </row>
    <row r="31" spans="1:65" x14ac:dyDescent="0.2">
      <c r="A31" s="50">
        <v>16</v>
      </c>
      <c r="B31" s="50">
        <v>16</v>
      </c>
      <c r="C31" s="2">
        <f t="shared" si="2"/>
        <v>210</v>
      </c>
      <c r="D31" s="2">
        <f t="shared" si="2"/>
        <v>180</v>
      </c>
      <c r="E31" s="2">
        <f t="shared" si="2"/>
        <v>160</v>
      </c>
      <c r="F31" s="8">
        <f t="shared" si="2"/>
        <v>142.48156741935486</v>
      </c>
      <c r="G31" s="8">
        <f t="shared" si="2"/>
        <v>164.84997548387096</v>
      </c>
      <c r="H31" s="8">
        <f t="shared" si="2"/>
        <v>189.20269774193548</v>
      </c>
      <c r="I31" s="3">
        <f t="shared" si="3"/>
        <v>121</v>
      </c>
      <c r="J31" s="3">
        <f t="shared" si="3"/>
        <v>128</v>
      </c>
      <c r="K31" s="3">
        <f t="shared" si="3"/>
        <v>109</v>
      </c>
      <c r="M31" s="9">
        <f t="shared" si="14"/>
        <v>144.51817410414546</v>
      </c>
      <c r="N31" s="9">
        <f t="shared" si="15"/>
        <v>164.48323016534965</v>
      </c>
      <c r="O31" s="9">
        <f t="shared" si="16"/>
        <v>189.84304484829192</v>
      </c>
      <c r="R31" s="28">
        <f t="shared" si="17"/>
        <v>145.29765596615246</v>
      </c>
      <c r="S31" s="28">
        <f t="shared" si="18"/>
        <v>153.01721413875862</v>
      </c>
      <c r="T31" s="28">
        <f t="shared" si="19"/>
        <v>136.7350361197511</v>
      </c>
      <c r="U31" s="29">
        <f t="shared" si="25"/>
        <v>142.65243226342969</v>
      </c>
      <c r="V31" s="29">
        <f t="shared" si="26"/>
        <v>148.01108871214868</v>
      </c>
      <c r="W31" s="29">
        <f t="shared" si="27"/>
        <v>133.1622662038796</v>
      </c>
      <c r="X31" s="30">
        <f t="shared" si="5"/>
        <v>143.51939999999999</v>
      </c>
      <c r="Y31" s="30">
        <f t="shared" si="5"/>
        <v>153.61131</v>
      </c>
      <c r="Z31" s="30">
        <f t="shared" si="5"/>
        <v>137.89324999999999</v>
      </c>
      <c r="AA31" s="10">
        <f t="shared" si="20"/>
        <v>2.6452237027227739</v>
      </c>
      <c r="AB31" s="10">
        <f t="shared" si="6"/>
        <v>5.0061254266099411</v>
      </c>
      <c r="AC31" s="10">
        <f t="shared" si="6"/>
        <v>3.5727699158715041</v>
      </c>
      <c r="AE31" s="19">
        <f t="shared" si="7"/>
        <v>215.86991709316041</v>
      </c>
      <c r="AF31" s="19">
        <f t="shared" si="7"/>
        <v>218.53138036541822</v>
      </c>
      <c r="AG31" s="19">
        <f t="shared" si="7"/>
        <v>202.72746132257521</v>
      </c>
      <c r="AH31" s="20">
        <f>(SUMPRODUCT($Q$6:$S$6,$U31:$W31)+$C31*$C$10-$U$6*AH30)/(SUM($Q$6:$S$6)-$U$6)</f>
        <v>210.88863677995522</v>
      </c>
      <c r="AI31" s="20">
        <f t="shared" si="29"/>
        <v>213.69432619574019</v>
      </c>
      <c r="AJ31" s="20">
        <f t="shared" si="30"/>
        <v>203.51707520073356</v>
      </c>
      <c r="AK31" s="18">
        <f t="shared" si="9"/>
        <v>211.95401000000001</v>
      </c>
      <c r="AL31" s="18">
        <f t="shared" si="9"/>
        <v>216.35087999999999</v>
      </c>
      <c r="AM31" s="18">
        <f t="shared" si="9"/>
        <v>202.01607999999999</v>
      </c>
      <c r="AN31" s="21">
        <f t="shared" si="21"/>
        <v>24.813153558725592</v>
      </c>
      <c r="AO31" s="21">
        <f t="shared" si="10"/>
        <v>23.397093040399582</v>
      </c>
      <c r="AP31" s="21">
        <f t="shared" si="10"/>
        <v>0.62349007658026778</v>
      </c>
      <c r="AS31"/>
      <c r="AT31"/>
      <c r="AU31"/>
      <c r="AV31"/>
      <c r="BE31" s="50">
        <f t="shared" si="22"/>
        <v>1.4293825662349804</v>
      </c>
      <c r="BF31" s="50">
        <f t="shared" si="11"/>
        <v>0.22247217049613277</v>
      </c>
      <c r="BG31" s="50">
        <f t="shared" si="11"/>
        <v>0.33844501901862434</v>
      </c>
      <c r="BH31" s="50">
        <f t="shared" si="23"/>
        <v>0.60407703527906498</v>
      </c>
      <c r="BI31" s="50">
        <f t="shared" si="12"/>
        <v>3.645708957140803</v>
      </c>
      <c r="BJ31" s="50">
        <f t="shared" si="12"/>
        <v>3.4309031052066716</v>
      </c>
      <c r="BK31" s="50">
        <f t="shared" si="24"/>
        <v>0.50264357822000649</v>
      </c>
      <c r="BL31" s="50">
        <f t="shared" si="13"/>
        <v>1.2278913791613886</v>
      </c>
      <c r="BM31" s="50">
        <f t="shared" si="13"/>
        <v>0.74300778469395601</v>
      </c>
    </row>
    <row r="32" spans="1:65" x14ac:dyDescent="0.2">
      <c r="A32" s="50">
        <v>17</v>
      </c>
      <c r="B32" s="50">
        <v>17</v>
      </c>
      <c r="C32" s="2">
        <f t="shared" ref="C32:H39" si="31">B59/$T59</f>
        <v>209.99999233333335</v>
      </c>
      <c r="D32" s="2">
        <f t="shared" si="31"/>
        <v>180</v>
      </c>
      <c r="E32" s="2">
        <f t="shared" si="31"/>
        <v>160</v>
      </c>
      <c r="F32" s="8">
        <f t="shared" si="31"/>
        <v>155.46839900000001</v>
      </c>
      <c r="G32" s="8">
        <f t="shared" si="31"/>
        <v>153.13000500000001</v>
      </c>
      <c r="H32" s="8">
        <f t="shared" si="31"/>
        <v>185.98600766666667</v>
      </c>
      <c r="I32" s="3">
        <f t="shared" ref="I32:K39" si="32">K59</f>
        <v>117</v>
      </c>
      <c r="J32" s="3">
        <f>L59</f>
        <v>133</v>
      </c>
      <c r="K32" s="3">
        <f>M59</f>
        <v>111</v>
      </c>
      <c r="M32" s="9">
        <f t="shared" si="14"/>
        <v>150.00539476184127</v>
      </c>
      <c r="N32" s="9">
        <f t="shared" si="15"/>
        <v>154.14920236966253</v>
      </c>
      <c r="O32" s="9">
        <f t="shared" si="16"/>
        <v>188.58999815059428</v>
      </c>
      <c r="R32" s="28">
        <f t="shared" si="17"/>
        <v>142.22021536449483</v>
      </c>
      <c r="S32" s="28">
        <f t="shared" si="18"/>
        <v>156.44545155833811</v>
      </c>
      <c r="T32" s="28">
        <f t="shared" si="19"/>
        <v>138.55197281370187</v>
      </c>
      <c r="U32" s="29">
        <f t="shared" si="25"/>
        <v>138.70870365598785</v>
      </c>
      <c r="V32" s="29">
        <f t="shared" si="26"/>
        <v>152.95876393220951</v>
      </c>
      <c r="W32" s="29">
        <f t="shared" si="27"/>
        <v>135.15800324756657</v>
      </c>
      <c r="X32" s="30">
        <f t="shared" ref="X32:Z39" si="33">Q59</f>
        <v>141.39444</v>
      </c>
      <c r="Y32" s="30">
        <f>R59</f>
        <v>156.98586</v>
      </c>
      <c r="Z32" s="30">
        <f>S59</f>
        <v>139.47</v>
      </c>
      <c r="AA32" s="10">
        <f t="shared" si="20"/>
        <v>3.5115117085069869</v>
      </c>
      <c r="AB32" s="10">
        <f t="shared" si="20"/>
        <v>3.4866876261285995</v>
      </c>
      <c r="AC32" s="10">
        <f t="shared" si="20"/>
        <v>3.3939695661352971</v>
      </c>
      <c r="AE32" s="19">
        <f t="shared" ref="AE32:AG39" si="34">H59-C32/L$9</f>
        <v>216.66975802414282</v>
      </c>
      <c r="AF32" s="19">
        <f>I59-D32/M$9</f>
        <v>219.84015036541822</v>
      </c>
      <c r="AG32" s="19">
        <f>J59-E32/N$9</f>
        <v>204.23033132257521</v>
      </c>
      <c r="AH32" s="20">
        <f t="shared" si="28"/>
        <v>211.75744297186125</v>
      </c>
      <c r="AI32" s="20">
        <f t="shared" si="29"/>
        <v>214.79636689359592</v>
      </c>
      <c r="AJ32" s="20">
        <f t="shared" si="30"/>
        <v>206.16659327995694</v>
      </c>
      <c r="AK32" s="18">
        <f t="shared" ref="AK32:AM39" si="35">N59</f>
        <v>212.75408999999999</v>
      </c>
      <c r="AL32" s="18">
        <f>O59</f>
        <v>217.65998999999999</v>
      </c>
      <c r="AM32" s="18">
        <f>P59</f>
        <v>203.51929999999999</v>
      </c>
      <c r="AN32" s="21">
        <f t="shared" si="21"/>
        <v>24.13083917287209</v>
      </c>
      <c r="AO32" s="21">
        <f t="shared" si="21"/>
        <v>25.439751710627903</v>
      </c>
      <c r="AP32" s="21">
        <f t="shared" si="21"/>
        <v>3.7491103676037332</v>
      </c>
      <c r="AS32"/>
      <c r="AT32"/>
      <c r="AU32"/>
      <c r="AV32"/>
      <c r="BE32" s="50">
        <f t="shared" si="22"/>
        <v>3.5139001065796855</v>
      </c>
      <c r="BF32" s="50">
        <f t="shared" si="22"/>
        <v>0.66557652738437589</v>
      </c>
      <c r="BG32" s="50">
        <f t="shared" si="22"/>
        <v>1.4001002100086035</v>
      </c>
      <c r="BH32" s="50">
        <f t="shared" si="23"/>
        <v>1.8994638997206368</v>
      </c>
      <c r="BI32" s="50">
        <f t="shared" si="23"/>
        <v>2.5652603793682407</v>
      </c>
      <c r="BJ32" s="50">
        <f t="shared" si="23"/>
        <v>3.0917019806649675</v>
      </c>
      <c r="BK32" s="50">
        <f t="shared" si="24"/>
        <v>0.46845023197379604</v>
      </c>
      <c r="BL32" s="50">
        <f t="shared" si="24"/>
        <v>1.3156405577359795</v>
      </c>
      <c r="BM32" s="50">
        <f t="shared" si="24"/>
        <v>1.3007578543936398</v>
      </c>
    </row>
    <row r="33" spans="1:65" x14ac:dyDescent="0.2">
      <c r="A33" s="50">
        <v>18</v>
      </c>
      <c r="B33" s="50">
        <v>18</v>
      </c>
      <c r="C33" s="2">
        <f t="shared" si="31"/>
        <v>210.00000774193518</v>
      </c>
      <c r="D33" s="2">
        <f t="shared" si="31"/>
        <v>180</v>
      </c>
      <c r="E33" s="2">
        <f t="shared" si="31"/>
        <v>160</v>
      </c>
      <c r="F33" s="8">
        <f t="shared" si="31"/>
        <v>142.90071096774196</v>
      </c>
      <c r="G33" s="8">
        <f t="shared" si="31"/>
        <v>162.74105838709679</v>
      </c>
      <c r="H33" s="8">
        <f t="shared" si="31"/>
        <v>189.99105838709679</v>
      </c>
      <c r="I33" s="3">
        <f t="shared" si="32"/>
        <v>122</v>
      </c>
      <c r="J33" s="3">
        <f t="shared" si="32"/>
        <v>130</v>
      </c>
      <c r="K33" s="3">
        <f t="shared" si="32"/>
        <v>110</v>
      </c>
      <c r="M33" s="9">
        <f t="shared" si="14"/>
        <v>137.69608190656564</v>
      </c>
      <c r="N33" s="9">
        <f t="shared" si="15"/>
        <v>164.48344036032017</v>
      </c>
      <c r="O33" s="9">
        <f t="shared" si="16"/>
        <v>192.32832339979535</v>
      </c>
      <c r="R33" s="28">
        <f t="shared" si="17"/>
        <v>145.15066632132957</v>
      </c>
      <c r="S33" s="28">
        <f t="shared" si="18"/>
        <v>155.01724610853805</v>
      </c>
      <c r="T33" s="28">
        <f t="shared" si="19"/>
        <v>138.0981217963882</v>
      </c>
      <c r="U33" s="29">
        <f t="shared" si="25"/>
        <v>143.58247177667957</v>
      </c>
      <c r="V33" s="29">
        <f t="shared" si="26"/>
        <v>150.01108977643898</v>
      </c>
      <c r="W33" s="29">
        <f t="shared" si="27"/>
        <v>134.1707213028877</v>
      </c>
      <c r="X33" s="30">
        <f t="shared" si="33"/>
        <v>144.63947999999999</v>
      </c>
      <c r="Y33" s="30">
        <f t="shared" si="33"/>
        <v>155.37126000000001</v>
      </c>
      <c r="Z33" s="30">
        <f t="shared" si="33"/>
        <v>139.05779000000001</v>
      </c>
      <c r="AA33" s="10">
        <f t="shared" si="20"/>
        <v>1.5681945446499981</v>
      </c>
      <c r="AB33" s="10">
        <f t="shared" si="20"/>
        <v>5.0061563320990672</v>
      </c>
      <c r="AC33" s="10">
        <f t="shared" si="20"/>
        <v>3.9274004935004996</v>
      </c>
      <c r="AE33" s="19">
        <f t="shared" si="34"/>
        <v>217.23295615303792</v>
      </c>
      <c r="AF33" s="19">
        <f t="shared" si="34"/>
        <v>220.00885036541823</v>
      </c>
      <c r="AG33" s="19">
        <f t="shared" si="34"/>
        <v>204.17097132257518</v>
      </c>
      <c r="AH33" s="20">
        <f t="shared" si="28"/>
        <v>212.15496080978713</v>
      </c>
      <c r="AI33" s="20">
        <f t="shared" si="29"/>
        <v>215.09188631595541</v>
      </c>
      <c r="AJ33" s="20">
        <f t="shared" si="30"/>
        <v>205.06320655468318</v>
      </c>
      <c r="AK33" s="18">
        <f t="shared" si="35"/>
        <v>213.31746000000001</v>
      </c>
      <c r="AL33" s="18">
        <f t="shared" si="35"/>
        <v>217.82874000000001</v>
      </c>
      <c r="AM33" s="18">
        <f t="shared" si="35"/>
        <v>203.45993000000001</v>
      </c>
      <c r="AN33" s="21">
        <f t="shared" si="21"/>
        <v>25.786036706076718</v>
      </c>
      <c r="AO33" s="21">
        <f t="shared" si="21"/>
        <v>24.176535463709811</v>
      </c>
      <c r="AP33" s="21">
        <f t="shared" si="21"/>
        <v>0.79608370941480366</v>
      </c>
      <c r="AS33"/>
      <c r="AT33"/>
      <c r="AU33"/>
      <c r="AV33"/>
      <c r="BE33" s="50">
        <f t="shared" si="22"/>
        <v>3.6421295778935625</v>
      </c>
      <c r="BF33" s="50">
        <f t="shared" si="22"/>
        <v>1.0706468241585037</v>
      </c>
      <c r="BG33" s="50">
        <f t="shared" si="22"/>
        <v>1.2301973748346156</v>
      </c>
      <c r="BH33" s="50">
        <f t="shared" si="23"/>
        <v>0.73078817990801903</v>
      </c>
      <c r="BI33" s="50">
        <f t="shared" si="23"/>
        <v>3.4499110218717592</v>
      </c>
      <c r="BJ33" s="50">
        <f t="shared" si="23"/>
        <v>3.5144156232544117</v>
      </c>
      <c r="BK33" s="50">
        <f t="shared" si="24"/>
        <v>0.54496204399437531</v>
      </c>
      <c r="BL33" s="50">
        <f t="shared" si="24"/>
        <v>1.256424512231308</v>
      </c>
      <c r="BM33" s="50">
        <f t="shared" si="24"/>
        <v>0.78800604850456923</v>
      </c>
    </row>
    <row r="34" spans="1:65" x14ac:dyDescent="0.2">
      <c r="A34" s="50">
        <v>19</v>
      </c>
      <c r="B34" s="50">
        <v>19</v>
      </c>
      <c r="C34" s="2">
        <f t="shared" si="31"/>
        <v>210.00000766666665</v>
      </c>
      <c r="D34" s="2">
        <f t="shared" si="31"/>
        <v>180</v>
      </c>
      <c r="E34" s="2">
        <f t="shared" si="31"/>
        <v>160</v>
      </c>
      <c r="F34" s="8">
        <f t="shared" si="31"/>
        <v>146.87902833333334</v>
      </c>
      <c r="G34" s="8">
        <f t="shared" si="31"/>
        <v>166.76902766666666</v>
      </c>
      <c r="H34" s="8">
        <f t="shared" si="31"/>
        <v>182.16760266666668</v>
      </c>
      <c r="I34" s="3">
        <f t="shared" si="32"/>
        <v>121</v>
      </c>
      <c r="J34" s="3">
        <f t="shared" si="32"/>
        <v>129</v>
      </c>
      <c r="K34" s="3">
        <f t="shared" si="32"/>
        <v>113</v>
      </c>
      <c r="M34" s="9">
        <f t="shared" si="14"/>
        <v>145.78019052775261</v>
      </c>
      <c r="N34" s="9">
        <f t="shared" si="15"/>
        <v>161.95091065831585</v>
      </c>
      <c r="O34" s="9">
        <f t="shared" si="16"/>
        <v>187.35267688967971</v>
      </c>
      <c r="R34" s="28">
        <f t="shared" si="17"/>
        <v>145.50983717501788</v>
      </c>
      <c r="S34" s="28">
        <f t="shared" si="18"/>
        <v>153.63205889033884</v>
      </c>
      <c r="T34" s="28">
        <f t="shared" si="19"/>
        <v>140.37120690842141</v>
      </c>
      <c r="U34" s="29">
        <f t="shared" si="25"/>
        <v>142.66537422913837</v>
      </c>
      <c r="V34" s="29">
        <f t="shared" si="26"/>
        <v>148.99826669700019</v>
      </c>
      <c r="W34" s="29">
        <f t="shared" si="27"/>
        <v>137.15379379033715</v>
      </c>
      <c r="X34" s="30">
        <f t="shared" si="33"/>
        <v>144.21803</v>
      </c>
      <c r="Y34" s="30">
        <f t="shared" si="33"/>
        <v>154.95683</v>
      </c>
      <c r="Z34" s="30">
        <f t="shared" si="33"/>
        <v>140.96449999999999</v>
      </c>
      <c r="AA34" s="10">
        <f t="shared" si="20"/>
        <v>2.8444629458795134</v>
      </c>
      <c r="AB34" s="10">
        <f t="shared" si="20"/>
        <v>4.6337921933386497</v>
      </c>
      <c r="AC34" s="10">
        <f t="shared" si="20"/>
        <v>3.2174131180842664</v>
      </c>
      <c r="AE34" s="19">
        <f t="shared" si="34"/>
        <v>217.54962616217799</v>
      </c>
      <c r="AF34" s="19">
        <f t="shared" si="34"/>
        <v>220.17817036541823</v>
      </c>
      <c r="AG34" s="19">
        <f t="shared" si="34"/>
        <v>204.66052132257519</v>
      </c>
      <c r="AH34" s="20">
        <f t="shared" si="28"/>
        <v>213.11716252800187</v>
      </c>
      <c r="AI34" s="20">
        <f t="shared" si="29"/>
        <v>214.99083209728894</v>
      </c>
      <c r="AJ34" s="20">
        <f t="shared" si="30"/>
        <v>205.17976220286178</v>
      </c>
      <c r="AK34" s="18">
        <f t="shared" si="35"/>
        <v>213.63423</v>
      </c>
      <c r="AL34" s="18">
        <f t="shared" si="35"/>
        <v>217.99807999999999</v>
      </c>
      <c r="AM34" s="18">
        <f t="shared" si="35"/>
        <v>203.94958</v>
      </c>
      <c r="AN34" s="21">
        <f t="shared" si="21"/>
        <v>19.646733868293744</v>
      </c>
      <c r="AO34" s="21">
        <f t="shared" si="21"/>
        <v>26.908478307998489</v>
      </c>
      <c r="AP34" s="21">
        <f t="shared" si="21"/>
        <v>0.26961109176079129</v>
      </c>
      <c r="AS34"/>
      <c r="AT34"/>
      <c r="AU34"/>
      <c r="AV34"/>
      <c r="BE34" s="50">
        <f t="shared" si="22"/>
        <v>0.74812437013606936</v>
      </c>
      <c r="BF34" s="50">
        <f t="shared" si="22"/>
        <v>2.8890958205867401</v>
      </c>
      <c r="BG34" s="50">
        <f t="shared" si="22"/>
        <v>2.846320721748075</v>
      </c>
      <c r="BH34" s="50">
        <f t="shared" si="23"/>
        <v>1.0766030924577417</v>
      </c>
      <c r="BI34" s="50">
        <f t="shared" si="23"/>
        <v>3.8453053685983423</v>
      </c>
      <c r="BJ34" s="50">
        <f t="shared" si="23"/>
        <v>2.7033091378771532</v>
      </c>
      <c r="BK34" s="50">
        <f t="shared" si="24"/>
        <v>0.24203399988762664</v>
      </c>
      <c r="BL34" s="50">
        <f t="shared" si="24"/>
        <v>1.3794836645859649</v>
      </c>
      <c r="BM34" s="50">
        <f t="shared" si="24"/>
        <v>0.60317957156949453</v>
      </c>
    </row>
    <row r="35" spans="1:65" x14ac:dyDescent="0.2">
      <c r="A35" s="50">
        <v>20</v>
      </c>
      <c r="B35" s="50">
        <v>20</v>
      </c>
      <c r="C35" s="2">
        <f t="shared" si="31"/>
        <v>209.9999964516129</v>
      </c>
      <c r="D35" s="2">
        <f t="shared" si="31"/>
        <v>140</v>
      </c>
      <c r="E35" s="2">
        <f t="shared" si="31"/>
        <v>160</v>
      </c>
      <c r="F35" s="8">
        <f t="shared" si="31"/>
        <v>136.16470322580645</v>
      </c>
      <c r="G35" s="8">
        <f t="shared" si="31"/>
        <v>150.99641419354836</v>
      </c>
      <c r="H35" s="8">
        <f t="shared" si="31"/>
        <v>189.2611693548387</v>
      </c>
      <c r="I35" s="3">
        <f t="shared" si="32"/>
        <v>121</v>
      </c>
      <c r="J35" s="3">
        <f t="shared" si="32"/>
        <v>129</v>
      </c>
      <c r="K35" s="3">
        <f t="shared" si="32"/>
        <v>107</v>
      </c>
      <c r="M35" s="9">
        <f t="shared" si="14"/>
        <v>130.51574716274857</v>
      </c>
      <c r="N35" s="9">
        <f t="shared" si="15"/>
        <v>146.08634270966041</v>
      </c>
      <c r="O35" s="9">
        <f t="shared" si="16"/>
        <v>188.76832322695714</v>
      </c>
      <c r="R35" s="28">
        <f t="shared" si="17"/>
        <v>142.94344581492217</v>
      </c>
      <c r="S35" s="28">
        <f t="shared" si="18"/>
        <v>151.21912419060428</v>
      </c>
      <c r="T35" s="28">
        <f t="shared" si="19"/>
        <v>134.57802513728282</v>
      </c>
      <c r="U35" s="29">
        <f t="shared" si="25"/>
        <v>142.50883751622726</v>
      </c>
      <c r="V35" s="29">
        <f t="shared" si="26"/>
        <v>148.91793886712057</v>
      </c>
      <c r="W35" s="29">
        <f t="shared" si="27"/>
        <v>131.15860992249057</v>
      </c>
      <c r="X35" s="30">
        <f t="shared" si="33"/>
        <v>142.57786999999999</v>
      </c>
      <c r="Y35" s="30">
        <f t="shared" si="33"/>
        <v>152.60471999999999</v>
      </c>
      <c r="Z35" s="30">
        <f t="shared" si="33"/>
        <v>135.8586</v>
      </c>
      <c r="AA35" s="10">
        <f t="shared" si="20"/>
        <v>0.43460829869491135</v>
      </c>
      <c r="AB35" s="10">
        <f t="shared" si="20"/>
        <v>2.3011853234837076</v>
      </c>
      <c r="AC35" s="10">
        <f t="shared" si="20"/>
        <v>3.4194152147922523</v>
      </c>
      <c r="AE35" s="19">
        <f t="shared" si="34"/>
        <v>213.16395752404989</v>
      </c>
      <c r="AF35" s="19">
        <f t="shared" si="34"/>
        <v>207.30650028421417</v>
      </c>
      <c r="AG35" s="19">
        <f t="shared" si="34"/>
        <v>200.4178113225752</v>
      </c>
      <c r="AH35" s="20">
        <f t="shared" si="28"/>
        <v>209.77273640993423</v>
      </c>
      <c r="AI35" s="20">
        <f t="shared" si="29"/>
        <v>197.83466768850462</v>
      </c>
      <c r="AJ35" s="20">
        <f t="shared" si="30"/>
        <v>203.43855806382652</v>
      </c>
      <c r="AK35" s="18">
        <f t="shared" si="35"/>
        <v>209.24724000000001</v>
      </c>
      <c r="AL35" s="18">
        <f t="shared" si="35"/>
        <v>205.60840999999999</v>
      </c>
      <c r="AM35" s="18">
        <f t="shared" si="35"/>
        <v>199.70593</v>
      </c>
      <c r="AN35" s="21">
        <f t="shared" si="21"/>
        <v>11.500380644823899</v>
      </c>
      <c r="AO35" s="21">
        <f t="shared" si="21"/>
        <v>89.715612721145774</v>
      </c>
      <c r="AP35" s="21">
        <f t="shared" si="21"/>
        <v>9.1249108747804417</v>
      </c>
      <c r="AS35"/>
      <c r="AT35"/>
      <c r="AU35"/>
      <c r="AV35"/>
      <c r="BE35" s="50">
        <f t="shared" si="22"/>
        <v>4.1486199648157198</v>
      </c>
      <c r="BF35" s="50">
        <f t="shared" si="22"/>
        <v>3.2517801896899221</v>
      </c>
      <c r="BG35" s="50">
        <f t="shared" si="22"/>
        <v>0.26040530636136161</v>
      </c>
      <c r="BH35" s="50">
        <f t="shared" si="23"/>
        <v>4.8417390281346118E-2</v>
      </c>
      <c r="BI35" s="50">
        <f t="shared" si="23"/>
        <v>2.4159024261368964</v>
      </c>
      <c r="BJ35" s="50">
        <f t="shared" si="23"/>
        <v>3.4594718902663697</v>
      </c>
      <c r="BK35" s="50">
        <f t="shared" si="24"/>
        <v>0.25113660277393401</v>
      </c>
      <c r="BL35" s="50">
        <f t="shared" si="24"/>
        <v>3.7808484154395092</v>
      </c>
      <c r="BM35" s="50">
        <f t="shared" si="24"/>
        <v>1.8690622075301044</v>
      </c>
    </row>
    <row r="36" spans="1:65" x14ac:dyDescent="0.2">
      <c r="A36" s="50">
        <v>21</v>
      </c>
      <c r="B36" s="50">
        <v>21</v>
      </c>
      <c r="C36" s="2">
        <f t="shared" si="31"/>
        <v>197.99999612903227</v>
      </c>
      <c r="D36" s="2">
        <f t="shared" si="31"/>
        <v>140</v>
      </c>
      <c r="E36" s="2">
        <f t="shared" si="31"/>
        <v>100</v>
      </c>
      <c r="F36" s="8">
        <f t="shared" si="31"/>
        <v>122.31565870967742</v>
      </c>
      <c r="G36" s="8">
        <f t="shared" si="31"/>
        <v>129.29895032258065</v>
      </c>
      <c r="H36" s="8">
        <f t="shared" si="31"/>
        <v>165.48806774193548</v>
      </c>
      <c r="I36" s="3">
        <f t="shared" si="32"/>
        <v>121</v>
      </c>
      <c r="J36" s="3">
        <f t="shared" si="32"/>
        <v>129</v>
      </c>
      <c r="K36" s="3">
        <f t="shared" si="32"/>
        <v>108</v>
      </c>
      <c r="M36" s="9">
        <f t="shared" si="14"/>
        <v>118.41672926120317</v>
      </c>
      <c r="N36" s="9">
        <f t="shared" si="15"/>
        <v>121.35326460004656</v>
      </c>
      <c r="O36" s="9">
        <f t="shared" si="16"/>
        <v>155.96579081064641</v>
      </c>
      <c r="R36" s="28">
        <f t="shared" si="17"/>
        <v>140.90925339364082</v>
      </c>
      <c r="S36" s="28">
        <f t="shared" si="18"/>
        <v>147.45732603794858</v>
      </c>
      <c r="T36" s="28">
        <f t="shared" si="19"/>
        <v>130.78575359468977</v>
      </c>
      <c r="U36" s="29">
        <f t="shared" si="25"/>
        <v>142.38476220955064</v>
      </c>
      <c r="V36" s="29">
        <f t="shared" si="26"/>
        <v>148.7927066832238</v>
      </c>
      <c r="W36" s="29">
        <f t="shared" si="27"/>
        <v>132.04701331327826</v>
      </c>
      <c r="X36" s="30">
        <f t="shared" si="33"/>
        <v>140.31403</v>
      </c>
      <c r="Y36" s="30">
        <f t="shared" si="33"/>
        <v>149.24194</v>
      </c>
      <c r="Z36" s="30">
        <f t="shared" si="33"/>
        <v>133.22460000000001</v>
      </c>
      <c r="AA36" s="10">
        <f t="shared" si="20"/>
        <v>1.4755088159098193</v>
      </c>
      <c r="AB36" s="10">
        <f t="shared" si="20"/>
        <v>1.3353806452752224</v>
      </c>
      <c r="AC36" s="10">
        <f t="shared" si="20"/>
        <v>1.2612597185884908</v>
      </c>
      <c r="AE36" s="19">
        <f t="shared" si="34"/>
        <v>205.1559674436125</v>
      </c>
      <c r="AF36" s="19">
        <f t="shared" si="34"/>
        <v>201.13796028421416</v>
      </c>
      <c r="AG36" s="19">
        <f t="shared" si="34"/>
        <v>182.48537207660951</v>
      </c>
      <c r="AH36" s="20">
        <f t="shared" si="28"/>
        <v>205.98862763690178</v>
      </c>
      <c r="AI36" s="20">
        <f t="shared" si="29"/>
        <v>197.9331131470766</v>
      </c>
      <c r="AJ36" s="20">
        <f t="shared" si="30"/>
        <v>180.89513877027491</v>
      </c>
      <c r="AK36" s="18">
        <f t="shared" si="35"/>
        <v>201.46088</v>
      </c>
      <c r="AL36" s="18">
        <f t="shared" si="35"/>
        <v>199.43863999999999</v>
      </c>
      <c r="AM36" s="18">
        <f t="shared" si="35"/>
        <v>182.03792000000001</v>
      </c>
      <c r="AN36" s="21">
        <f t="shared" si="21"/>
        <v>0.69332299748855053</v>
      </c>
      <c r="AO36" s="21">
        <f t="shared" si="21"/>
        <v>10.271045172418832</v>
      </c>
      <c r="AP36" s="21">
        <f t="shared" si="21"/>
        <v>2.5288419685758621</v>
      </c>
      <c r="AS36"/>
      <c r="AT36"/>
      <c r="AU36"/>
      <c r="AV36"/>
      <c r="BE36" s="50">
        <f t="shared" si="22"/>
        <v>3.1875963303509329</v>
      </c>
      <c r="BF36" s="50">
        <f t="shared" si="22"/>
        <v>6.1452051255720574</v>
      </c>
      <c r="BG36" s="50">
        <f t="shared" si="22"/>
        <v>5.7540565076499943</v>
      </c>
      <c r="BH36" s="50">
        <f t="shared" si="23"/>
        <v>1.4757841461403691</v>
      </c>
      <c r="BI36" s="50">
        <f t="shared" si="23"/>
        <v>0.30101010264018363</v>
      </c>
      <c r="BJ36" s="50">
        <f t="shared" si="23"/>
        <v>0.88391084433486977</v>
      </c>
      <c r="BK36" s="50">
        <f t="shared" si="24"/>
        <v>2.2474574899612167</v>
      </c>
      <c r="BL36" s="50">
        <f t="shared" si="24"/>
        <v>0.75488222990459397</v>
      </c>
      <c r="BM36" s="50">
        <f t="shared" si="24"/>
        <v>0.62777097745629162</v>
      </c>
    </row>
    <row r="37" spans="1:65" x14ac:dyDescent="0.2">
      <c r="A37" s="50">
        <v>22</v>
      </c>
      <c r="B37" s="50">
        <v>22</v>
      </c>
      <c r="C37" s="2">
        <f t="shared" si="31"/>
        <v>193</v>
      </c>
      <c r="D37" s="2">
        <f t="shared" si="31"/>
        <v>140</v>
      </c>
      <c r="E37" s="2">
        <f t="shared" si="31"/>
        <v>100</v>
      </c>
      <c r="F37" s="8">
        <f t="shared" si="31"/>
        <v>129.26376333333332</v>
      </c>
      <c r="G37" s="8">
        <f t="shared" si="31"/>
        <v>122.27607733333333</v>
      </c>
      <c r="H37" s="8">
        <f t="shared" si="31"/>
        <v>152.52005</v>
      </c>
      <c r="I37" s="3">
        <f t="shared" si="32"/>
        <v>116</v>
      </c>
      <c r="J37" s="3">
        <f t="shared" si="32"/>
        <v>129</v>
      </c>
      <c r="K37" s="3">
        <f t="shared" si="32"/>
        <v>110</v>
      </c>
      <c r="M37" s="9">
        <f t="shared" si="14"/>
        <v>123.78590287465602</v>
      </c>
      <c r="N37" s="9">
        <f t="shared" si="15"/>
        <v>120.39191323461893</v>
      </c>
      <c r="O37" s="9">
        <f t="shared" si="16"/>
        <v>152.2749889895187</v>
      </c>
      <c r="R37" s="28">
        <f t="shared" si="17"/>
        <v>136.81196569325934</v>
      </c>
      <c r="S37" s="28">
        <f t="shared" si="18"/>
        <v>147.31110849986089</v>
      </c>
      <c r="T37" s="28">
        <f t="shared" si="19"/>
        <v>132.24654752632091</v>
      </c>
      <c r="U37" s="29">
        <f t="shared" si="25"/>
        <v>137.43982303085946</v>
      </c>
      <c r="V37" s="29">
        <f t="shared" si="26"/>
        <v>148.7878390266203</v>
      </c>
      <c r="W37" s="29">
        <f t="shared" si="27"/>
        <v>134.0344569361277</v>
      </c>
      <c r="X37" s="30">
        <f t="shared" si="33"/>
        <v>136.10153</v>
      </c>
      <c r="Y37" s="30">
        <f t="shared" si="33"/>
        <v>148.05714</v>
      </c>
      <c r="Z37" s="30">
        <f t="shared" si="33"/>
        <v>133.21100999999999</v>
      </c>
      <c r="AA37" s="10">
        <f t="shared" si="20"/>
        <v>0.62785733760011908</v>
      </c>
      <c r="AB37" s="10">
        <f t="shared" si="20"/>
        <v>1.4767305267594111</v>
      </c>
      <c r="AC37" s="10">
        <f t="shared" si="20"/>
        <v>1.7879094098067867</v>
      </c>
      <c r="AE37" s="19">
        <f t="shared" si="34"/>
        <v>201.34395942371407</v>
      </c>
      <c r="AF37" s="19">
        <f t="shared" si="34"/>
        <v>198.29510028421416</v>
      </c>
      <c r="AG37" s="19">
        <f t="shared" si="34"/>
        <v>180.19356207660951</v>
      </c>
      <c r="AH37" s="20">
        <f t="shared" si="28"/>
        <v>203.82882259455388</v>
      </c>
      <c r="AI37" s="20">
        <f t="shared" si="29"/>
        <v>196.58905178841837</v>
      </c>
      <c r="AJ37" s="20">
        <f t="shared" si="30"/>
        <v>180.62647013707425</v>
      </c>
      <c r="AK37" s="18">
        <f t="shared" si="35"/>
        <v>197.74117000000001</v>
      </c>
      <c r="AL37" s="18">
        <f t="shared" si="35"/>
        <v>196.59522999999999</v>
      </c>
      <c r="AM37" s="18">
        <f t="shared" si="35"/>
        <v>179.74579</v>
      </c>
      <c r="AN37" s="21">
        <f t="shared" si="21"/>
        <v>6.1745449777961037</v>
      </c>
      <c r="AO37" s="21">
        <f t="shared" si="21"/>
        <v>2.910601470007057</v>
      </c>
      <c r="AP37" s="21">
        <f t="shared" si="21"/>
        <v>0.18740938881534314</v>
      </c>
      <c r="AS37"/>
      <c r="AT37"/>
      <c r="AU37"/>
      <c r="AV37"/>
      <c r="BE37" s="50">
        <f t="shared" si="22"/>
        <v>4.2377386495792351</v>
      </c>
      <c r="BF37" s="50">
        <f t="shared" si="22"/>
        <v>1.5409098327369803</v>
      </c>
      <c r="BG37" s="50">
        <f t="shared" si="22"/>
        <v>0.16067461981640696</v>
      </c>
      <c r="BH37" s="50">
        <f t="shared" si="23"/>
        <v>0.98330491278052556</v>
      </c>
      <c r="BI37" s="50">
        <f t="shared" si="23"/>
        <v>0.49352501785479591</v>
      </c>
      <c r="BJ37" s="50">
        <f t="shared" si="23"/>
        <v>0.61815231047922348</v>
      </c>
      <c r="BK37" s="50">
        <f t="shared" si="24"/>
        <v>3.0785964271142285</v>
      </c>
      <c r="BL37" s="50">
        <f t="shared" si="24"/>
        <v>3.1426050274021978E-3</v>
      </c>
      <c r="BM37" s="50">
        <f t="shared" si="24"/>
        <v>0.48995870060391988</v>
      </c>
    </row>
    <row r="38" spans="1:65" x14ac:dyDescent="0.2">
      <c r="A38" s="50">
        <v>23</v>
      </c>
      <c r="B38" s="50">
        <v>23</v>
      </c>
      <c r="C38" s="2">
        <f t="shared" si="31"/>
        <v>197.0000035483871</v>
      </c>
      <c r="D38" s="2">
        <f t="shared" si="31"/>
        <v>140</v>
      </c>
      <c r="E38" s="2">
        <f t="shared" si="31"/>
        <v>100</v>
      </c>
      <c r="F38" s="8">
        <f t="shared" si="31"/>
        <v>116.35578161290323</v>
      </c>
      <c r="G38" s="8">
        <f t="shared" si="31"/>
        <v>117.32321935483871</v>
      </c>
      <c r="H38" s="8">
        <f t="shared" si="31"/>
        <v>156.95001225806453</v>
      </c>
      <c r="I38" s="3">
        <f t="shared" si="32"/>
        <v>122</v>
      </c>
      <c r="J38" s="3">
        <f t="shared" si="32"/>
        <v>132</v>
      </c>
      <c r="K38" s="3">
        <f t="shared" si="32"/>
        <v>110</v>
      </c>
      <c r="M38" s="9">
        <f t="shared" si="14"/>
        <v>109.79558423796878</v>
      </c>
      <c r="N38" s="9">
        <f t="shared" si="15"/>
        <v>117.12354389222705</v>
      </c>
      <c r="O38" s="9">
        <f t="shared" si="16"/>
        <v>156.59801251120263</v>
      </c>
      <c r="R38" s="28">
        <f t="shared" si="17"/>
        <v>140.45979129582952</v>
      </c>
      <c r="S38" s="28">
        <f t="shared" si="18"/>
        <v>149.81400313756362</v>
      </c>
      <c r="T38" s="28">
        <f t="shared" si="19"/>
        <v>132.87811774590023</v>
      </c>
      <c r="U38" s="29">
        <f t="shared" si="25"/>
        <v>143.29635245419979</v>
      </c>
      <c r="V38" s="29">
        <f t="shared" si="26"/>
        <v>151.7712901349411</v>
      </c>
      <c r="W38" s="29">
        <f t="shared" si="27"/>
        <v>134.04916417764315</v>
      </c>
      <c r="X38" s="30">
        <f t="shared" si="33"/>
        <v>140.31301999999999</v>
      </c>
      <c r="Y38" s="30">
        <f t="shared" si="33"/>
        <v>150.38924</v>
      </c>
      <c r="Z38" s="30">
        <f t="shared" si="33"/>
        <v>133.8699</v>
      </c>
      <c r="AA38" s="10">
        <f t="shared" si="20"/>
        <v>2.836561158370273</v>
      </c>
      <c r="AB38" s="10">
        <f t="shared" si="20"/>
        <v>1.95728699737748</v>
      </c>
      <c r="AC38" s="10">
        <f t="shared" si="20"/>
        <v>1.1710464317429228</v>
      </c>
      <c r="AE38" s="19">
        <f t="shared" si="34"/>
        <v>203.9091590326943</v>
      </c>
      <c r="AF38" s="19">
        <f t="shared" si="34"/>
        <v>199.87414028421415</v>
      </c>
      <c r="AG38" s="19">
        <f t="shared" si="34"/>
        <v>181.56363207660951</v>
      </c>
      <c r="AH38" s="20">
        <f t="shared" si="28"/>
        <v>208.38054861794149</v>
      </c>
      <c r="AI38" s="20">
        <f t="shared" si="29"/>
        <v>199.9540948697429</v>
      </c>
      <c r="AJ38" s="20">
        <f t="shared" si="30"/>
        <v>183.2597014441827</v>
      </c>
      <c r="AK38" s="18">
        <f t="shared" si="35"/>
        <v>200.23239000000001</v>
      </c>
      <c r="AL38" s="18">
        <f t="shared" si="35"/>
        <v>198.17457999999999</v>
      </c>
      <c r="AM38" s="18">
        <f t="shared" si="35"/>
        <v>181.11606</v>
      </c>
      <c r="AN38" s="21">
        <f t="shared" si="21"/>
        <v>19.993324823056955</v>
      </c>
      <c r="AO38" s="21">
        <f t="shared" si="21"/>
        <v>6.3927357470747329E-3</v>
      </c>
      <c r="AP38" s="21">
        <f t="shared" si="21"/>
        <v>2.8766512996201121</v>
      </c>
      <c r="AS38"/>
      <c r="AT38"/>
      <c r="AU38"/>
      <c r="AV38"/>
      <c r="BE38" s="50">
        <f t="shared" si="22"/>
        <v>5.6380501974187727</v>
      </c>
      <c r="BF38" s="50">
        <f t="shared" si="22"/>
        <v>0.17019262146886385</v>
      </c>
      <c r="BG38" s="50">
        <f t="shared" si="22"/>
        <v>0.22427506809182804</v>
      </c>
      <c r="BH38" s="50">
        <f t="shared" si="23"/>
        <v>2.1261978782865603</v>
      </c>
      <c r="BI38" s="50">
        <f t="shared" si="23"/>
        <v>0.9189820594485989</v>
      </c>
      <c r="BJ38" s="50">
        <f t="shared" si="23"/>
        <v>0.133909248937325</v>
      </c>
      <c r="BK38" s="50">
        <f t="shared" si="24"/>
        <v>4.069350926661504</v>
      </c>
      <c r="BL38" s="50">
        <f t="shared" si="24"/>
        <v>0.89795314300295803</v>
      </c>
      <c r="BM38" s="50">
        <f t="shared" si="24"/>
        <v>1.1835733640532435</v>
      </c>
    </row>
    <row r="39" spans="1:65" x14ac:dyDescent="0.2">
      <c r="A39" s="50">
        <v>24</v>
      </c>
      <c r="B39" s="50">
        <v>24</v>
      </c>
      <c r="C39" s="2">
        <f t="shared" si="31"/>
        <v>200.00000766666665</v>
      </c>
      <c r="D39" s="2">
        <f t="shared" si="31"/>
        <v>140</v>
      </c>
      <c r="E39" s="2">
        <f t="shared" si="31"/>
        <v>100</v>
      </c>
      <c r="F39" s="8">
        <f t="shared" si="31"/>
        <v>121.33596800000001</v>
      </c>
      <c r="G39" s="8">
        <f t="shared" si="31"/>
        <v>119.350876</v>
      </c>
      <c r="H39" s="8">
        <f t="shared" si="31"/>
        <v>164.59185799999997</v>
      </c>
      <c r="I39" s="3">
        <f t="shared" si="32"/>
        <v>119</v>
      </c>
      <c r="J39" s="3">
        <f t="shared" si="32"/>
        <v>130</v>
      </c>
      <c r="K39" s="3">
        <f t="shared" si="32"/>
        <v>106</v>
      </c>
      <c r="M39" s="9">
        <f t="shared" si="14"/>
        <v>122.78984773499533</v>
      </c>
      <c r="N39" s="9">
        <f t="shared" si="15"/>
        <v>124.08255541106406</v>
      </c>
      <c r="O39" s="9">
        <f t="shared" si="16"/>
        <v>162.99008348820476</v>
      </c>
      <c r="R39" s="28">
        <f t="shared" si="17"/>
        <v>139.64450021525411</v>
      </c>
      <c r="S39" s="28">
        <f t="shared" si="18"/>
        <v>148.87243980120294</v>
      </c>
      <c r="T39" s="28">
        <f t="shared" si="19"/>
        <v>129.81196454323134</v>
      </c>
      <c r="U39" s="29">
        <f t="shared" si="25"/>
        <v>140.429608495438</v>
      </c>
      <c r="V39" s="29">
        <f t="shared" si="26"/>
        <v>149.8065260326488</v>
      </c>
      <c r="W39" s="29">
        <f t="shared" si="27"/>
        <v>130.07091046960088</v>
      </c>
      <c r="X39" s="30">
        <f t="shared" si="33"/>
        <v>138.01183</v>
      </c>
      <c r="Y39" s="30">
        <f t="shared" si="33"/>
        <v>148.67045999999999</v>
      </c>
      <c r="Z39" s="30">
        <f t="shared" si="33"/>
        <v>130.94617</v>
      </c>
      <c r="AA39" s="10">
        <f t="shared" si="20"/>
        <v>0.78510828018389134</v>
      </c>
      <c r="AB39" s="10">
        <f t="shared" si="20"/>
        <v>0.93408623144586045</v>
      </c>
      <c r="AC39" s="10">
        <f t="shared" si="20"/>
        <v>0.25894592636953462</v>
      </c>
      <c r="AE39" s="19">
        <f t="shared" si="34"/>
        <v>203.01417106250366</v>
      </c>
      <c r="AF39" s="19">
        <f t="shared" si="34"/>
        <v>198.62910028421416</v>
      </c>
      <c r="AG39" s="19">
        <f t="shared" si="34"/>
        <v>179.97161207660952</v>
      </c>
      <c r="AH39" s="20">
        <f t="shared" si="28"/>
        <v>205.42194173669856</v>
      </c>
      <c r="AI39" s="20">
        <f t="shared" si="29"/>
        <v>197.22261506165535</v>
      </c>
      <c r="AJ39" s="20">
        <f t="shared" si="30"/>
        <v>180.58393869657934</v>
      </c>
      <c r="AK39" s="18">
        <f t="shared" si="35"/>
        <v>199.28113999999999</v>
      </c>
      <c r="AL39" s="18">
        <f t="shared" si="35"/>
        <v>196.92929000000001</v>
      </c>
      <c r="AM39" s="18">
        <f t="shared" si="35"/>
        <v>179.52379999999999</v>
      </c>
      <c r="AN39" s="21">
        <f t="shared" si="21"/>
        <v>5.7973596195129291</v>
      </c>
      <c r="AO39" s="21">
        <f t="shared" si="21"/>
        <v>1.9782006812763167</v>
      </c>
      <c r="AP39" s="21">
        <f t="shared" si="21"/>
        <v>0.37494388952366525</v>
      </c>
      <c r="AS39"/>
      <c r="AT39"/>
      <c r="AU39"/>
      <c r="AV39"/>
      <c r="BE39" s="50">
        <f t="shared" si="22"/>
        <v>1.1982265102095082</v>
      </c>
      <c r="BF39" s="50">
        <f t="shared" si="22"/>
        <v>3.9645116731812378</v>
      </c>
      <c r="BG39" s="50">
        <f>ABS(H39-O39)/H39*100</f>
        <v>0.97317967684356133</v>
      </c>
      <c r="BH39" s="50">
        <f t="shared" si="23"/>
        <v>1.7518632246511043</v>
      </c>
      <c r="BI39" s="50">
        <f t="shared" si="23"/>
        <v>0.76415047928742064</v>
      </c>
      <c r="BJ39" s="50">
        <f>ABS(Z39-W39)/Z39*100</f>
        <v>0.66841170719168042</v>
      </c>
      <c r="BK39" s="50">
        <f t="shared" si="24"/>
        <v>3.0814766197636985</v>
      </c>
      <c r="BL39" s="50">
        <f t="shared" si="24"/>
        <v>0.14894943340086078</v>
      </c>
      <c r="BM39" s="50">
        <f t="shared" si="24"/>
        <v>0.59052821775126407</v>
      </c>
    </row>
    <row r="40" spans="1:65" ht="15.75" x14ac:dyDescent="0.2">
      <c r="AA40" s="5"/>
      <c r="AB40" s="5"/>
      <c r="AC40" s="11">
        <f>AVERAGE(AA17:AC39)</f>
        <v>1.8483647451233749</v>
      </c>
      <c r="AN40" s="16"/>
      <c r="AO40" s="16"/>
      <c r="AP40" s="17">
        <f>AVERAGE(AN17:AP39)</f>
        <v>13.329366770136408</v>
      </c>
      <c r="AS40"/>
      <c r="AT40"/>
      <c r="AU40"/>
      <c r="AV40"/>
      <c r="BG40" s="50">
        <f>AVERAGE(BE17:BG39)</f>
        <v>2.4115197843067828</v>
      </c>
      <c r="BJ40" s="50">
        <f>AVERAGE(BH17:BJ39)</f>
        <v>1.4269484238307151</v>
      </c>
      <c r="BM40" s="50">
        <f>AVERAGE(BK16:BM39)</f>
        <v>1.8407501665968797</v>
      </c>
    </row>
    <row r="41" spans="1:65" x14ac:dyDescent="0.2">
      <c r="B41" s="67" t="s">
        <v>28</v>
      </c>
      <c r="C41" s="67"/>
      <c r="D41" s="67"/>
      <c r="E41" s="67"/>
      <c r="F41" s="67"/>
      <c r="G41" s="67"/>
      <c r="H41" s="61" t="s">
        <v>29</v>
      </c>
      <c r="I41" s="61"/>
      <c r="J41" s="61"/>
      <c r="K41" s="61"/>
      <c r="L41" s="61"/>
      <c r="M41" s="61"/>
      <c r="N41" s="68" t="s">
        <v>30</v>
      </c>
      <c r="O41" s="68"/>
      <c r="P41" s="68"/>
      <c r="Q41" s="68"/>
      <c r="R41" s="68"/>
      <c r="S41" s="68"/>
      <c r="T41" s="13"/>
      <c r="AS41"/>
      <c r="AT41"/>
      <c r="AU41"/>
      <c r="AV41"/>
    </row>
    <row r="42" spans="1:65" ht="18" x14ac:dyDescent="0.2">
      <c r="B42" s="55" t="s">
        <v>18</v>
      </c>
      <c r="C42" s="55" t="s">
        <v>13</v>
      </c>
      <c r="D42" s="55" t="s">
        <v>14</v>
      </c>
      <c r="E42" s="55" t="s">
        <v>12</v>
      </c>
      <c r="F42" s="55" t="s">
        <v>15</v>
      </c>
      <c r="G42" s="55" t="s">
        <v>17</v>
      </c>
      <c r="H42" s="49" t="s">
        <v>18</v>
      </c>
      <c r="I42" s="49" t="s">
        <v>13</v>
      </c>
      <c r="J42" s="49" t="s">
        <v>14</v>
      </c>
      <c r="K42" s="49" t="s">
        <v>12</v>
      </c>
      <c r="L42" s="49" t="s">
        <v>15</v>
      </c>
      <c r="M42" s="49" t="s">
        <v>17</v>
      </c>
      <c r="N42" s="56" t="s">
        <v>18</v>
      </c>
      <c r="O42" s="56" t="s">
        <v>13</v>
      </c>
      <c r="P42" s="56" t="s">
        <v>14</v>
      </c>
      <c r="Q42" s="56" t="s">
        <v>12</v>
      </c>
      <c r="R42" s="56" t="s">
        <v>15</v>
      </c>
      <c r="S42" s="56" t="s">
        <v>17</v>
      </c>
      <c r="T42" s="13"/>
      <c r="V42" s="6" t="s">
        <v>3</v>
      </c>
      <c r="W42" s="2" t="s">
        <v>4</v>
      </c>
      <c r="X42" s="2" t="s">
        <v>10</v>
      </c>
      <c r="Y42" s="2" t="s">
        <v>11</v>
      </c>
      <c r="Z42" s="3" t="s">
        <v>5</v>
      </c>
      <c r="AA42"/>
      <c r="AE42" s="50">
        <v>137.03027745289555</v>
      </c>
      <c r="AF42" s="50">
        <v>151.83423131691001</v>
      </c>
      <c r="AG42" s="50">
        <v>136.88825208373504</v>
      </c>
      <c r="AH42" s="50">
        <v>188.27878037928465</v>
      </c>
      <c r="AI42" s="50">
        <v>186.67939869940983</v>
      </c>
      <c r="AJ42" s="50">
        <v>170.76536697062627</v>
      </c>
      <c r="AP42"/>
      <c r="AQ42"/>
      <c r="AR42"/>
      <c r="AS42"/>
      <c r="AT42"/>
      <c r="AU42"/>
      <c r="AV42"/>
    </row>
    <row r="43" spans="1:65" x14ac:dyDescent="0.2">
      <c r="A43" s="31">
        <v>37226</v>
      </c>
      <c r="B43" s="32">
        <v>6199.9998800000003</v>
      </c>
      <c r="C43" s="32">
        <v>5580</v>
      </c>
      <c r="D43" s="33">
        <v>2790</v>
      </c>
      <c r="E43" s="34">
        <v>4251.7959700000001</v>
      </c>
      <c r="F43" s="34">
        <v>3879.70586</v>
      </c>
      <c r="G43" s="35">
        <v>4840.4677000000001</v>
      </c>
      <c r="H43" s="36">
        <v>232.97167999999999</v>
      </c>
      <c r="I43" s="36">
        <v>236.18629999999999</v>
      </c>
      <c r="J43" s="37">
        <v>195.84614999999999</v>
      </c>
      <c r="K43" s="38">
        <v>118</v>
      </c>
      <c r="L43" s="38">
        <v>134</v>
      </c>
      <c r="M43" s="39">
        <v>113</v>
      </c>
      <c r="N43" s="40">
        <v>204.95376999999999</v>
      </c>
      <c r="O43" s="40">
        <v>210.97171</v>
      </c>
      <c r="P43" s="41">
        <v>183.2353</v>
      </c>
      <c r="Q43" s="40">
        <v>139.57692</v>
      </c>
      <c r="R43" s="40">
        <v>153.81193999999999</v>
      </c>
      <c r="S43" s="41">
        <v>137.04761999999999</v>
      </c>
      <c r="T43" s="42">
        <v>31</v>
      </c>
      <c r="U43" s="50" t="s">
        <v>12</v>
      </c>
      <c r="V43" s="7">
        <v>5</v>
      </c>
      <c r="W43" s="2">
        <v>0.3333333</v>
      </c>
      <c r="X43" s="2">
        <v>0.3333333</v>
      </c>
      <c r="Y43" s="2">
        <v>0.3333333</v>
      </c>
      <c r="Z43" s="3">
        <v>2</v>
      </c>
      <c r="AA43"/>
      <c r="AP43"/>
      <c r="AQ43"/>
      <c r="AR43"/>
      <c r="AS43"/>
      <c r="AT43"/>
      <c r="AU43"/>
      <c r="AV43"/>
    </row>
    <row r="44" spans="1:65" x14ac:dyDescent="0.2">
      <c r="A44" s="31">
        <v>37257</v>
      </c>
      <c r="B44" s="32">
        <v>6200</v>
      </c>
      <c r="C44" s="32">
        <v>5580</v>
      </c>
      <c r="D44" s="33">
        <v>2790</v>
      </c>
      <c r="E44" s="34">
        <v>4241.1458700000003</v>
      </c>
      <c r="F44" s="34">
        <v>4056.0337399999999</v>
      </c>
      <c r="G44" s="35">
        <v>4915.1186799999996</v>
      </c>
      <c r="H44" s="36">
        <v>232.56287</v>
      </c>
      <c r="I44" s="36">
        <v>235.8441</v>
      </c>
      <c r="J44" s="37">
        <v>195.34619000000001</v>
      </c>
      <c r="K44" s="38">
        <v>118</v>
      </c>
      <c r="L44" s="38">
        <v>132</v>
      </c>
      <c r="M44" s="39">
        <v>112</v>
      </c>
      <c r="N44" s="40">
        <v>204.54482999999999</v>
      </c>
      <c r="O44" s="40">
        <v>210.62943000000001</v>
      </c>
      <c r="P44" s="41">
        <v>182.73528999999999</v>
      </c>
      <c r="Q44" s="40">
        <v>139.4359</v>
      </c>
      <c r="R44" s="40">
        <v>152.52605</v>
      </c>
      <c r="S44" s="41">
        <v>136.30286000000001</v>
      </c>
      <c r="T44" s="42">
        <v>31</v>
      </c>
      <c r="U44" s="50" t="s">
        <v>15</v>
      </c>
      <c r="V44" s="7">
        <v>5</v>
      </c>
      <c r="W44" s="2">
        <v>0.3333333</v>
      </c>
      <c r="X44" s="2">
        <v>0.3333333</v>
      </c>
      <c r="Y44" s="2">
        <v>0.3333333</v>
      </c>
      <c r="Z44" s="3">
        <v>2</v>
      </c>
      <c r="AA44"/>
      <c r="AP44"/>
      <c r="AQ44"/>
      <c r="AR44"/>
      <c r="AS44"/>
      <c r="AT44"/>
      <c r="AU44"/>
      <c r="AV44"/>
    </row>
    <row r="45" spans="1:65" x14ac:dyDescent="0.2">
      <c r="A45" s="31">
        <v>37288</v>
      </c>
      <c r="B45" s="32">
        <v>5599.9997899999998</v>
      </c>
      <c r="C45" s="32">
        <v>5040</v>
      </c>
      <c r="D45" s="33">
        <v>2520</v>
      </c>
      <c r="E45" s="34">
        <v>3486.9217800000001</v>
      </c>
      <c r="F45" s="34">
        <v>3694.5900900000001</v>
      </c>
      <c r="G45" s="35">
        <v>4647.1583300000002</v>
      </c>
      <c r="H45" s="36">
        <v>233.27864</v>
      </c>
      <c r="I45" s="36">
        <v>236.34147999999999</v>
      </c>
      <c r="J45" s="37">
        <v>195.47545</v>
      </c>
      <c r="K45" s="38">
        <v>123</v>
      </c>
      <c r="L45" s="38">
        <v>132</v>
      </c>
      <c r="M45" s="39">
        <v>110</v>
      </c>
      <c r="N45" s="40">
        <v>205.26082</v>
      </c>
      <c r="O45" s="40">
        <v>211.12692000000001</v>
      </c>
      <c r="P45" s="41">
        <v>182.86456000000001</v>
      </c>
      <c r="Q45" s="40">
        <v>142.69327999999999</v>
      </c>
      <c r="R45" s="40">
        <v>152.67764</v>
      </c>
      <c r="S45" s="41">
        <v>135.34789000000001</v>
      </c>
      <c r="T45" s="42">
        <v>28</v>
      </c>
      <c r="U45" s="50" t="s">
        <v>17</v>
      </c>
      <c r="V45" s="7">
        <v>5</v>
      </c>
      <c r="W45" s="2">
        <v>0.3333333</v>
      </c>
      <c r="X45" s="2">
        <v>0.3333333</v>
      </c>
      <c r="Y45" s="2">
        <v>0.3333333</v>
      </c>
      <c r="Z45" s="3">
        <v>2</v>
      </c>
      <c r="AA45"/>
      <c r="AP45"/>
      <c r="AQ45"/>
      <c r="AR45"/>
      <c r="AS45"/>
      <c r="AT45"/>
      <c r="AU45"/>
      <c r="AV45"/>
    </row>
    <row r="46" spans="1:65" x14ac:dyDescent="0.2">
      <c r="A46" s="31">
        <v>37316</v>
      </c>
      <c r="B46" s="32">
        <v>6200</v>
      </c>
      <c r="C46" s="32">
        <v>5580</v>
      </c>
      <c r="D46" s="33">
        <v>2790</v>
      </c>
      <c r="E46" s="34">
        <v>3950.13276</v>
      </c>
      <c r="F46" s="34">
        <v>4090.0464200000001</v>
      </c>
      <c r="G46" s="35">
        <v>5141.30951</v>
      </c>
      <c r="H46" s="36">
        <v>233.21530000000001</v>
      </c>
      <c r="I46" s="36">
        <v>236.33748</v>
      </c>
      <c r="J46" s="37">
        <v>195.45665</v>
      </c>
      <c r="K46" s="38">
        <v>122</v>
      </c>
      <c r="L46" s="38">
        <v>132</v>
      </c>
      <c r="M46" s="39">
        <v>110</v>
      </c>
      <c r="N46" s="40">
        <v>205.19745</v>
      </c>
      <c r="O46" s="40">
        <v>211.12291999999999</v>
      </c>
      <c r="P46" s="41">
        <v>182.84575000000001</v>
      </c>
      <c r="Q46" s="40">
        <v>142.09972999999999</v>
      </c>
      <c r="R46" s="40">
        <v>152.67194000000001</v>
      </c>
      <c r="S46" s="41">
        <v>135.3278</v>
      </c>
      <c r="T46" s="42">
        <v>31</v>
      </c>
      <c r="AP46"/>
      <c r="AQ46"/>
      <c r="AR46"/>
      <c r="AS46"/>
      <c r="AT46"/>
      <c r="AU46"/>
      <c r="AV46"/>
    </row>
    <row r="47" spans="1:65" x14ac:dyDescent="0.2">
      <c r="A47" s="31">
        <v>37347</v>
      </c>
      <c r="B47" s="32">
        <v>6000.0001199999997</v>
      </c>
      <c r="C47" s="32">
        <v>5400</v>
      </c>
      <c r="D47" s="33">
        <v>1500</v>
      </c>
      <c r="E47" s="34">
        <v>3987.1760599999998</v>
      </c>
      <c r="F47" s="34">
        <v>3481.2020900000002</v>
      </c>
      <c r="G47" s="35">
        <v>4581.0516399999997</v>
      </c>
      <c r="H47" s="36">
        <v>229.68463</v>
      </c>
      <c r="I47" s="36">
        <v>233.04253</v>
      </c>
      <c r="J47" s="37">
        <v>178.68187</v>
      </c>
      <c r="K47" s="38">
        <v>117</v>
      </c>
      <c r="L47" s="38">
        <v>133</v>
      </c>
      <c r="M47" s="39">
        <v>110</v>
      </c>
      <c r="N47" s="40">
        <v>201.66578999999999</v>
      </c>
      <c r="O47" s="40">
        <v>207.82713000000001</v>
      </c>
      <c r="P47" s="41">
        <v>171.67502999999999</v>
      </c>
      <c r="Q47" s="40">
        <v>137.77385000000001</v>
      </c>
      <c r="R47" s="40">
        <v>151.32433</v>
      </c>
      <c r="S47" s="41">
        <v>133.37577999999999</v>
      </c>
      <c r="T47" s="42">
        <v>30</v>
      </c>
      <c r="AP47"/>
      <c r="AQ47"/>
      <c r="AR47"/>
      <c r="AS47"/>
      <c r="AT47"/>
      <c r="AU47"/>
      <c r="AV47"/>
    </row>
    <row r="48" spans="1:65" ht="15" x14ac:dyDescent="0.2">
      <c r="A48" s="31">
        <v>37377</v>
      </c>
      <c r="B48" s="32">
        <v>6200.0001199999997</v>
      </c>
      <c r="C48" s="32">
        <v>5580</v>
      </c>
      <c r="D48" s="33">
        <v>1550</v>
      </c>
      <c r="E48" s="34">
        <v>4065.9043000000001</v>
      </c>
      <c r="F48" s="34">
        <v>3541.7528400000001</v>
      </c>
      <c r="G48" s="35">
        <v>4497.4739099999997</v>
      </c>
      <c r="H48" s="36">
        <v>229.10050000000001</v>
      </c>
      <c r="I48" s="36">
        <v>232.28048999999999</v>
      </c>
      <c r="J48" s="37">
        <v>178.15755999999999</v>
      </c>
      <c r="K48" s="38">
        <v>117</v>
      </c>
      <c r="L48" s="38">
        <v>133</v>
      </c>
      <c r="M48" s="39">
        <v>112</v>
      </c>
      <c r="N48" s="40">
        <v>201.08148</v>
      </c>
      <c r="O48" s="40">
        <v>207.06491</v>
      </c>
      <c r="P48" s="41">
        <v>171.15067999999999</v>
      </c>
      <c r="Q48" s="40">
        <v>137.48403999999999</v>
      </c>
      <c r="R48" s="40">
        <v>151.02788000000001</v>
      </c>
      <c r="S48" s="41">
        <v>134.25783000000001</v>
      </c>
      <c r="T48" s="42">
        <v>31</v>
      </c>
      <c r="V48" s="12" t="s">
        <v>22</v>
      </c>
      <c r="W48" s="12" t="s">
        <v>4</v>
      </c>
      <c r="X48" s="12" t="s">
        <v>10</v>
      </c>
      <c r="Y48" s="12" t="s">
        <v>11</v>
      </c>
      <c r="AA48" s="43" t="s">
        <v>38</v>
      </c>
      <c r="AB48" s="43" t="s">
        <v>26</v>
      </c>
      <c r="AC48" s="43" t="s">
        <v>27</v>
      </c>
      <c r="AD48" s="43" t="s">
        <v>39</v>
      </c>
      <c r="AE48" s="43" t="s">
        <v>20</v>
      </c>
      <c r="AF48" s="43" t="s">
        <v>40</v>
      </c>
      <c r="AP48"/>
      <c r="AQ48"/>
      <c r="AR48"/>
      <c r="AS48"/>
      <c r="AT48"/>
    </row>
    <row r="49" spans="1:46" ht="15" x14ac:dyDescent="0.25">
      <c r="A49" s="31">
        <v>37408</v>
      </c>
      <c r="B49" s="32">
        <v>5999.9998900000001</v>
      </c>
      <c r="C49" s="32">
        <v>5400</v>
      </c>
      <c r="D49" s="33">
        <v>1500</v>
      </c>
      <c r="E49" s="34">
        <v>3465.0208299999999</v>
      </c>
      <c r="F49" s="34">
        <v>3780.0927000000001</v>
      </c>
      <c r="G49" s="35">
        <v>4368.3105500000001</v>
      </c>
      <c r="H49" s="36">
        <v>229.49199999999999</v>
      </c>
      <c r="I49" s="36">
        <v>232.01472000000001</v>
      </c>
      <c r="J49" s="37">
        <v>177.81564</v>
      </c>
      <c r="K49" s="38">
        <v>123</v>
      </c>
      <c r="L49" s="38">
        <v>129</v>
      </c>
      <c r="M49" s="39">
        <v>112</v>
      </c>
      <c r="N49" s="40">
        <v>201.47309999999999</v>
      </c>
      <c r="O49" s="40">
        <v>206.79907</v>
      </c>
      <c r="P49" s="41">
        <v>170.80875</v>
      </c>
      <c r="Q49" s="40">
        <v>141.26955000000001</v>
      </c>
      <c r="R49" s="40">
        <v>148.6944</v>
      </c>
      <c r="S49" s="41">
        <v>134.33434</v>
      </c>
      <c r="T49" s="42">
        <v>30</v>
      </c>
      <c r="V49" s="13" t="s">
        <v>12</v>
      </c>
      <c r="W49" s="13">
        <v>0.6</v>
      </c>
      <c r="X49" s="13">
        <v>0.6</v>
      </c>
      <c r="Y49" s="13">
        <v>0.6</v>
      </c>
      <c r="AA49" s="44" t="s">
        <v>12</v>
      </c>
      <c r="AB49" s="44">
        <v>487.5</v>
      </c>
      <c r="AC49" s="44">
        <v>1462.5</v>
      </c>
      <c r="AD49" s="45">
        <f>U39</f>
        <v>140.429608495438</v>
      </c>
      <c r="AE49" s="48">
        <v>138.01182556152344</v>
      </c>
      <c r="AF49" s="46">
        <f t="shared" ref="AF49:AF54" si="36">ABS(AE49-AD49)/AE49*100</f>
        <v>1.7518664970030104</v>
      </c>
      <c r="AG49" s="1"/>
      <c r="AP49"/>
      <c r="AQ49"/>
      <c r="AR49"/>
      <c r="AS49"/>
      <c r="AT49"/>
    </row>
    <row r="50" spans="1:46" ht="15" x14ac:dyDescent="0.25">
      <c r="A50" s="31">
        <v>37438</v>
      </c>
      <c r="B50" s="32">
        <v>5580.0000499999996</v>
      </c>
      <c r="C50" s="32">
        <v>4960</v>
      </c>
      <c r="D50" s="33">
        <v>1550</v>
      </c>
      <c r="E50" s="34">
        <v>3681.89804</v>
      </c>
      <c r="F50" s="34">
        <v>3415.0081300000002</v>
      </c>
      <c r="G50" s="35">
        <v>4556.6125899999997</v>
      </c>
      <c r="H50" s="36">
        <v>217.50559999999999</v>
      </c>
      <c r="I50" s="36">
        <v>219.89357000000001</v>
      </c>
      <c r="J50" s="37">
        <v>172.87436</v>
      </c>
      <c r="K50" s="38">
        <v>117</v>
      </c>
      <c r="L50" s="38">
        <v>129</v>
      </c>
      <c r="M50" s="39">
        <v>107</v>
      </c>
      <c r="N50" s="40">
        <v>192.28623999999999</v>
      </c>
      <c r="O50" s="40">
        <v>197.47754</v>
      </c>
      <c r="P50" s="41">
        <v>165.86711</v>
      </c>
      <c r="Q50" s="40">
        <v>135.38449</v>
      </c>
      <c r="R50" s="40">
        <v>146.11941999999999</v>
      </c>
      <c r="S50" s="41">
        <v>129.22085999999999</v>
      </c>
      <c r="T50" s="42">
        <v>31</v>
      </c>
      <c r="V50" s="13" t="s">
        <v>15</v>
      </c>
      <c r="W50" s="13">
        <v>0.6</v>
      </c>
      <c r="X50" s="13">
        <v>0.6</v>
      </c>
      <c r="Y50" s="13">
        <v>0.6</v>
      </c>
      <c r="AA50" s="44" t="s">
        <v>15</v>
      </c>
      <c r="AB50" s="44">
        <v>1762.5</v>
      </c>
      <c r="AC50" s="44">
        <v>1062.5</v>
      </c>
      <c r="AD50" s="45">
        <f>V39</f>
        <v>149.8065260326488</v>
      </c>
      <c r="AE50" s="48">
        <v>148.67045593261719</v>
      </c>
      <c r="AF50" s="46">
        <f t="shared" si="36"/>
        <v>0.76415323603132346</v>
      </c>
      <c r="AP50"/>
      <c r="AQ50"/>
      <c r="AR50"/>
      <c r="AS50"/>
      <c r="AT50"/>
    </row>
    <row r="51" spans="1:46" ht="15" x14ac:dyDescent="0.25">
      <c r="A51" s="31">
        <v>37469</v>
      </c>
      <c r="B51" s="32">
        <v>5580.0001099999999</v>
      </c>
      <c r="C51" s="32">
        <v>4960</v>
      </c>
      <c r="D51" s="33">
        <v>3100</v>
      </c>
      <c r="E51" s="34">
        <v>3313.0847899999999</v>
      </c>
      <c r="F51" s="34">
        <v>3829.0023500000002</v>
      </c>
      <c r="G51" s="35">
        <v>4988.5521099999996</v>
      </c>
      <c r="H51" s="36">
        <v>220.90288000000001</v>
      </c>
      <c r="I51" s="36">
        <v>222.87088</v>
      </c>
      <c r="J51" s="37">
        <v>192.91702000000001</v>
      </c>
      <c r="K51" s="38">
        <v>124</v>
      </c>
      <c r="L51" s="38">
        <v>129</v>
      </c>
      <c r="M51" s="39">
        <v>107</v>
      </c>
      <c r="N51" s="40">
        <v>195.68439000000001</v>
      </c>
      <c r="O51" s="40">
        <v>200.45552000000001</v>
      </c>
      <c r="P51" s="41">
        <v>178.90437</v>
      </c>
      <c r="Q51" s="40">
        <v>140.71878000000001</v>
      </c>
      <c r="R51" s="40">
        <v>148.02461</v>
      </c>
      <c r="S51" s="41">
        <v>131.20778000000001</v>
      </c>
      <c r="T51" s="42">
        <v>31</v>
      </c>
      <c r="V51" s="13" t="s">
        <v>17</v>
      </c>
      <c r="W51" s="13">
        <v>0.6</v>
      </c>
      <c r="X51" s="13">
        <v>0.6</v>
      </c>
      <c r="Y51" s="13">
        <v>0.6</v>
      </c>
      <c r="AA51" s="44" t="s">
        <v>17</v>
      </c>
      <c r="AB51" s="44">
        <v>1487.5</v>
      </c>
      <c r="AC51" s="44">
        <v>1862.5</v>
      </c>
      <c r="AD51" s="45">
        <f>W39</f>
        <v>130.07091046960088</v>
      </c>
      <c r="AE51" s="48">
        <v>130.9461669921875</v>
      </c>
      <c r="AF51" s="46">
        <f t="shared" si="36"/>
        <v>0.66840942556099736</v>
      </c>
      <c r="AP51"/>
      <c r="AQ51"/>
      <c r="AR51"/>
      <c r="AS51"/>
      <c r="AT51"/>
    </row>
    <row r="52" spans="1:46" ht="15" x14ac:dyDescent="0.25">
      <c r="A52" s="31">
        <v>37500</v>
      </c>
      <c r="B52" s="32">
        <v>5400</v>
      </c>
      <c r="C52" s="32">
        <v>4800</v>
      </c>
      <c r="D52" s="33">
        <v>3000</v>
      </c>
      <c r="E52" s="34">
        <v>3468.2311199999999</v>
      </c>
      <c r="F52" s="34">
        <v>3737.5085399999998</v>
      </c>
      <c r="G52" s="35">
        <v>4500.7250999999997</v>
      </c>
      <c r="H52" s="36">
        <v>224.17363</v>
      </c>
      <c r="I52" s="36">
        <v>226.14662000000001</v>
      </c>
      <c r="J52" s="37">
        <v>196.79425000000001</v>
      </c>
      <c r="K52" s="38">
        <v>124</v>
      </c>
      <c r="L52" s="38">
        <v>132</v>
      </c>
      <c r="M52" s="39">
        <v>114</v>
      </c>
      <c r="N52" s="40">
        <v>198.95598000000001</v>
      </c>
      <c r="O52" s="40">
        <v>203.73201</v>
      </c>
      <c r="P52" s="41">
        <v>182.78214</v>
      </c>
      <c r="Q52" s="40">
        <v>142.05117999999999</v>
      </c>
      <c r="R52" s="40">
        <v>151.26626999999999</v>
      </c>
      <c r="S52" s="41">
        <v>136.74937</v>
      </c>
      <c r="T52" s="42">
        <v>30</v>
      </c>
      <c r="V52" s="14" t="s">
        <v>16</v>
      </c>
      <c r="W52" s="14">
        <v>5</v>
      </c>
      <c r="X52" s="14">
        <v>5</v>
      </c>
      <c r="Y52" s="14">
        <v>5</v>
      </c>
      <c r="AA52" s="44" t="s">
        <v>18</v>
      </c>
      <c r="AB52" s="44">
        <v>1112.5</v>
      </c>
      <c r="AC52" s="44">
        <v>1237.5</v>
      </c>
      <c r="AD52" s="45">
        <f>AH39</f>
        <v>205.42194173669856</v>
      </c>
      <c r="AE52" s="48">
        <v>199.28114318847656</v>
      </c>
      <c r="AF52" s="46">
        <f t="shared" si="36"/>
        <v>3.0814749704713087</v>
      </c>
      <c r="AG52" s="47"/>
      <c r="AH52" s="47"/>
      <c r="AI52" s="47"/>
      <c r="AP52"/>
      <c r="AQ52"/>
      <c r="AR52"/>
      <c r="AS52"/>
      <c r="AT52"/>
    </row>
    <row r="53" spans="1:46" ht="15" x14ac:dyDescent="0.25">
      <c r="A53" s="31">
        <v>37530</v>
      </c>
      <c r="B53" s="32">
        <v>5580.0002399999903</v>
      </c>
      <c r="C53" s="32">
        <v>4960</v>
      </c>
      <c r="D53" s="33">
        <v>3100</v>
      </c>
      <c r="E53" s="34">
        <v>3782.2906699999999</v>
      </c>
      <c r="F53" s="34">
        <v>3713.0449100000001</v>
      </c>
      <c r="G53" s="35">
        <v>5223.57474</v>
      </c>
      <c r="H53" s="36">
        <v>222.24468999999999</v>
      </c>
      <c r="I53" s="36">
        <v>224.86778000000001</v>
      </c>
      <c r="J53" s="37">
        <v>194.81</v>
      </c>
      <c r="K53" s="38">
        <v>120</v>
      </c>
      <c r="L53" s="38">
        <v>132</v>
      </c>
      <c r="M53" s="39">
        <v>106</v>
      </c>
      <c r="N53" s="40">
        <v>197.02654999999999</v>
      </c>
      <c r="O53" s="40">
        <v>202.45287999999999</v>
      </c>
      <c r="P53" s="41">
        <v>180.79759999999999</v>
      </c>
      <c r="Q53" s="40">
        <v>138.92531</v>
      </c>
      <c r="R53" s="40">
        <v>150.55624</v>
      </c>
      <c r="S53" s="41">
        <v>131.33801</v>
      </c>
      <c r="T53" s="42">
        <v>31</v>
      </c>
      <c r="V53" s="15" t="s">
        <v>23</v>
      </c>
      <c r="W53" s="15">
        <v>0.5</v>
      </c>
      <c r="X53" s="15">
        <v>0.5</v>
      </c>
      <c r="Y53" s="15">
        <v>0.5</v>
      </c>
      <c r="AA53" s="44" t="s">
        <v>13</v>
      </c>
      <c r="AB53" s="44">
        <v>1512.5</v>
      </c>
      <c r="AC53" s="44">
        <v>562.5</v>
      </c>
      <c r="AD53" s="45">
        <f>AI39</f>
        <v>197.22261506165535</v>
      </c>
      <c r="AE53" s="48">
        <v>196.92929077148437</v>
      </c>
      <c r="AF53" s="46">
        <f t="shared" si="36"/>
        <v>0.14894904106029797</v>
      </c>
      <c r="AP53"/>
      <c r="AQ53"/>
      <c r="AR53"/>
      <c r="AS53"/>
      <c r="AT53"/>
    </row>
    <row r="54" spans="1:46" ht="15" x14ac:dyDescent="0.25">
      <c r="A54" s="31">
        <v>37561</v>
      </c>
      <c r="B54" s="32">
        <v>5400</v>
      </c>
      <c r="C54" s="32">
        <v>4800</v>
      </c>
      <c r="D54" s="33">
        <v>3000</v>
      </c>
      <c r="E54" s="34">
        <v>3480.1998100000001</v>
      </c>
      <c r="F54" s="34">
        <v>3756.5913399999999</v>
      </c>
      <c r="G54" s="35">
        <v>4602.6155099999996</v>
      </c>
      <c r="H54" s="36">
        <v>224.35242</v>
      </c>
      <c r="I54" s="36">
        <v>226.45523</v>
      </c>
      <c r="J54" s="37">
        <v>196.94537</v>
      </c>
      <c r="K54" s="38">
        <v>124</v>
      </c>
      <c r="L54" s="38">
        <v>132</v>
      </c>
      <c r="M54" s="39">
        <v>113</v>
      </c>
      <c r="N54" s="40">
        <v>199.13480999999999</v>
      </c>
      <c r="O54" s="40">
        <v>204.04069999999999</v>
      </c>
      <c r="P54" s="41">
        <v>182.93329</v>
      </c>
      <c r="Q54" s="40">
        <v>142.12628000000001</v>
      </c>
      <c r="R54" s="40">
        <v>151.37717000000001</v>
      </c>
      <c r="S54" s="41">
        <v>136.24961999999999</v>
      </c>
      <c r="T54" s="42">
        <v>30</v>
      </c>
      <c r="V54" s="60" t="s">
        <v>24</v>
      </c>
      <c r="W54" s="60">
        <f>W53/W52</f>
        <v>0.1</v>
      </c>
      <c r="X54" s="60">
        <f>X53/X52</f>
        <v>0.1</v>
      </c>
      <c r="Y54" s="60">
        <f>Y53/Y52</f>
        <v>0.1</v>
      </c>
      <c r="AA54" s="44" t="s">
        <v>14</v>
      </c>
      <c r="AB54" s="44">
        <v>1962.5</v>
      </c>
      <c r="AC54" s="44">
        <v>1562.5</v>
      </c>
      <c r="AD54" s="45">
        <f>AJ39</f>
        <v>180.58393869657934</v>
      </c>
      <c r="AE54" s="48">
        <v>179.5238037109375</v>
      </c>
      <c r="AF54" s="46">
        <f t="shared" si="36"/>
        <v>0.59052613844391788</v>
      </c>
    </row>
    <row r="55" spans="1:46" x14ac:dyDescent="0.2">
      <c r="A55" s="31">
        <v>37591</v>
      </c>
      <c r="B55" s="32">
        <v>6510.0002299999996</v>
      </c>
      <c r="C55" s="32">
        <v>4960</v>
      </c>
      <c r="D55" s="33">
        <v>3100</v>
      </c>
      <c r="E55" s="34">
        <v>3731.1507900000001</v>
      </c>
      <c r="F55" s="34">
        <v>3993.2948799999999</v>
      </c>
      <c r="G55" s="35">
        <v>5407.2890900000002</v>
      </c>
      <c r="H55" s="36">
        <v>234.57262</v>
      </c>
      <c r="I55" s="36">
        <v>227.55646999999999</v>
      </c>
      <c r="J55" s="37">
        <v>196.94157000000001</v>
      </c>
      <c r="K55" s="38">
        <v>123</v>
      </c>
      <c r="L55" s="38">
        <v>131</v>
      </c>
      <c r="M55" s="39">
        <v>106</v>
      </c>
      <c r="N55" s="40">
        <v>205.15387000000001</v>
      </c>
      <c r="O55" s="40">
        <v>205.14218</v>
      </c>
      <c r="P55" s="41">
        <v>182.92948999999999</v>
      </c>
      <c r="Q55" s="40">
        <v>142.05091999999999</v>
      </c>
      <c r="R55" s="40">
        <v>151.18088</v>
      </c>
      <c r="S55" s="41">
        <v>132.49582000000001</v>
      </c>
      <c r="T55" s="42">
        <v>31</v>
      </c>
    </row>
    <row r="56" spans="1:46" x14ac:dyDescent="0.2">
      <c r="A56" s="31">
        <v>37622</v>
      </c>
      <c r="B56" s="32">
        <v>6510</v>
      </c>
      <c r="C56" s="32">
        <v>4960</v>
      </c>
      <c r="D56" s="33">
        <v>4960</v>
      </c>
      <c r="E56" s="34">
        <v>4034.8508499999998</v>
      </c>
      <c r="F56" s="34">
        <v>4884.60779</v>
      </c>
      <c r="G56" s="35">
        <v>5643.19722</v>
      </c>
      <c r="H56" s="36">
        <v>237.51576</v>
      </c>
      <c r="I56" s="36">
        <v>230.34795</v>
      </c>
      <c r="J56" s="37">
        <v>220.44162</v>
      </c>
      <c r="K56" s="38">
        <v>122</v>
      </c>
      <c r="L56" s="38">
        <v>126</v>
      </c>
      <c r="M56" s="39">
        <v>108</v>
      </c>
      <c r="N56" s="40">
        <v>208.09789000000001</v>
      </c>
      <c r="O56" s="40">
        <v>207.93430000000001</v>
      </c>
      <c r="P56" s="41">
        <v>198.02571</v>
      </c>
      <c r="Q56" s="40">
        <v>142.59549999999999</v>
      </c>
      <c r="R56" s="40">
        <v>150.40463</v>
      </c>
      <c r="S56" s="41">
        <v>135.71583999999999</v>
      </c>
      <c r="T56" s="42">
        <v>31</v>
      </c>
    </row>
    <row r="57" spans="1:46" x14ac:dyDescent="0.2">
      <c r="A57" s="31">
        <v>37653</v>
      </c>
      <c r="B57" s="32">
        <v>5879.9998900000001</v>
      </c>
      <c r="C57" s="32">
        <v>5040</v>
      </c>
      <c r="D57" s="33">
        <v>4480</v>
      </c>
      <c r="E57" s="34">
        <v>3940.1959200000001</v>
      </c>
      <c r="F57" s="34">
        <v>4316.6014400000004</v>
      </c>
      <c r="G57" s="35">
        <v>5341.7955300000003</v>
      </c>
      <c r="H57" s="36">
        <v>240.83945</v>
      </c>
      <c r="I57" s="36">
        <v>241.07355000000001</v>
      </c>
      <c r="J57" s="37">
        <v>223.99019999999999</v>
      </c>
      <c r="K57" s="38">
        <v>121</v>
      </c>
      <c r="L57" s="38">
        <v>131</v>
      </c>
      <c r="M57" s="39">
        <v>108</v>
      </c>
      <c r="N57" s="40">
        <v>211.42258000000001</v>
      </c>
      <c r="O57" s="40">
        <v>215.86019999999999</v>
      </c>
      <c r="P57" s="41">
        <v>201.57509999999999</v>
      </c>
      <c r="Q57" s="40">
        <v>143.22162</v>
      </c>
      <c r="R57" s="40">
        <v>155.04926</v>
      </c>
      <c r="S57" s="41">
        <v>137.07166000000001</v>
      </c>
      <c r="T57" s="42">
        <v>28</v>
      </c>
      <c r="V57"/>
      <c r="W57"/>
      <c r="X57"/>
      <c r="Y57"/>
      <c r="Z57"/>
    </row>
    <row r="58" spans="1:46" x14ac:dyDescent="0.2">
      <c r="A58" s="31">
        <v>37681</v>
      </c>
      <c r="B58" s="32">
        <v>6510</v>
      </c>
      <c r="C58" s="32">
        <v>5580</v>
      </c>
      <c r="D58" s="33">
        <v>4960</v>
      </c>
      <c r="E58" s="34">
        <v>4416.9285900000004</v>
      </c>
      <c r="F58" s="34">
        <v>5110.3492399999996</v>
      </c>
      <c r="G58" s="35">
        <v>5865.2836299999999</v>
      </c>
      <c r="H58" s="36">
        <v>241.37074000000001</v>
      </c>
      <c r="I58" s="36">
        <v>241.56408999999999</v>
      </c>
      <c r="J58" s="37">
        <v>224.43109000000001</v>
      </c>
      <c r="K58" s="38">
        <v>121</v>
      </c>
      <c r="L58" s="38">
        <v>128</v>
      </c>
      <c r="M58" s="39">
        <v>109</v>
      </c>
      <c r="N58" s="40">
        <v>211.95401000000001</v>
      </c>
      <c r="O58" s="40">
        <v>216.35087999999999</v>
      </c>
      <c r="P58" s="41">
        <v>202.01607999999999</v>
      </c>
      <c r="Q58" s="40">
        <v>143.51939999999999</v>
      </c>
      <c r="R58" s="40">
        <v>153.61131</v>
      </c>
      <c r="S58" s="41">
        <v>137.89324999999999</v>
      </c>
      <c r="T58" s="42">
        <v>31</v>
      </c>
      <c r="V58"/>
      <c r="W58"/>
      <c r="X58"/>
      <c r="Y58"/>
      <c r="Z58"/>
    </row>
    <row r="59" spans="1:46" x14ac:dyDescent="0.2">
      <c r="A59" s="31">
        <v>37712</v>
      </c>
      <c r="B59" s="32">
        <v>6299.9997700000004</v>
      </c>
      <c r="C59" s="32">
        <v>5400</v>
      </c>
      <c r="D59" s="33">
        <v>4800</v>
      </c>
      <c r="E59" s="34">
        <v>4664.0519700000004</v>
      </c>
      <c r="F59" s="34">
        <v>4593.9001500000004</v>
      </c>
      <c r="G59" s="35">
        <v>5579.5802299999996</v>
      </c>
      <c r="H59" s="36">
        <v>242.17058</v>
      </c>
      <c r="I59" s="36">
        <v>242.87286</v>
      </c>
      <c r="J59" s="37">
        <v>225.93396000000001</v>
      </c>
      <c r="K59" s="38">
        <v>117</v>
      </c>
      <c r="L59" s="38">
        <v>133</v>
      </c>
      <c r="M59" s="39">
        <v>111</v>
      </c>
      <c r="N59" s="40">
        <v>212.75408999999999</v>
      </c>
      <c r="O59" s="40">
        <v>217.65998999999999</v>
      </c>
      <c r="P59" s="41">
        <v>203.51929999999999</v>
      </c>
      <c r="Q59" s="40">
        <v>141.39444</v>
      </c>
      <c r="R59" s="40">
        <v>156.98586</v>
      </c>
      <c r="S59" s="41">
        <v>139.47</v>
      </c>
      <c r="T59" s="42">
        <v>30</v>
      </c>
      <c r="V59"/>
      <c r="W59"/>
      <c r="X59"/>
      <c r="Y59"/>
      <c r="Z59"/>
      <c r="AA59" s="1"/>
    </row>
    <row r="60" spans="1:46" x14ac:dyDescent="0.2">
      <c r="A60" s="31">
        <v>37742</v>
      </c>
      <c r="B60" s="32">
        <v>6510.0002399999903</v>
      </c>
      <c r="C60" s="32">
        <v>5580</v>
      </c>
      <c r="D60" s="33">
        <v>4960</v>
      </c>
      <c r="E60" s="34">
        <v>4429.9220400000004</v>
      </c>
      <c r="F60" s="34">
        <v>5044.9728100000002</v>
      </c>
      <c r="G60" s="35">
        <v>5889.7228100000002</v>
      </c>
      <c r="H60" s="36">
        <v>242.73378</v>
      </c>
      <c r="I60" s="36">
        <v>243.04156</v>
      </c>
      <c r="J60" s="37">
        <v>225.87459999999999</v>
      </c>
      <c r="K60" s="38">
        <v>122</v>
      </c>
      <c r="L60" s="38">
        <v>130</v>
      </c>
      <c r="M60" s="39">
        <v>110</v>
      </c>
      <c r="N60" s="40">
        <v>213.31746000000001</v>
      </c>
      <c r="O60" s="40">
        <v>217.82874000000001</v>
      </c>
      <c r="P60" s="41">
        <v>203.45993000000001</v>
      </c>
      <c r="Q60" s="40">
        <v>144.63947999999999</v>
      </c>
      <c r="R60" s="40">
        <v>155.37126000000001</v>
      </c>
      <c r="S60" s="41">
        <v>139.05779000000001</v>
      </c>
      <c r="T60" s="42">
        <v>31</v>
      </c>
      <c r="V60"/>
      <c r="W60"/>
      <c r="X60"/>
      <c r="Y60"/>
      <c r="Z60"/>
      <c r="AA60" s="1"/>
    </row>
    <row r="61" spans="1:46" x14ac:dyDescent="0.2">
      <c r="A61" s="31">
        <v>37773</v>
      </c>
      <c r="B61" s="32">
        <v>6300.0002299999996</v>
      </c>
      <c r="C61" s="32">
        <v>5400</v>
      </c>
      <c r="D61" s="33">
        <v>4800</v>
      </c>
      <c r="E61" s="34">
        <v>4406.3708500000002</v>
      </c>
      <c r="F61" s="34">
        <v>5003.0708299999997</v>
      </c>
      <c r="G61" s="35">
        <v>5465.02808</v>
      </c>
      <c r="H61" s="36">
        <v>243.05045000000001</v>
      </c>
      <c r="I61" s="36">
        <v>243.21088</v>
      </c>
      <c r="J61" s="37">
        <v>226.36415</v>
      </c>
      <c r="K61" s="38">
        <v>121</v>
      </c>
      <c r="L61" s="38">
        <v>129</v>
      </c>
      <c r="M61" s="39">
        <v>113</v>
      </c>
      <c r="N61" s="40">
        <v>213.63423</v>
      </c>
      <c r="O61" s="40">
        <v>217.99807999999999</v>
      </c>
      <c r="P61" s="41">
        <v>203.94958</v>
      </c>
      <c r="Q61" s="40">
        <v>144.21803</v>
      </c>
      <c r="R61" s="40">
        <v>154.95683</v>
      </c>
      <c r="S61" s="41">
        <v>140.96449999999999</v>
      </c>
      <c r="T61" s="42">
        <v>30</v>
      </c>
      <c r="V61"/>
      <c r="W61"/>
      <c r="X61"/>
      <c r="Y61"/>
      <c r="Z61"/>
      <c r="AA61" s="1"/>
    </row>
    <row r="62" spans="1:46" x14ac:dyDescent="0.2">
      <c r="A62" s="31">
        <v>37803</v>
      </c>
      <c r="B62" s="32">
        <v>6509.9998900000001</v>
      </c>
      <c r="C62" s="32">
        <v>4340</v>
      </c>
      <c r="D62" s="33">
        <v>4960</v>
      </c>
      <c r="E62" s="34">
        <v>4221.1058000000003</v>
      </c>
      <c r="F62" s="34">
        <v>4680.8888399999996</v>
      </c>
      <c r="G62" s="35">
        <v>5867.0962499999996</v>
      </c>
      <c r="H62" s="36">
        <v>238.66478000000001</v>
      </c>
      <c r="I62" s="36">
        <v>225.22083000000001</v>
      </c>
      <c r="J62" s="37">
        <v>222.12144000000001</v>
      </c>
      <c r="K62" s="38">
        <v>121</v>
      </c>
      <c r="L62" s="38">
        <v>129</v>
      </c>
      <c r="M62" s="39">
        <v>107</v>
      </c>
      <c r="N62" s="40">
        <v>209.24724000000001</v>
      </c>
      <c r="O62" s="40">
        <v>205.60840999999999</v>
      </c>
      <c r="P62" s="41">
        <v>199.70593</v>
      </c>
      <c r="Q62" s="40">
        <v>142.57786999999999</v>
      </c>
      <c r="R62" s="40">
        <v>152.60471999999999</v>
      </c>
      <c r="S62" s="41">
        <v>135.8586</v>
      </c>
      <c r="T62" s="42">
        <v>31</v>
      </c>
      <c r="V62"/>
      <c r="W62"/>
      <c r="X62"/>
      <c r="Y62"/>
      <c r="Z62"/>
      <c r="AA62" s="1"/>
    </row>
    <row r="63" spans="1:46" x14ac:dyDescent="0.2">
      <c r="A63" s="31">
        <v>37834</v>
      </c>
      <c r="B63" s="32">
        <v>6137.9998800000003</v>
      </c>
      <c r="C63" s="32">
        <v>4340</v>
      </c>
      <c r="D63" s="33">
        <v>3100</v>
      </c>
      <c r="E63" s="34">
        <v>3791.7854200000002</v>
      </c>
      <c r="F63" s="34">
        <v>4008.26746</v>
      </c>
      <c r="G63" s="35">
        <v>5130.1301000000003</v>
      </c>
      <c r="H63" s="36">
        <v>229.1996</v>
      </c>
      <c r="I63" s="36">
        <v>219.05229</v>
      </c>
      <c r="J63" s="37">
        <v>196.05014</v>
      </c>
      <c r="K63" s="38">
        <v>121</v>
      </c>
      <c r="L63" s="38">
        <v>129</v>
      </c>
      <c r="M63" s="39">
        <v>108</v>
      </c>
      <c r="N63" s="40">
        <v>201.46088</v>
      </c>
      <c r="O63" s="40">
        <v>199.43863999999999</v>
      </c>
      <c r="P63" s="41">
        <v>182.03792000000001</v>
      </c>
      <c r="Q63" s="40">
        <v>140.31403</v>
      </c>
      <c r="R63" s="40">
        <v>149.24194</v>
      </c>
      <c r="S63" s="41">
        <v>133.22460000000001</v>
      </c>
      <c r="T63" s="42">
        <v>31</v>
      </c>
      <c r="V63"/>
      <c r="W63"/>
      <c r="X63"/>
      <c r="Y63"/>
      <c r="Z63"/>
      <c r="AA63" s="1"/>
    </row>
    <row r="64" spans="1:46" x14ac:dyDescent="0.2">
      <c r="A64" s="31">
        <v>37865</v>
      </c>
      <c r="B64" s="32">
        <v>5790</v>
      </c>
      <c r="C64" s="32">
        <v>4200</v>
      </c>
      <c r="D64" s="33">
        <v>3000</v>
      </c>
      <c r="E64" s="34">
        <v>3877.9128999999998</v>
      </c>
      <c r="F64" s="34">
        <v>3668.2823199999998</v>
      </c>
      <c r="G64" s="35">
        <v>4575.6014999999998</v>
      </c>
      <c r="H64" s="36">
        <v>224.78043</v>
      </c>
      <c r="I64" s="36">
        <v>216.20943</v>
      </c>
      <c r="J64" s="37">
        <v>193.75833</v>
      </c>
      <c r="K64" s="38">
        <v>116</v>
      </c>
      <c r="L64" s="38">
        <v>129</v>
      </c>
      <c r="M64" s="39">
        <v>110</v>
      </c>
      <c r="N64" s="40">
        <v>197.74117000000001</v>
      </c>
      <c r="O64" s="40">
        <v>196.59522999999999</v>
      </c>
      <c r="P64" s="41">
        <v>179.74579</v>
      </c>
      <c r="Q64" s="40">
        <v>136.10153</v>
      </c>
      <c r="R64" s="40">
        <v>148.05714</v>
      </c>
      <c r="S64" s="41">
        <v>133.21100999999999</v>
      </c>
      <c r="T64" s="42">
        <v>30</v>
      </c>
      <c r="V64"/>
      <c r="W64"/>
      <c r="X64"/>
      <c r="Y64"/>
      <c r="Z64"/>
      <c r="AA64" s="1"/>
    </row>
    <row r="65" spans="1:44" x14ac:dyDescent="0.2">
      <c r="A65" s="31">
        <v>37895</v>
      </c>
      <c r="B65" s="32">
        <v>6107.0001099999999</v>
      </c>
      <c r="C65" s="32">
        <v>4340</v>
      </c>
      <c r="D65" s="33">
        <v>3100</v>
      </c>
      <c r="E65" s="34">
        <v>3607.0292300000001</v>
      </c>
      <c r="F65" s="34">
        <v>3637.0198</v>
      </c>
      <c r="G65" s="35">
        <v>4865.4503800000002</v>
      </c>
      <c r="H65" s="36">
        <v>227.83135999999999</v>
      </c>
      <c r="I65" s="36">
        <v>217.78846999999999</v>
      </c>
      <c r="J65" s="37">
        <v>195.1284</v>
      </c>
      <c r="K65" s="38">
        <v>122</v>
      </c>
      <c r="L65" s="38">
        <v>132</v>
      </c>
      <c r="M65" s="39">
        <v>110</v>
      </c>
      <c r="N65" s="40">
        <v>200.23239000000001</v>
      </c>
      <c r="O65" s="40">
        <v>198.17457999999999</v>
      </c>
      <c r="P65" s="41">
        <v>181.11606</v>
      </c>
      <c r="Q65" s="40">
        <v>140.31301999999999</v>
      </c>
      <c r="R65" s="40">
        <v>150.38924</v>
      </c>
      <c r="S65" s="41">
        <v>133.8699</v>
      </c>
      <c r="T65" s="42">
        <v>31</v>
      </c>
      <c r="AA65" s="1"/>
    </row>
    <row r="66" spans="1:44" x14ac:dyDescent="0.2">
      <c r="A66" s="31">
        <v>37926</v>
      </c>
      <c r="B66" s="32">
        <v>6000.0002299999996</v>
      </c>
      <c r="C66" s="32">
        <v>4200</v>
      </c>
      <c r="D66" s="33">
        <v>3000</v>
      </c>
      <c r="E66" s="34">
        <v>3640.0790400000001</v>
      </c>
      <c r="F66" s="34">
        <v>3580.52628</v>
      </c>
      <c r="G66" s="35">
        <v>4937.7557399999996</v>
      </c>
      <c r="H66" s="36">
        <v>227.30067</v>
      </c>
      <c r="I66" s="36">
        <v>216.54343</v>
      </c>
      <c r="J66" s="37">
        <v>193.53638000000001</v>
      </c>
      <c r="K66" s="38">
        <v>119</v>
      </c>
      <c r="L66" s="38">
        <v>130</v>
      </c>
      <c r="M66" s="39">
        <v>106</v>
      </c>
      <c r="N66" s="40">
        <v>199.28113999999999</v>
      </c>
      <c r="O66" s="40">
        <v>196.92929000000001</v>
      </c>
      <c r="P66" s="41">
        <v>179.52379999999999</v>
      </c>
      <c r="Q66" s="40">
        <v>138.01183</v>
      </c>
      <c r="R66" s="40">
        <v>148.67045999999999</v>
      </c>
      <c r="S66" s="41">
        <v>130.94617</v>
      </c>
      <c r="T66" s="42">
        <v>30</v>
      </c>
    </row>
    <row r="69" spans="1:44" x14ac:dyDescent="0.2">
      <c r="B69" s="62" t="s">
        <v>32</v>
      </c>
      <c r="C69" s="62" t="s">
        <v>12</v>
      </c>
      <c r="D69" s="62"/>
      <c r="E69" s="62"/>
      <c r="F69" s="62" t="s">
        <v>15</v>
      </c>
      <c r="G69" s="62"/>
      <c r="H69" s="62"/>
      <c r="I69" s="62" t="s">
        <v>17</v>
      </c>
      <c r="J69" s="62"/>
      <c r="K69" s="62"/>
      <c r="M69" s="62" t="s">
        <v>25</v>
      </c>
      <c r="N69" s="62" t="s">
        <v>12</v>
      </c>
      <c r="O69" s="62"/>
      <c r="P69" s="62"/>
      <c r="Q69" s="62" t="s">
        <v>15</v>
      </c>
      <c r="R69" s="62"/>
      <c r="S69" s="62"/>
      <c r="T69" s="62" t="s">
        <v>17</v>
      </c>
      <c r="U69" s="62"/>
      <c r="V69" s="62"/>
      <c r="X69" s="62" t="s">
        <v>35</v>
      </c>
      <c r="Y69" s="62" t="s">
        <v>12</v>
      </c>
      <c r="Z69" s="62"/>
      <c r="AA69" s="62"/>
      <c r="AB69" s="62" t="s">
        <v>15</v>
      </c>
      <c r="AC69" s="62"/>
      <c r="AD69" s="62"/>
      <c r="AE69" s="62" t="s">
        <v>17</v>
      </c>
      <c r="AF69" s="62"/>
      <c r="AG69" s="62"/>
      <c r="AI69" s="62" t="s">
        <v>35</v>
      </c>
      <c r="AJ69" s="62" t="s">
        <v>12</v>
      </c>
      <c r="AK69" s="62"/>
      <c r="AL69" s="62"/>
      <c r="AM69" s="62" t="s">
        <v>15</v>
      </c>
      <c r="AN69" s="62"/>
      <c r="AO69" s="62"/>
      <c r="AP69" s="62" t="s">
        <v>17</v>
      </c>
      <c r="AQ69" s="62"/>
      <c r="AR69" s="62"/>
    </row>
    <row r="70" spans="1:44" x14ac:dyDescent="0.2">
      <c r="B70" s="62"/>
      <c r="C70" s="55" t="s">
        <v>18</v>
      </c>
      <c r="D70" s="55" t="s">
        <v>13</v>
      </c>
      <c r="E70" s="55" t="s">
        <v>14</v>
      </c>
      <c r="F70" s="55" t="s">
        <v>18</v>
      </c>
      <c r="G70" s="55" t="s">
        <v>13</v>
      </c>
      <c r="H70" s="55" t="s">
        <v>14</v>
      </c>
      <c r="I70" s="55" t="s">
        <v>18</v>
      </c>
      <c r="J70" s="55" t="s">
        <v>13</v>
      </c>
      <c r="K70" s="55" t="s">
        <v>14</v>
      </c>
      <c r="M70" s="62"/>
      <c r="N70" s="55" t="s">
        <v>18</v>
      </c>
      <c r="O70" s="55" t="s">
        <v>13</v>
      </c>
      <c r="P70" s="55" t="s">
        <v>14</v>
      </c>
      <c r="Q70" s="55" t="s">
        <v>18</v>
      </c>
      <c r="R70" s="55" t="s">
        <v>13</v>
      </c>
      <c r="S70" s="55" t="s">
        <v>14</v>
      </c>
      <c r="T70" s="55" t="s">
        <v>18</v>
      </c>
      <c r="U70" s="55" t="s">
        <v>13</v>
      </c>
      <c r="V70" s="55" t="s">
        <v>14</v>
      </c>
      <c r="X70" s="62"/>
      <c r="Y70" s="55" t="s">
        <v>18</v>
      </c>
      <c r="Z70" s="55" t="s">
        <v>13</v>
      </c>
      <c r="AA70" s="55" t="s">
        <v>14</v>
      </c>
      <c r="AB70" s="55" t="s">
        <v>18</v>
      </c>
      <c r="AC70" s="55" t="s">
        <v>13</v>
      </c>
      <c r="AD70" s="55" t="s">
        <v>14</v>
      </c>
      <c r="AE70" s="55" t="s">
        <v>18</v>
      </c>
      <c r="AF70" s="55" t="s">
        <v>13</v>
      </c>
      <c r="AG70" s="55" t="s">
        <v>14</v>
      </c>
      <c r="AI70" s="62"/>
      <c r="AJ70" s="55" t="s">
        <v>18</v>
      </c>
      <c r="AK70" s="55" t="s">
        <v>13</v>
      </c>
      <c r="AL70" s="55" t="s">
        <v>14</v>
      </c>
      <c r="AM70" s="55" t="s">
        <v>18</v>
      </c>
      <c r="AN70" s="55" t="s">
        <v>13</v>
      </c>
      <c r="AO70" s="55" t="s">
        <v>14</v>
      </c>
      <c r="AP70" s="55" t="s">
        <v>18</v>
      </c>
      <c r="AQ70" s="55" t="s">
        <v>13</v>
      </c>
      <c r="AR70" s="55" t="s">
        <v>14</v>
      </c>
    </row>
    <row r="71" spans="1:44" x14ac:dyDescent="0.2">
      <c r="B71" s="50">
        <v>1</v>
      </c>
      <c r="C71" s="4">
        <f>C16*C$6</f>
        <v>54.432138771121949</v>
      </c>
      <c r="D71" s="4">
        <f>D16*D$6</f>
        <v>63.912102682994792</v>
      </c>
      <c r="E71" s="4">
        <f>E16*E$6</f>
        <v>13.181659445828634</v>
      </c>
      <c r="F71" s="4">
        <f t="shared" ref="F71:H86" si="37">C16*C$7</f>
        <v>32.152265941991097</v>
      </c>
      <c r="G71" s="4">
        <f t="shared" si="37"/>
        <v>65.898097252961676</v>
      </c>
      <c r="H71" s="4">
        <f t="shared" si="37"/>
        <v>34.294076167784439</v>
      </c>
      <c r="I71" s="4">
        <f t="shared" ref="I71:K86" si="38">C16*C$8</f>
        <v>92.539472757410806</v>
      </c>
      <c r="J71" s="4">
        <f t="shared" si="38"/>
        <v>44.261529731515964</v>
      </c>
      <c r="K71" s="4">
        <f t="shared" si="38"/>
        <v>27.935482781027879</v>
      </c>
      <c r="M71" s="50">
        <v>1</v>
      </c>
      <c r="N71" s="4">
        <f>L$6*(AH16-$U16)</f>
        <v>57.297475884210051</v>
      </c>
      <c r="O71" s="4">
        <f t="shared" ref="O71:P86" si="39">M$6*(AI16-$U16)</f>
        <v>64.990915475304206</v>
      </c>
      <c r="P71" s="4">
        <f t="shared" si="39"/>
        <v>16.196862740066948</v>
      </c>
      <c r="Q71" s="4">
        <f>L$7*(AH16-$V16)</f>
        <v>30.604043358553572</v>
      </c>
      <c r="R71" s="4">
        <f t="shared" ref="R71:S86" si="40">M$7*(AI16-$V16)</f>
        <v>61.334707709980165</v>
      </c>
      <c r="S71" s="4">
        <f t="shared" si="40"/>
        <v>36.686083943303089</v>
      </c>
      <c r="T71" s="4">
        <f>L$8*(AH16-$W16)</f>
        <v>88.80852966780607</v>
      </c>
      <c r="U71" s="4">
        <f t="shared" ref="U71:V86" si="41">M$8*(AI16-$W16)</f>
        <v>41.043455955114361</v>
      </c>
      <c r="V71" s="4">
        <f t="shared" si="41"/>
        <v>28.751915198189813</v>
      </c>
      <c r="X71" s="50">
        <v>1</v>
      </c>
      <c r="Y71" s="4">
        <f t="shared" ref="Y71:AG94" si="42">(C71-N71)^2</f>
        <v>8.2101567716400634</v>
      </c>
      <c r="Z71" s="4">
        <f t="shared" si="42"/>
        <v>1.1638370408504342</v>
      </c>
      <c r="AA71" s="4">
        <f t="shared" si="42"/>
        <v>9.0914509055855763</v>
      </c>
      <c r="AB71" s="4">
        <f t="shared" si="42"/>
        <v>2.3969931678659639</v>
      </c>
      <c r="AC71" s="4">
        <f t="shared" si="42"/>
        <v>20.824524120993004</v>
      </c>
      <c r="AD71" s="4">
        <f t="shared" si="42"/>
        <v>5.7217011981416794</v>
      </c>
      <c r="AE71" s="4">
        <f t="shared" si="42"/>
        <v>13.919936337869332</v>
      </c>
      <c r="AF71" s="4">
        <f t="shared" si="42"/>
        <v>10.355998830363674</v>
      </c>
      <c r="AG71" s="4">
        <f t="shared" si="42"/>
        <v>0.6665618917928785</v>
      </c>
      <c r="AI71" s="50">
        <v>1</v>
      </c>
      <c r="AJ71" s="4">
        <f>ABS(C71-N71)/C71*100</f>
        <v>5.2640538802569683</v>
      </c>
      <c r="AK71" s="4">
        <f t="shared" ref="AK71:AR86" si="43">ABS(D71-O71)/D71*100</f>
        <v>1.6879632292186426</v>
      </c>
      <c r="AL71" s="4">
        <f t="shared" si="43"/>
        <v>22.874231477680006</v>
      </c>
      <c r="AM71" s="4">
        <f t="shared" si="43"/>
        <v>4.815282960867572</v>
      </c>
      <c r="AN71" s="4">
        <f t="shared" si="43"/>
        <v>6.9249185230100361</v>
      </c>
      <c r="AO71" s="4">
        <f t="shared" si="43"/>
        <v>6.9749882277501953</v>
      </c>
      <c r="AP71" s="4">
        <f t="shared" si="43"/>
        <v>4.0317315178413446</v>
      </c>
      <c r="AQ71" s="4">
        <f t="shared" si="43"/>
        <v>7.2705886938882882</v>
      </c>
      <c r="AR71" s="4">
        <f t="shared" si="43"/>
        <v>2.9225641939376348</v>
      </c>
    </row>
    <row r="72" spans="1:44" x14ac:dyDescent="0.2">
      <c r="B72" s="50">
        <v>2</v>
      </c>
      <c r="C72" s="4">
        <f t="shared" ref="C72:E78" si="44">C17*C$6</f>
        <v>54.43213982464723</v>
      </c>
      <c r="D72" s="4">
        <f t="shared" si="44"/>
        <v>63.912102682994792</v>
      </c>
      <c r="E72" s="4">
        <f t="shared" si="44"/>
        <v>13.181659445828634</v>
      </c>
      <c r="F72" s="4">
        <f t="shared" si="37"/>
        <v>32.152266564293029</v>
      </c>
      <c r="G72" s="4">
        <f t="shared" si="37"/>
        <v>65.898097252961676</v>
      </c>
      <c r="H72" s="4">
        <f t="shared" si="37"/>
        <v>34.294076167784439</v>
      </c>
      <c r="I72" s="4">
        <f t="shared" si="38"/>
        <v>92.539474548497395</v>
      </c>
      <c r="J72" s="4">
        <f t="shared" si="38"/>
        <v>44.261529731515964</v>
      </c>
      <c r="K72" s="4">
        <f t="shared" si="38"/>
        <v>27.935482781027879</v>
      </c>
      <c r="M72" s="50">
        <v>2</v>
      </c>
      <c r="N72" s="4">
        <f t="shared" ref="N72:P87" si="45">L$6*(AH17-$U17)</f>
        <v>57.372980204356537</v>
      </c>
      <c r="O72" s="4">
        <f t="shared" si="39"/>
        <v>66.521070726737946</v>
      </c>
      <c r="P72" s="4">
        <f t="shared" si="39"/>
        <v>14.683987040393161</v>
      </c>
      <c r="Q72" s="4">
        <f t="shared" ref="Q72:S87" si="46">L$7*(AH17-$V17)</f>
        <v>31.711018174385561</v>
      </c>
      <c r="R72" s="4">
        <f t="shared" si="40"/>
        <v>65.08253674556336</v>
      </c>
      <c r="S72" s="4">
        <f t="shared" si="40"/>
        <v>33.95326912786863</v>
      </c>
      <c r="T72" s="4">
        <f t="shared" ref="T72:V87" si="47">L$8*(AH17-$W17)</f>
        <v>90.049221482455323</v>
      </c>
      <c r="U72" s="4">
        <f t="shared" si="41"/>
        <v>42.46828973425351</v>
      </c>
      <c r="V72" s="4">
        <f t="shared" si="41"/>
        <v>26.773544982210609</v>
      </c>
      <c r="X72" s="50">
        <v>2</v>
      </c>
      <c r="Y72" s="4">
        <f t="shared" si="42"/>
        <v>8.6485421389287822</v>
      </c>
      <c r="Z72" s="4">
        <f t="shared" si="42"/>
        <v>6.8067142532729799</v>
      </c>
      <c r="AA72" s="4">
        <f t="shared" si="42"/>
        <v>2.2569882013900369</v>
      </c>
      <c r="AB72" s="4">
        <f t="shared" si="42"/>
        <v>0.19470014159593288</v>
      </c>
      <c r="AC72" s="4">
        <f t="shared" si="42"/>
        <v>0.66513894122779993</v>
      </c>
      <c r="AD72" s="4">
        <f t="shared" si="42"/>
        <v>0.11614943845617595</v>
      </c>
      <c r="AE72" s="4">
        <f t="shared" si="42"/>
        <v>6.2013603329319418</v>
      </c>
      <c r="AF72" s="4">
        <f t="shared" si="42"/>
        <v>3.2157096877818452</v>
      </c>
      <c r="AG72" s="4">
        <f t="shared" si="42"/>
        <v>1.3500994483203228</v>
      </c>
      <c r="AI72" s="50">
        <v>2</v>
      </c>
      <c r="AJ72" s="4">
        <f t="shared" ref="AJ72:AR94" si="48">ABS(C72-N72)/C72*100</f>
        <v>5.4027645967680202</v>
      </c>
      <c r="AK72" s="4">
        <f t="shared" si="43"/>
        <v>4.0821189324402045</v>
      </c>
      <c r="AL72" s="4">
        <f t="shared" si="43"/>
        <v>11.397105203168799</v>
      </c>
      <c r="AM72" s="4">
        <f t="shared" si="43"/>
        <v>1.3723710240617999</v>
      </c>
      <c r="AN72" s="4">
        <f t="shared" si="43"/>
        <v>1.2376085826387997</v>
      </c>
      <c r="AO72" s="4">
        <f t="shared" si="43"/>
        <v>0.99377816229369775</v>
      </c>
      <c r="AP72" s="4">
        <f t="shared" si="43"/>
        <v>2.6910170802158588</v>
      </c>
      <c r="AQ72" s="4">
        <f t="shared" si="43"/>
        <v>4.0514641227720505</v>
      </c>
      <c r="AR72" s="4">
        <f t="shared" si="43"/>
        <v>4.1593617977720765</v>
      </c>
    </row>
    <row r="73" spans="1:44" x14ac:dyDescent="0.2">
      <c r="B73" s="50">
        <v>3</v>
      </c>
      <c r="C73" s="4">
        <f t="shared" si="44"/>
        <v>54.432137783441981</v>
      </c>
      <c r="D73" s="4">
        <f t="shared" si="44"/>
        <v>63.912102682994792</v>
      </c>
      <c r="E73" s="4">
        <f t="shared" si="44"/>
        <v>13.181659445828634</v>
      </c>
      <c r="F73" s="4">
        <f t="shared" si="37"/>
        <v>32.15226535858303</v>
      </c>
      <c r="G73" s="4">
        <f t="shared" si="37"/>
        <v>65.898097252961676</v>
      </c>
      <c r="H73" s="4">
        <f t="shared" si="37"/>
        <v>34.294076167784439</v>
      </c>
      <c r="I73" s="4">
        <f t="shared" si="38"/>
        <v>92.539471078267098</v>
      </c>
      <c r="J73" s="4">
        <f t="shared" si="38"/>
        <v>44.261529731515964</v>
      </c>
      <c r="K73" s="4">
        <f t="shared" si="38"/>
        <v>27.935482781027879</v>
      </c>
      <c r="M73" s="50">
        <v>3</v>
      </c>
      <c r="N73" s="4">
        <f t="shared" si="45"/>
        <v>53.848952546653301</v>
      </c>
      <c r="O73" s="4">
        <f t="shared" si="39"/>
        <v>63.341379267638558</v>
      </c>
      <c r="P73" s="4">
        <f t="shared" si="39"/>
        <v>12.965975364321142</v>
      </c>
      <c r="Q73" s="4">
        <f t="shared" si="46"/>
        <v>32.096421369199305</v>
      </c>
      <c r="R73" s="4">
        <f t="shared" si="40"/>
        <v>66.469318331041237</v>
      </c>
      <c r="S73" s="4">
        <f t="shared" si="40"/>
        <v>34.282784505510584</v>
      </c>
      <c r="T73" s="4">
        <f t="shared" si="47"/>
        <v>93.363911431520265</v>
      </c>
      <c r="U73" s="4">
        <f t="shared" si="41"/>
        <v>44.261164956366002</v>
      </c>
      <c r="V73" s="4">
        <f t="shared" si="41"/>
        <v>28.162484030258558</v>
      </c>
      <c r="X73" s="50">
        <v>3</v>
      </c>
      <c r="Y73" s="4">
        <f t="shared" si="42"/>
        <v>0.34010502040826829</v>
      </c>
      <c r="Z73" s="4">
        <f t="shared" si="42"/>
        <v>0.32572521683588435</v>
      </c>
      <c r="AA73" s="4">
        <f t="shared" si="42"/>
        <v>4.6519623015730392E-2</v>
      </c>
      <c r="AB73" s="4">
        <f t="shared" si="42"/>
        <v>3.1185511502895449E-3</v>
      </c>
      <c r="AC73" s="4">
        <f t="shared" si="42"/>
        <v>0.32629352004237494</v>
      </c>
      <c r="AD73" s="4">
        <f t="shared" si="42"/>
        <v>1.2750163690680597E-4</v>
      </c>
      <c r="AE73" s="4">
        <f t="shared" si="42"/>
        <v>0.67970189607220566</v>
      </c>
      <c r="AF73" s="4">
        <f t="shared" si="42"/>
        <v>1.3306091002933306E-7</v>
      </c>
      <c r="AG73" s="4">
        <f t="shared" si="42"/>
        <v>5.1529567152288534E-2</v>
      </c>
      <c r="AI73" s="50">
        <v>3</v>
      </c>
      <c r="AJ73" s="4">
        <f t="shared" si="48"/>
        <v>1.0713987371006435</v>
      </c>
      <c r="AK73" s="4">
        <f t="shared" si="43"/>
        <v>0.89298175368604693</v>
      </c>
      <c r="AL73" s="4">
        <f t="shared" si="43"/>
        <v>1.6362437703224504</v>
      </c>
      <c r="AM73" s="4">
        <f t="shared" si="43"/>
        <v>0.17368601795523894</v>
      </c>
      <c r="AN73" s="4">
        <f t="shared" si="43"/>
        <v>0.86682484304034679</v>
      </c>
      <c r="AO73" s="4">
        <f t="shared" si="43"/>
        <v>3.2925984705377609E-2</v>
      </c>
      <c r="AP73" s="4">
        <f t="shared" si="43"/>
        <v>0.89090670569737695</v>
      </c>
      <c r="AQ73" s="4">
        <f t="shared" si="43"/>
        <v>8.2413588543828881E-4</v>
      </c>
      <c r="AR73" s="4">
        <f t="shared" si="43"/>
        <v>0.81259110862706863</v>
      </c>
    </row>
    <row r="74" spans="1:44" x14ac:dyDescent="0.2">
      <c r="B74" s="50">
        <v>4</v>
      </c>
      <c r="C74" s="4">
        <f t="shared" si="44"/>
        <v>54.43213982464723</v>
      </c>
      <c r="D74" s="4">
        <f t="shared" si="44"/>
        <v>63.912102682994792</v>
      </c>
      <c r="E74" s="4">
        <f t="shared" si="44"/>
        <v>13.181659445828634</v>
      </c>
      <c r="F74" s="4">
        <f t="shared" si="37"/>
        <v>32.152266564293029</v>
      </c>
      <c r="G74" s="4">
        <f t="shared" si="37"/>
        <v>65.898097252961676</v>
      </c>
      <c r="H74" s="4">
        <f t="shared" si="37"/>
        <v>34.294076167784439</v>
      </c>
      <c r="I74" s="4">
        <f t="shared" si="38"/>
        <v>92.539474548497395</v>
      </c>
      <c r="J74" s="4">
        <f t="shared" si="38"/>
        <v>44.261529731515964</v>
      </c>
      <c r="K74" s="4">
        <f t="shared" si="38"/>
        <v>27.935482781027879</v>
      </c>
      <c r="M74" s="50">
        <v>4</v>
      </c>
      <c r="N74" s="4">
        <f t="shared" si="45"/>
        <v>54.271951384139051</v>
      </c>
      <c r="O74" s="4">
        <f t="shared" si="39"/>
        <v>63.857961536340504</v>
      </c>
      <c r="P74" s="4">
        <f t="shared" si="39"/>
        <v>13.246016183704352</v>
      </c>
      <c r="Q74" s="4">
        <f t="shared" si="46"/>
        <v>31.869959984275681</v>
      </c>
      <c r="R74" s="4">
        <f t="shared" si="40"/>
        <v>66.126775167275852</v>
      </c>
      <c r="S74" s="4">
        <f t="shared" si="40"/>
        <v>34.09283078431173</v>
      </c>
      <c r="T74" s="4">
        <f t="shared" si="47"/>
        <v>92.87093650941371</v>
      </c>
      <c r="U74" s="4">
        <f t="shared" si="41"/>
        <v>44.086959814171152</v>
      </c>
      <c r="V74" s="4">
        <f t="shared" si="41"/>
        <v>28.072355974864006</v>
      </c>
      <c r="X74" s="50">
        <v>4</v>
      </c>
      <c r="Y74" s="4">
        <f t="shared" si="42"/>
        <v>2.5660336472442417E-2</v>
      </c>
      <c r="Z74" s="4">
        <f t="shared" si="42"/>
        <v>2.9312637610411493E-3</v>
      </c>
      <c r="AA74" s="4">
        <f t="shared" si="42"/>
        <v>4.1417897100038681E-3</v>
      </c>
      <c r="AB74" s="4">
        <f t="shared" si="42"/>
        <v>7.969700512109136E-2</v>
      </c>
      <c r="AC74" s="4">
        <f t="shared" si="42"/>
        <v>5.2293588495081492E-2</v>
      </c>
      <c r="AD74" s="4">
        <f t="shared" si="42"/>
        <v>4.0499704369077981E-2</v>
      </c>
      <c r="AE74" s="4">
        <f t="shared" si="42"/>
        <v>0.10986703153448842</v>
      </c>
      <c r="AF74" s="4">
        <f t="shared" si="42"/>
        <v>3.0474656041774368E-2</v>
      </c>
      <c r="AG74" s="4">
        <f t="shared" si="42"/>
        <v>1.8734271190902041E-2</v>
      </c>
      <c r="AI74" s="50">
        <v>4</v>
      </c>
      <c r="AJ74" s="4">
        <f t="shared" si="48"/>
        <v>0.29429017676730151</v>
      </c>
      <c r="AK74" s="4">
        <f t="shared" si="43"/>
        <v>8.4711884575022281E-2</v>
      </c>
      <c r="AL74" s="4">
        <f t="shared" si="43"/>
        <v>0.48822940799068948</v>
      </c>
      <c r="AM74" s="4">
        <f t="shared" si="43"/>
        <v>0.87803010544477766</v>
      </c>
      <c r="AN74" s="4">
        <f t="shared" si="43"/>
        <v>0.34701747675104255</v>
      </c>
      <c r="AO74" s="4">
        <f t="shared" si="43"/>
        <v>0.58682258267612375</v>
      </c>
      <c r="AP74" s="4">
        <f t="shared" si="43"/>
        <v>0.35818439918048639</v>
      </c>
      <c r="AQ74" s="4">
        <f t="shared" si="43"/>
        <v>0.39440552191423911</v>
      </c>
      <c r="AR74" s="4">
        <f t="shared" si="43"/>
        <v>0.48996179843751725</v>
      </c>
    </row>
    <row r="75" spans="1:44" x14ac:dyDescent="0.2">
      <c r="B75" s="50">
        <v>5</v>
      </c>
      <c r="C75" s="4">
        <f t="shared" si="44"/>
        <v>54.432140913290027</v>
      </c>
      <c r="D75" s="4">
        <f t="shared" si="44"/>
        <v>63.912102682994792</v>
      </c>
      <c r="E75" s="4">
        <f t="shared" si="44"/>
        <v>7.3231441365714636</v>
      </c>
      <c r="F75" s="4">
        <f t="shared" si="37"/>
        <v>32.152267207338362</v>
      </c>
      <c r="G75" s="4">
        <f t="shared" si="37"/>
        <v>65.898097252961676</v>
      </c>
      <c r="H75" s="4">
        <f t="shared" si="37"/>
        <v>19.052264537658019</v>
      </c>
      <c r="I75" s="4">
        <f t="shared" si="38"/>
        <v>92.539476399286883</v>
      </c>
      <c r="J75" s="4">
        <f t="shared" si="38"/>
        <v>44.261529731515964</v>
      </c>
      <c r="K75" s="4">
        <f t="shared" si="38"/>
        <v>15.5197126561266</v>
      </c>
      <c r="M75" s="50">
        <v>5</v>
      </c>
      <c r="N75" s="4">
        <f t="shared" si="45"/>
        <v>57.158558582496831</v>
      </c>
      <c r="O75" s="4">
        <f t="shared" si="39"/>
        <v>67.019659823082691</v>
      </c>
      <c r="P75" s="4">
        <f t="shared" si="39"/>
        <v>9.3990275769076685</v>
      </c>
      <c r="Q75" s="4">
        <f t="shared" si="46"/>
        <v>30.510948206327789</v>
      </c>
      <c r="R75" s="4">
        <f t="shared" si="40"/>
        <v>63.709256066690585</v>
      </c>
      <c r="S75" s="4">
        <f t="shared" si="40"/>
        <v>13.941073069237042</v>
      </c>
      <c r="T75" s="4">
        <f t="shared" si="47"/>
        <v>91.038830665085527</v>
      </c>
      <c r="U75" s="4">
        <f t="shared" si="41"/>
        <v>43.34267155637832</v>
      </c>
      <c r="V75" s="4">
        <f t="shared" si="41"/>
        <v>18.553474013940097</v>
      </c>
      <c r="X75" s="50">
        <v>5</v>
      </c>
      <c r="Y75" s="4">
        <f t="shared" si="42"/>
        <v>7.4333533069630588</v>
      </c>
      <c r="Z75" s="4">
        <f t="shared" si="42"/>
        <v>9.6569113789112784</v>
      </c>
      <c r="AA75" s="4">
        <f t="shared" si="42"/>
        <v>4.3092920578620779</v>
      </c>
      <c r="AB75" s="4">
        <f t="shared" si="42"/>
        <v>2.6939280630783431</v>
      </c>
      <c r="AC75" s="4">
        <f t="shared" si="42"/>
        <v>4.7910257387166366</v>
      </c>
      <c r="AD75" s="4">
        <f t="shared" si="42"/>
        <v>26.124278226859378</v>
      </c>
      <c r="AE75" s="4">
        <f t="shared" si="42"/>
        <v>2.2519376195767271</v>
      </c>
      <c r="AF75" s="4">
        <f t="shared" si="42"/>
        <v>0.84430034601727988</v>
      </c>
      <c r="AG75" s="4">
        <f t="shared" si="42"/>
        <v>9.2037079761623897</v>
      </c>
      <c r="AI75" s="50">
        <v>5</v>
      </c>
      <c r="AJ75" s="4">
        <f t="shared" si="48"/>
        <v>5.0088378363620967</v>
      </c>
      <c r="AK75" s="4">
        <f t="shared" si="43"/>
        <v>4.8622358045414957</v>
      </c>
      <c r="AL75" s="4">
        <f t="shared" si="43"/>
        <v>28.346887643100359</v>
      </c>
      <c r="AM75" s="4">
        <f t="shared" si="43"/>
        <v>5.1048313029569536</v>
      </c>
      <c r="AN75" s="4">
        <f t="shared" si="43"/>
        <v>3.3215544568287472</v>
      </c>
      <c r="AO75" s="4">
        <f t="shared" si="43"/>
        <v>26.827212367949123</v>
      </c>
      <c r="AP75" s="4">
        <f t="shared" si="43"/>
        <v>1.6216276475635216</v>
      </c>
      <c r="AQ75" s="4">
        <f t="shared" si="43"/>
        <v>2.0759747363258882</v>
      </c>
      <c r="AR75" s="4">
        <f t="shared" si="43"/>
        <v>19.547793345361207</v>
      </c>
    </row>
    <row r="76" spans="1:44" x14ac:dyDescent="0.2">
      <c r="B76" s="50">
        <v>6</v>
      </c>
      <c r="C76" s="4">
        <f t="shared" si="44"/>
        <v>54.432140878172511</v>
      </c>
      <c r="D76" s="4">
        <f t="shared" si="44"/>
        <v>63.912102682994792</v>
      </c>
      <c r="E76" s="4">
        <f t="shared" si="44"/>
        <v>7.3231441365714636</v>
      </c>
      <c r="F76" s="4">
        <f t="shared" si="37"/>
        <v>32.152267186594962</v>
      </c>
      <c r="G76" s="4">
        <f t="shared" si="37"/>
        <v>65.898097252961676</v>
      </c>
      <c r="H76" s="4">
        <f t="shared" si="37"/>
        <v>19.052264537658019</v>
      </c>
      <c r="I76" s="4">
        <f t="shared" si="38"/>
        <v>92.539476339583999</v>
      </c>
      <c r="J76" s="4">
        <f t="shared" si="38"/>
        <v>44.261529731515964</v>
      </c>
      <c r="K76" s="4">
        <f t="shared" si="38"/>
        <v>15.5197126561266</v>
      </c>
      <c r="M76" s="50">
        <v>6</v>
      </c>
      <c r="N76" s="4">
        <f t="shared" si="45"/>
        <v>58.213863157573144</v>
      </c>
      <c r="O76" s="4">
        <f t="shared" si="39"/>
        <v>67.448106259266041</v>
      </c>
      <c r="P76" s="4">
        <f t="shared" si="39"/>
        <v>9.6261407034908224</v>
      </c>
      <c r="Q76" s="4">
        <f t="shared" si="46"/>
        <v>31.178099970617762</v>
      </c>
      <c r="R76" s="4">
        <f t="shared" si="40"/>
        <v>64.13139223646607</v>
      </c>
      <c r="S76" s="4">
        <f t="shared" si="40"/>
        <v>14.606748064330208</v>
      </c>
      <c r="T76" s="4">
        <f t="shared" si="47"/>
        <v>90.060604978603493</v>
      </c>
      <c r="U76" s="4">
        <f t="shared" si="41"/>
        <v>42.492272617203867</v>
      </c>
      <c r="V76" s="4">
        <f t="shared" si="41"/>
        <v>17.662287285721316</v>
      </c>
      <c r="X76" s="50">
        <v>6</v>
      </c>
      <c r="Y76" s="4">
        <f t="shared" si="42"/>
        <v>14.301423398515118</v>
      </c>
      <c r="Z76" s="4">
        <f t="shared" si="42"/>
        <v>12.50332129140306</v>
      </c>
      <c r="AA76" s="4">
        <f t="shared" si="42"/>
        <v>5.3037931872423529</v>
      </c>
      <c r="AB76" s="4">
        <f t="shared" si="42"/>
        <v>0.94900176468476893</v>
      </c>
      <c r="AC76" s="4">
        <f t="shared" si="42"/>
        <v>3.1212466153107417</v>
      </c>
      <c r="AD76" s="4">
        <f t="shared" si="42"/>
        <v>19.762616714628933</v>
      </c>
      <c r="AE76" s="4">
        <f t="shared" si="42"/>
        <v>6.1448032242893449</v>
      </c>
      <c r="AF76" s="4">
        <f t="shared" si="42"/>
        <v>3.1302707365439693</v>
      </c>
      <c r="AG76" s="4">
        <f t="shared" si="42"/>
        <v>4.5906260433829331</v>
      </c>
      <c r="AI76" s="50">
        <v>6</v>
      </c>
      <c r="AJ76" s="4">
        <f t="shared" si="48"/>
        <v>6.9475905565880787</v>
      </c>
      <c r="AK76" s="4">
        <f t="shared" si="43"/>
        <v>5.5326040418508704</v>
      </c>
      <c r="AL76" s="4">
        <f t="shared" si="43"/>
        <v>31.448193890084642</v>
      </c>
      <c r="AM76" s="4">
        <f t="shared" si="43"/>
        <v>3.0298554385718512</v>
      </c>
      <c r="AN76" s="4">
        <f t="shared" si="43"/>
        <v>2.68096514185196</v>
      </c>
      <c r="AO76" s="4">
        <f t="shared" si="43"/>
        <v>23.333270774930522</v>
      </c>
      <c r="AP76" s="4">
        <f t="shared" si="43"/>
        <v>2.6787177311053814</v>
      </c>
      <c r="AQ76" s="4">
        <f t="shared" si="43"/>
        <v>3.9972796354851603</v>
      </c>
      <c r="AR76" s="4">
        <f t="shared" si="43"/>
        <v>13.805504503003203</v>
      </c>
    </row>
    <row r="77" spans="1:44" x14ac:dyDescent="0.2">
      <c r="B77" s="50">
        <v>7</v>
      </c>
      <c r="C77" s="4">
        <f t="shared" si="44"/>
        <v>54.432138826724668</v>
      </c>
      <c r="D77" s="4">
        <f t="shared" si="44"/>
        <v>63.912102682994792</v>
      </c>
      <c r="E77" s="4">
        <f t="shared" si="44"/>
        <v>7.3231441365714636</v>
      </c>
      <c r="F77" s="4">
        <f t="shared" si="37"/>
        <v>32.152265974834812</v>
      </c>
      <c r="G77" s="4">
        <f t="shared" si="37"/>
        <v>65.898097252961676</v>
      </c>
      <c r="H77" s="4">
        <f t="shared" si="37"/>
        <v>19.052264537658019</v>
      </c>
      <c r="I77" s="4">
        <f t="shared" si="38"/>
        <v>92.539472851940374</v>
      </c>
      <c r="J77" s="4">
        <f t="shared" si="38"/>
        <v>44.261529731515964</v>
      </c>
      <c r="K77" s="4">
        <f t="shared" si="38"/>
        <v>15.5197126561266</v>
      </c>
      <c r="M77" s="50">
        <v>7</v>
      </c>
      <c r="N77" s="4">
        <f t="shared" si="45"/>
        <v>54.145064106492995</v>
      </c>
      <c r="O77" s="4">
        <f t="shared" si="39"/>
        <v>62.6273103063997</v>
      </c>
      <c r="P77" s="4">
        <f t="shared" si="39"/>
        <v>7.002482383539002</v>
      </c>
      <c r="Q77" s="4">
        <f t="shared" si="46"/>
        <v>33.955803510410234</v>
      </c>
      <c r="R77" s="4">
        <f t="shared" si="40"/>
        <v>68.710476333126863</v>
      </c>
      <c r="S77" s="4">
        <f t="shared" si="40"/>
        <v>17.990137198999552</v>
      </c>
      <c r="T77" s="4">
        <f t="shared" si="47"/>
        <v>91.298265228350829</v>
      </c>
      <c r="U77" s="4">
        <f t="shared" si="41"/>
        <v>42.733988694215576</v>
      </c>
      <c r="V77" s="4">
        <f t="shared" si="41"/>
        <v>16.90237945606685</v>
      </c>
      <c r="X77" s="50">
        <v>7</v>
      </c>
      <c r="Y77" s="4">
        <f t="shared" si="42"/>
        <v>8.2411894996092819E-2</v>
      </c>
      <c r="Z77" s="4">
        <f t="shared" si="42"/>
        <v>1.6506914509568658</v>
      </c>
      <c r="AA77" s="4">
        <f t="shared" si="42"/>
        <v>0.10282395985785138</v>
      </c>
      <c r="AB77" s="4">
        <f t="shared" si="42"/>
        <v>3.252747642229469</v>
      </c>
      <c r="AC77" s="4">
        <f t="shared" si="42"/>
        <v>7.9094760905507799</v>
      </c>
      <c r="AD77" s="4">
        <f t="shared" si="42"/>
        <v>1.1281144835257175</v>
      </c>
      <c r="AE77" s="4">
        <f t="shared" si="42"/>
        <v>1.5405963648568068</v>
      </c>
      <c r="AF77" s="4">
        <f t="shared" si="42"/>
        <v>2.3333816206367453</v>
      </c>
      <c r="AG77" s="4">
        <f t="shared" si="42"/>
        <v>1.9117674796570101</v>
      </c>
      <c r="AI77" s="50">
        <v>7</v>
      </c>
      <c r="AJ77" s="4">
        <f t="shared" si="48"/>
        <v>0.52739930199238549</v>
      </c>
      <c r="AK77" s="4">
        <f t="shared" si="43"/>
        <v>2.0102489554563499</v>
      </c>
      <c r="AL77" s="4">
        <f t="shared" si="43"/>
        <v>4.3787442531834202</v>
      </c>
      <c r="AM77" s="4">
        <f t="shared" si="43"/>
        <v>5.6093636976847279</v>
      </c>
      <c r="AN77" s="4">
        <f t="shared" si="43"/>
        <v>4.2677697800125616</v>
      </c>
      <c r="AO77" s="4">
        <f t="shared" si="43"/>
        <v>5.5748088976987713</v>
      </c>
      <c r="AP77" s="4">
        <f t="shared" si="43"/>
        <v>1.3412737130839618</v>
      </c>
      <c r="AQ77" s="4">
        <f t="shared" si="43"/>
        <v>3.4511709074815782</v>
      </c>
      <c r="AR77" s="4">
        <f t="shared" si="43"/>
        <v>8.9091005134971013</v>
      </c>
    </row>
    <row r="78" spans="1:44" x14ac:dyDescent="0.2">
      <c r="B78" s="50">
        <v>8</v>
      </c>
      <c r="C78" s="4">
        <f>C23*C$6</f>
        <v>48.988926281151372</v>
      </c>
      <c r="D78" s="4">
        <f t="shared" si="44"/>
        <v>56.810757940439814</v>
      </c>
      <c r="E78" s="4">
        <f t="shared" si="44"/>
        <v>7.3231441365714636</v>
      </c>
      <c r="F78" s="4">
        <f t="shared" si="37"/>
        <v>28.937040167156198</v>
      </c>
      <c r="G78" s="4">
        <f t="shared" si="37"/>
        <v>58.576086447077039</v>
      </c>
      <c r="H78" s="4">
        <f t="shared" si="37"/>
        <v>19.052264537658019</v>
      </c>
      <c r="I78" s="4">
        <f t="shared" si="38"/>
        <v>83.285527839933749</v>
      </c>
      <c r="J78" s="4">
        <f t="shared" si="38"/>
        <v>39.343581983569742</v>
      </c>
      <c r="K78" s="4">
        <f t="shared" si="38"/>
        <v>15.5197126561266</v>
      </c>
      <c r="M78" s="50">
        <v>8</v>
      </c>
      <c r="N78" s="4">
        <f t="shared" si="45"/>
        <v>48.725284783192642</v>
      </c>
      <c r="O78" s="4">
        <f t="shared" si="39"/>
        <v>58.037439034939446</v>
      </c>
      <c r="P78" s="4">
        <f t="shared" si="39"/>
        <v>8.2982598131852825</v>
      </c>
      <c r="Q78" s="4">
        <f t="shared" si="46"/>
        <v>27.030858674489448</v>
      </c>
      <c r="R78" s="4">
        <f t="shared" si="40"/>
        <v>57.262754020067639</v>
      </c>
      <c r="S78" s="4">
        <f t="shared" si="40"/>
        <v>15.094020441136797</v>
      </c>
      <c r="T78" s="4">
        <f t="shared" si="47"/>
        <v>82.03914368050998</v>
      </c>
      <c r="U78" s="4">
        <f t="shared" si="41"/>
        <v>39.429117826566419</v>
      </c>
      <c r="V78" s="4">
        <f t="shared" si="41"/>
        <v>18.502597704300243</v>
      </c>
      <c r="X78" s="50">
        <v>8</v>
      </c>
      <c r="Y78" s="4">
        <f t="shared" si="42"/>
        <v>6.9506839445923063E-2</v>
      </c>
      <c r="Z78" s="4">
        <f t="shared" si="42"/>
        <v>1.5047465076028157</v>
      </c>
      <c r="AA78" s="4">
        <f t="shared" si="42"/>
        <v>0.95085058277802592</v>
      </c>
      <c r="AB78" s="4">
        <f t="shared" si="42"/>
        <v>3.63352788298524</v>
      </c>
      <c r="AC78" s="4">
        <f t="shared" si="42"/>
        <v>1.7248420638343993</v>
      </c>
      <c r="AD78" s="4">
        <f t="shared" si="42"/>
        <v>15.667696327645103</v>
      </c>
      <c r="AE78" s="4">
        <f t="shared" si="42"/>
        <v>1.5534734728624957</v>
      </c>
      <c r="AF78" s="4">
        <f t="shared" si="42"/>
        <v>7.3163804371521859E-3</v>
      </c>
      <c r="AG78" s="4">
        <f t="shared" si="42"/>
        <v>8.8976032106178735</v>
      </c>
      <c r="AI78" s="50">
        <v>8</v>
      </c>
      <c r="AJ78" s="4">
        <f t="shared" si="48"/>
        <v>0.53816549569931449</v>
      </c>
      <c r="AK78" s="4">
        <f t="shared" si="43"/>
        <v>2.1592408532652918</v>
      </c>
      <c r="AL78" s="4">
        <f t="shared" si="43"/>
        <v>13.315533033743437</v>
      </c>
      <c r="AM78" s="4">
        <f t="shared" si="43"/>
        <v>6.5873409362381272</v>
      </c>
      <c r="AN78" s="4">
        <f t="shared" si="43"/>
        <v>2.2420965733106519</v>
      </c>
      <c r="AO78" s="4">
        <f t="shared" si="43"/>
        <v>20.775714554548092</v>
      </c>
      <c r="AP78" s="4">
        <f t="shared" si="43"/>
        <v>1.4965194935417734</v>
      </c>
      <c r="AQ78" s="4">
        <f t="shared" si="43"/>
        <v>0.21740736019510792</v>
      </c>
      <c r="AR78" s="4">
        <f t="shared" si="43"/>
        <v>19.219976002558987</v>
      </c>
    </row>
    <row r="79" spans="1:44" x14ac:dyDescent="0.2">
      <c r="B79" s="50">
        <v>9</v>
      </c>
      <c r="C79" s="4">
        <f t="shared" ref="C79:E94" si="49">C24*C$6</f>
        <v>48.988926807914019</v>
      </c>
      <c r="D79" s="4">
        <f t="shared" si="49"/>
        <v>56.810757940439814</v>
      </c>
      <c r="E79" s="4">
        <f t="shared" si="49"/>
        <v>14.646288273142927</v>
      </c>
      <c r="F79" s="4">
        <f t="shared" si="37"/>
        <v>28.937040478307168</v>
      </c>
      <c r="G79" s="4">
        <f t="shared" si="37"/>
        <v>58.576086447077039</v>
      </c>
      <c r="H79" s="4">
        <f t="shared" si="37"/>
        <v>38.104529075316037</v>
      </c>
      <c r="I79" s="4">
        <f t="shared" si="38"/>
        <v>83.285528735477044</v>
      </c>
      <c r="J79" s="4">
        <f t="shared" si="38"/>
        <v>39.343581983569742</v>
      </c>
      <c r="K79" s="4">
        <f t="shared" si="38"/>
        <v>31.039425312253201</v>
      </c>
      <c r="M79" s="50">
        <v>9</v>
      </c>
      <c r="N79" s="4">
        <f t="shared" si="45"/>
        <v>46.260963291778708</v>
      </c>
      <c r="O79" s="4">
        <f t="shared" si="39"/>
        <v>54.181456291370637</v>
      </c>
      <c r="P79" s="4">
        <f t="shared" si="39"/>
        <v>13.162316698311907</v>
      </c>
      <c r="Q79" s="4">
        <f t="shared" si="46"/>
        <v>29.163329419612563</v>
      </c>
      <c r="R79" s="4">
        <f t="shared" si="40"/>
        <v>59.774826220875099</v>
      </c>
      <c r="S79" s="4">
        <f t="shared" si="40"/>
        <v>39.728235780258025</v>
      </c>
      <c r="T79" s="4">
        <f t="shared" si="47"/>
        <v>86.858584566427083</v>
      </c>
      <c r="U79" s="4">
        <f t="shared" si="41"/>
        <v>40.774396434331898</v>
      </c>
      <c r="V79" s="4">
        <f t="shared" si="41"/>
        <v>30.901702483947176</v>
      </c>
      <c r="X79" s="50">
        <v>9</v>
      </c>
      <c r="Y79" s="4">
        <f t="shared" si="42"/>
        <v>7.4417849453653311</v>
      </c>
      <c r="Z79" s="4">
        <f t="shared" si="42"/>
        <v>6.9132271617978933</v>
      </c>
      <c r="AA79" s="4">
        <f t="shared" si="42"/>
        <v>2.2021716349064588</v>
      </c>
      <c r="AB79" s="4">
        <f t="shared" si="42"/>
        <v>5.1206684957116409E-2</v>
      </c>
      <c r="AC79" s="4">
        <f t="shared" si="42"/>
        <v>1.4369770452854242</v>
      </c>
      <c r="AD79" s="4">
        <f t="shared" si="42"/>
        <v>2.6364234636735673</v>
      </c>
      <c r="AE79" s="4">
        <f t="shared" si="42"/>
        <v>12.766727971086077</v>
      </c>
      <c r="AF79" s="4">
        <f t="shared" si="42"/>
        <v>2.047229992509811</v>
      </c>
      <c r="AG79" s="4">
        <f t="shared" si="42"/>
        <v>1.8967577436610782E-2</v>
      </c>
      <c r="AI79" s="50">
        <v>9</v>
      </c>
      <c r="AJ79" s="4">
        <f t="shared" si="48"/>
        <v>5.5685308780730765</v>
      </c>
      <c r="AK79" s="4">
        <f t="shared" si="43"/>
        <v>4.6281756209373706</v>
      </c>
      <c r="AL79" s="4">
        <f t="shared" si="43"/>
        <v>10.132065866491217</v>
      </c>
      <c r="AM79" s="4">
        <f t="shared" si="43"/>
        <v>0.78200443986327384</v>
      </c>
      <c r="AN79" s="4">
        <f t="shared" si="43"/>
        <v>2.0464661374759316</v>
      </c>
      <c r="AO79" s="4">
        <f t="shared" si="43"/>
        <v>4.2611908461921351</v>
      </c>
      <c r="AP79" s="4">
        <f t="shared" si="43"/>
        <v>4.2901280512949773</v>
      </c>
      <c r="AQ79" s="4">
        <f t="shared" si="43"/>
        <v>3.6367162790609107</v>
      </c>
      <c r="AR79" s="4">
        <f t="shared" si="43"/>
        <v>0.44370289372482991</v>
      </c>
    </row>
    <row r="80" spans="1:44" x14ac:dyDescent="0.2">
      <c r="B80" s="50">
        <v>10</v>
      </c>
      <c r="C80" s="4">
        <f t="shared" si="49"/>
        <v>48.98892584218251</v>
      </c>
      <c r="D80" s="4">
        <f t="shared" si="49"/>
        <v>56.810757940439814</v>
      </c>
      <c r="E80" s="4">
        <f t="shared" si="49"/>
        <v>14.646288273142927</v>
      </c>
      <c r="F80" s="4">
        <f t="shared" si="37"/>
        <v>28.937039907863728</v>
      </c>
      <c r="G80" s="4">
        <f t="shared" si="37"/>
        <v>58.576086447077039</v>
      </c>
      <c r="H80" s="4">
        <f t="shared" si="37"/>
        <v>38.104529075316037</v>
      </c>
      <c r="I80" s="4">
        <f t="shared" si="38"/>
        <v>83.285527093647659</v>
      </c>
      <c r="J80" s="4">
        <f t="shared" si="38"/>
        <v>39.343581983569742</v>
      </c>
      <c r="K80" s="4">
        <f t="shared" si="38"/>
        <v>31.039425312253201</v>
      </c>
      <c r="M80" s="50">
        <v>10</v>
      </c>
      <c r="N80" s="4">
        <f t="shared" si="45"/>
        <v>49.461636397177436</v>
      </c>
      <c r="O80" s="4">
        <f t="shared" si="39"/>
        <v>56.586324550844282</v>
      </c>
      <c r="P80" s="4">
        <f t="shared" si="39"/>
        <v>14.454770193665491</v>
      </c>
      <c r="Q80" s="4">
        <f t="shared" si="46"/>
        <v>29.708122036059841</v>
      </c>
      <c r="R80" s="4">
        <f t="shared" si="40"/>
        <v>59.608370993995692</v>
      </c>
      <c r="S80" s="4">
        <f t="shared" si="40"/>
        <v>40.505963782844049</v>
      </c>
      <c r="T80" s="4">
        <f t="shared" si="47"/>
        <v>83.123736219149023</v>
      </c>
      <c r="U80" s="4">
        <f t="shared" si="41"/>
        <v>38.53601280923025</v>
      </c>
      <c r="V80" s="4">
        <f t="shared" si="41"/>
        <v>28.829870001384254</v>
      </c>
      <c r="X80" s="50">
        <v>10</v>
      </c>
      <c r="Y80" s="4">
        <f t="shared" si="42"/>
        <v>0.22345526880361072</v>
      </c>
      <c r="Z80" s="4">
        <f t="shared" si="42"/>
        <v>5.0370346365339921E-2</v>
      </c>
      <c r="AA80" s="4">
        <f t="shared" si="42"/>
        <v>3.6679174766725678E-2</v>
      </c>
      <c r="AB80" s="4">
        <f t="shared" si="42"/>
        <v>0.594567648423447</v>
      </c>
      <c r="AC80" s="4">
        <f t="shared" si="42"/>
        <v>1.0656113858070493</v>
      </c>
      <c r="AD80" s="4">
        <f t="shared" si="42"/>
        <v>5.7668886545201454</v>
      </c>
      <c r="AE80" s="4">
        <f t="shared" si="42"/>
        <v>2.6176287071033113E-2</v>
      </c>
      <c r="AF80" s="4">
        <f t="shared" si="42"/>
        <v>0.65216797134336768</v>
      </c>
      <c r="AG80" s="4">
        <f t="shared" si="42"/>
        <v>4.8821346717891672</v>
      </c>
      <c r="AI80" s="50">
        <v>10</v>
      </c>
      <c r="AJ80" s="4">
        <f t="shared" si="48"/>
        <v>0.9649334964350097</v>
      </c>
      <c r="AK80" s="4">
        <f t="shared" si="43"/>
        <v>0.39505438359197265</v>
      </c>
      <c r="AL80" s="4">
        <f t="shared" si="43"/>
        <v>1.3076219442479873</v>
      </c>
      <c r="AM80" s="4">
        <f t="shared" si="43"/>
        <v>2.6646890305686353</v>
      </c>
      <c r="AN80" s="4">
        <f t="shared" si="43"/>
        <v>1.7622968851825103</v>
      </c>
      <c r="AO80" s="4">
        <f t="shared" si="43"/>
        <v>6.3022290677872492</v>
      </c>
      <c r="AP80" s="4">
        <f t="shared" si="43"/>
        <v>0.19426049176192972</v>
      </c>
      <c r="AQ80" s="4">
        <f t="shared" si="43"/>
        <v>2.0526071435913993</v>
      </c>
      <c r="AR80" s="4">
        <f t="shared" si="43"/>
        <v>7.1185445240724121</v>
      </c>
    </row>
    <row r="81" spans="1:44" x14ac:dyDescent="0.2">
      <c r="B81" s="50">
        <v>11</v>
      </c>
      <c r="C81" s="4">
        <f t="shared" si="49"/>
        <v>48.988927949232995</v>
      </c>
      <c r="D81" s="4">
        <f t="shared" si="49"/>
        <v>56.810757940439814</v>
      </c>
      <c r="E81" s="4">
        <f t="shared" si="49"/>
        <v>14.646288273142927</v>
      </c>
      <c r="F81" s="4">
        <f t="shared" si="37"/>
        <v>28.937041152467547</v>
      </c>
      <c r="G81" s="4">
        <f t="shared" si="37"/>
        <v>58.576086447077039</v>
      </c>
      <c r="H81" s="4">
        <f t="shared" si="37"/>
        <v>38.104529075316037</v>
      </c>
      <c r="I81" s="4">
        <f t="shared" si="38"/>
        <v>83.285530675820723</v>
      </c>
      <c r="J81" s="4">
        <f t="shared" si="38"/>
        <v>39.343581983569742</v>
      </c>
      <c r="K81" s="4">
        <f>E26*E$8</f>
        <v>31.039425312253201</v>
      </c>
      <c r="M81" s="50">
        <v>11</v>
      </c>
      <c r="N81" s="4">
        <f t="shared" si="45"/>
        <v>47.734524070715331</v>
      </c>
      <c r="O81" s="4">
        <f t="shared" si="39"/>
        <v>57.284061544837577</v>
      </c>
      <c r="P81" s="4">
        <f t="shared" si="39"/>
        <v>14.85435594162616</v>
      </c>
      <c r="Q81" s="4">
        <f t="shared" si="46"/>
        <v>26.336733781037641</v>
      </c>
      <c r="R81" s="4">
        <f t="shared" si="40"/>
        <v>56.329955942627222</v>
      </c>
      <c r="S81" s="4">
        <f t="shared" si="40"/>
        <v>36.969954414008946</v>
      </c>
      <c r="T81" s="4">
        <f t="shared" si="47"/>
        <v>85.492974079454456</v>
      </c>
      <c r="U81" s="4">
        <f t="shared" si="41"/>
        <v>41.116093657798757</v>
      </c>
      <c r="V81" s="4">
        <f t="shared" si="41"/>
        <v>31.965646788784309</v>
      </c>
      <c r="X81" s="50">
        <v>11</v>
      </c>
      <c r="Y81" s="4">
        <f t="shared" si="42"/>
        <v>1.573529090440158</v>
      </c>
      <c r="Z81" s="4">
        <f t="shared" si="42"/>
        <v>0.22401630193591454</v>
      </c>
      <c r="AA81" s="4">
        <f t="shared" si="42"/>
        <v>4.3292154668048546E-2</v>
      </c>
      <c r="AB81" s="4">
        <f t="shared" si="42"/>
        <v>6.7615984259127089</v>
      </c>
      <c r="AC81" s="4">
        <f t="shared" si="42"/>
        <v>5.0451022430199854</v>
      </c>
      <c r="AD81" s="4">
        <f t="shared" si="42"/>
        <v>1.2872596620801013</v>
      </c>
      <c r="AE81" s="4">
        <f t="shared" si="42"/>
        <v>4.872806380246077</v>
      </c>
      <c r="AF81" s="4">
        <f t="shared" si="42"/>
        <v>3.1417976352781474</v>
      </c>
      <c r="AG81" s="4">
        <f t="shared" si="42"/>
        <v>0.85788622358746558</v>
      </c>
      <c r="AI81" s="50">
        <v>11</v>
      </c>
      <c r="AJ81" s="4">
        <f t="shared" si="48"/>
        <v>2.5605865060317239</v>
      </c>
      <c r="AK81" s="4">
        <f t="shared" si="43"/>
        <v>0.83312319982418326</v>
      </c>
      <c r="AL81" s="4">
        <f t="shared" si="43"/>
        <v>1.4206170505654265</v>
      </c>
      <c r="AM81" s="4">
        <f t="shared" si="43"/>
        <v>8.9860858880804066</v>
      </c>
      <c r="AN81" s="4">
        <f t="shared" si="43"/>
        <v>3.8345520171942087</v>
      </c>
      <c r="AO81" s="4">
        <f t="shared" si="43"/>
        <v>2.9775323008572872</v>
      </c>
      <c r="AP81" s="4">
        <f t="shared" si="43"/>
        <v>2.6504524684196942</v>
      </c>
      <c r="AQ81" s="4">
        <f t="shared" si="43"/>
        <v>4.5052117394121192</v>
      </c>
      <c r="AR81" s="4">
        <f t="shared" si="43"/>
        <v>2.9840161897761375</v>
      </c>
    </row>
    <row r="82" spans="1:44" x14ac:dyDescent="0.2">
      <c r="B82" s="50">
        <v>12</v>
      </c>
      <c r="C82" s="4">
        <f t="shared" si="49"/>
        <v>48.98892584218251</v>
      </c>
      <c r="D82" s="4">
        <f t="shared" si="49"/>
        <v>56.810757940439814</v>
      </c>
      <c r="E82" s="4">
        <f t="shared" si="49"/>
        <v>14.646288273142927</v>
      </c>
      <c r="F82" s="4">
        <f t="shared" si="37"/>
        <v>28.937039907863728</v>
      </c>
      <c r="G82" s="4">
        <f t="shared" si="37"/>
        <v>58.576086447077039</v>
      </c>
      <c r="H82" s="4">
        <f t="shared" si="37"/>
        <v>38.104529075316037</v>
      </c>
      <c r="I82" s="4">
        <f t="shared" si="38"/>
        <v>83.285527093647659</v>
      </c>
      <c r="J82" s="4">
        <f t="shared" si="38"/>
        <v>39.343581983569742</v>
      </c>
      <c r="K82" s="4">
        <f t="shared" si="38"/>
        <v>31.039425312253201</v>
      </c>
      <c r="M82" s="50">
        <v>12</v>
      </c>
      <c r="N82" s="4">
        <f t="shared" si="45"/>
        <v>49.257094292414536</v>
      </c>
      <c r="O82" s="4">
        <f t="shared" si="39"/>
        <v>56.430451299721192</v>
      </c>
      <c r="P82" s="4">
        <f t="shared" si="39"/>
        <v>14.373008244667759</v>
      </c>
      <c r="Q82" s="4">
        <f t="shared" si="46"/>
        <v>29.529245719450049</v>
      </c>
      <c r="R82" s="4">
        <f t="shared" si="40"/>
        <v>59.349471116037385</v>
      </c>
      <c r="S82" s="4">
        <f t="shared" si="40"/>
        <v>40.141338206432323</v>
      </c>
      <c r="T82" s="4">
        <f t="shared" si="47"/>
        <v>83.990137405585386</v>
      </c>
      <c r="U82" s="4">
        <f t="shared" si="41"/>
        <v>38.950796107920034</v>
      </c>
      <c r="V82" s="4">
        <f t="shared" si="41"/>
        <v>29.276154057181337</v>
      </c>
      <c r="X82" s="50">
        <v>12</v>
      </c>
      <c r="Y82" s="4">
        <f t="shared" si="42"/>
        <v>7.1914317699846159E-2</v>
      </c>
      <c r="Z82" s="4">
        <f t="shared" si="42"/>
        <v>0.14463314097468319</v>
      </c>
      <c r="AA82" s="4">
        <f t="shared" si="42"/>
        <v>7.4681973963388978E-2</v>
      </c>
      <c r="AB82" s="4">
        <f t="shared" si="42"/>
        <v>0.35070772327661381</v>
      </c>
      <c r="AC82" s="4">
        <f t="shared" si="42"/>
        <v>0.59812384618290515</v>
      </c>
      <c r="AD82" s="4">
        <f t="shared" si="42"/>
        <v>4.1485914365986787</v>
      </c>
      <c r="AE82" s="4">
        <f t="shared" si="42"/>
        <v>0.49647569168898209</v>
      </c>
      <c r="AF82" s="4">
        <f t="shared" si="42"/>
        <v>0.15428074410990736</v>
      </c>
      <c r="AG82" s="4">
        <f t="shared" si="42"/>
        <v>3.1091255189627054</v>
      </c>
      <c r="AI82" s="50">
        <v>12</v>
      </c>
      <c r="AJ82" s="4">
        <f t="shared" si="48"/>
        <v>0.54740626707335449</v>
      </c>
      <c r="AK82" s="4">
        <f t="shared" si="43"/>
        <v>0.66942715518306284</v>
      </c>
      <c r="AL82" s="4">
        <f t="shared" si="43"/>
        <v>1.865865421864497</v>
      </c>
      <c r="AM82" s="4">
        <f t="shared" si="43"/>
        <v>2.0465321037394286</v>
      </c>
      <c r="AN82" s="4">
        <f t="shared" si="43"/>
        <v>1.3203078523504517</v>
      </c>
      <c r="AO82" s="4">
        <f t="shared" si="43"/>
        <v>5.3453203084872207</v>
      </c>
      <c r="AP82" s="4">
        <f t="shared" si="43"/>
        <v>0.84601771343231347</v>
      </c>
      <c r="AQ82" s="4">
        <f t="shared" si="43"/>
        <v>0.99834802996264671</v>
      </c>
      <c r="AR82" s="4">
        <f t="shared" si="43"/>
        <v>5.6807471057648424</v>
      </c>
    </row>
    <row r="83" spans="1:44" x14ac:dyDescent="0.2">
      <c r="B83" s="50">
        <v>13</v>
      </c>
      <c r="C83" s="4">
        <f t="shared" si="49"/>
        <v>57.15374883513639</v>
      </c>
      <c r="D83" s="4">
        <f t="shared" si="49"/>
        <v>56.810757940439814</v>
      </c>
      <c r="E83" s="4">
        <f t="shared" si="49"/>
        <v>14.646288273142927</v>
      </c>
      <c r="F83" s="4">
        <f t="shared" si="37"/>
        <v>33.759881085253056</v>
      </c>
      <c r="G83" s="4">
        <f t="shared" si="37"/>
        <v>58.576086447077039</v>
      </c>
      <c r="H83" s="4">
        <f t="shared" si="37"/>
        <v>38.104529075316037</v>
      </c>
      <c r="I83" s="4">
        <f t="shared" si="38"/>
        <v>97.166451708838267</v>
      </c>
      <c r="J83" s="4">
        <f t="shared" si="38"/>
        <v>39.343581983569742</v>
      </c>
      <c r="K83" s="4">
        <f t="shared" si="38"/>
        <v>31.039425312253201</v>
      </c>
      <c r="M83" s="50">
        <v>13</v>
      </c>
      <c r="N83" s="4">
        <f t="shared" si="45"/>
        <v>55.426545755396894</v>
      </c>
      <c r="O83" s="4">
        <f t="shared" si="39"/>
        <v>55.212946205621023</v>
      </c>
      <c r="P83" s="4">
        <f t="shared" si="39"/>
        <v>13.72905608390092</v>
      </c>
      <c r="Q83" s="4">
        <f t="shared" si="46"/>
        <v>33.746665092790735</v>
      </c>
      <c r="R83" s="4">
        <f t="shared" si="40"/>
        <v>58.049578119392116</v>
      </c>
      <c r="S83" s="4">
        <f t="shared" si="40"/>
        <v>38.135105219752305</v>
      </c>
      <c r="T83" s="4">
        <f t="shared" si="47"/>
        <v>100.70926352573446</v>
      </c>
      <c r="U83" s="4">
        <f t="shared" si="41"/>
        <v>41.467679365105539</v>
      </c>
      <c r="V83" s="4">
        <f t="shared" si="41"/>
        <v>31.925821333950989</v>
      </c>
      <c r="X83" s="50">
        <v>13</v>
      </c>
      <c r="Y83" s="4">
        <f t="shared" si="42"/>
        <v>2.9832304786616004</v>
      </c>
      <c r="Z83" s="4">
        <f t="shared" si="42"/>
        <v>2.553002339924634</v>
      </c>
      <c r="AA83" s="4">
        <f t="shared" si="42"/>
        <v>0.84131488898168538</v>
      </c>
      <c r="AB83" s="4">
        <f t="shared" si="42"/>
        <v>1.7466245676412467E-4</v>
      </c>
      <c r="AC83" s="4">
        <f t="shared" si="42"/>
        <v>0.27721101912157375</v>
      </c>
      <c r="AD83" s="4">
        <f t="shared" si="42"/>
        <v>9.3490060858748142E-4</v>
      </c>
      <c r="AE83" s="4">
        <f t="shared" si="42"/>
        <v>12.551515569939284</v>
      </c>
      <c r="AF83" s="4">
        <f t="shared" si="42"/>
        <v>4.5117896862472318</v>
      </c>
      <c r="AG83" s="4">
        <f t="shared" si="42"/>
        <v>0.78569790728166544</v>
      </c>
      <c r="AI83" s="50">
        <v>13</v>
      </c>
      <c r="AJ83" s="4">
        <f t="shared" si="48"/>
        <v>3.0220293767985766</v>
      </c>
      <c r="AK83" s="4">
        <f t="shared" si="43"/>
        <v>2.8125161373378096</v>
      </c>
      <c r="AL83" s="4">
        <f t="shared" si="43"/>
        <v>6.262557257758929</v>
      </c>
      <c r="AM83" s="4">
        <f t="shared" si="43"/>
        <v>3.9147034993834623E-2</v>
      </c>
      <c r="AN83" s="4">
        <f t="shared" si="43"/>
        <v>0.89884517662445396</v>
      </c>
      <c r="AO83" s="4">
        <f t="shared" si="43"/>
        <v>8.0242808868813534E-2</v>
      </c>
      <c r="AP83" s="4">
        <f t="shared" si="43"/>
        <v>3.6461265741310749</v>
      </c>
      <c r="AQ83" s="4">
        <f t="shared" si="43"/>
        <v>5.3988408641156287</v>
      </c>
      <c r="AR83" s="4">
        <f t="shared" si="43"/>
        <v>2.8557101582285807</v>
      </c>
    </row>
    <row r="84" spans="1:44" x14ac:dyDescent="0.2">
      <c r="B84" s="50">
        <v>14</v>
      </c>
      <c r="C84" s="4">
        <f t="shared" si="49"/>
        <v>57.153746815879593</v>
      </c>
      <c r="D84" s="4">
        <f t="shared" si="49"/>
        <v>56.810757940439814</v>
      </c>
      <c r="E84" s="4">
        <f t="shared" si="49"/>
        <v>23.434061237028683</v>
      </c>
      <c r="F84" s="4">
        <f t="shared" si="37"/>
        <v>33.759879892507684</v>
      </c>
      <c r="G84" s="4">
        <f t="shared" si="37"/>
        <v>58.576086447077039</v>
      </c>
      <c r="H84" s="4">
        <f t="shared" si="37"/>
        <v>60.967246520505668</v>
      </c>
      <c r="I84" s="4">
        <f t="shared" si="38"/>
        <v>97.166448275922278</v>
      </c>
      <c r="J84" s="4">
        <f t="shared" si="38"/>
        <v>39.343581983569742</v>
      </c>
      <c r="K84" s="4">
        <f t="shared" si="38"/>
        <v>49.663080499605115</v>
      </c>
      <c r="M84" s="50">
        <v>14</v>
      </c>
      <c r="N84" s="4">
        <f t="shared" si="45"/>
        <v>55.209530913578462</v>
      </c>
      <c r="O84" s="4">
        <f t="shared" si="39"/>
        <v>54.314029229331382</v>
      </c>
      <c r="P84" s="4">
        <f t="shared" si="39"/>
        <v>21.568206818324757</v>
      </c>
      <c r="Q84" s="4">
        <f t="shared" si="46"/>
        <v>35.803377922152265</v>
      </c>
      <c r="R84" s="4">
        <f t="shared" si="40"/>
        <v>61.079822400010528</v>
      </c>
      <c r="S84" s="4">
        <f t="shared" si="40"/>
        <v>69.223018511026964</v>
      </c>
      <c r="T84" s="4">
        <f t="shared" si="47"/>
        <v>96.747088835062499</v>
      </c>
      <c r="U84" s="4">
        <f t="shared" si="41"/>
        <v>39.336382073260047</v>
      </c>
      <c r="V84" s="4">
        <f t="shared" si="41"/>
        <v>43.275204540173917</v>
      </c>
      <c r="X84" s="50">
        <v>14</v>
      </c>
      <c r="Y84" s="4">
        <f t="shared" si="42"/>
        <v>3.7799754747606027</v>
      </c>
      <c r="Z84" s="4">
        <f t="shared" si="42"/>
        <v>6.2336542568731712</v>
      </c>
      <c r="AA84" s="4">
        <f t="shared" si="42"/>
        <v>3.4814127117969633</v>
      </c>
      <c r="AB84" s="4">
        <f t="shared" si="42"/>
        <v>4.1758841971612872</v>
      </c>
      <c r="AC84" s="4">
        <f t="shared" si="42"/>
        <v>6.2686937220117676</v>
      </c>
      <c r="AD84" s="4">
        <f t="shared" si="42"/>
        <v>68.157771159475971</v>
      </c>
      <c r="AE84" s="4">
        <f t="shared" si="42"/>
        <v>0.17586234063822642</v>
      </c>
      <c r="AF84" s="4">
        <f t="shared" si="42"/>
        <v>5.18387084676415E-5</v>
      </c>
      <c r="AG84" s="4">
        <f t="shared" si="42"/>
        <v>40.804959273079056</v>
      </c>
      <c r="AI84" s="50">
        <v>14</v>
      </c>
      <c r="AJ84" s="4">
        <f t="shared" si="48"/>
        <v>3.4017295638804046</v>
      </c>
      <c r="AK84" s="4">
        <f t="shared" si="43"/>
        <v>4.394816759399677</v>
      </c>
      <c r="AL84" s="4">
        <f t="shared" si="43"/>
        <v>7.9621470637605372</v>
      </c>
      <c r="AM84" s="4">
        <f t="shared" si="43"/>
        <v>6.053037025460787</v>
      </c>
      <c r="AN84" s="4">
        <f t="shared" si="43"/>
        <v>4.2743312242199583</v>
      </c>
      <c r="AO84" s="4">
        <f t="shared" si="43"/>
        <v>13.541323352604676</v>
      </c>
      <c r="AP84" s="4">
        <f t="shared" si="43"/>
        <v>0.43158873078177096</v>
      </c>
      <c r="AQ84" s="4">
        <f t="shared" si="43"/>
        <v>1.8300088468561401E-2</v>
      </c>
      <c r="AR84" s="4">
        <f t="shared" si="43"/>
        <v>12.862423947870068</v>
      </c>
    </row>
    <row r="85" spans="1:44" x14ac:dyDescent="0.2">
      <c r="B85" s="50">
        <v>15</v>
      </c>
      <c r="C85" s="4">
        <f t="shared" si="49"/>
        <v>57.153745746676847</v>
      </c>
      <c r="D85" s="4">
        <f t="shared" si="49"/>
        <v>63.912102682994792</v>
      </c>
      <c r="E85" s="4">
        <f t="shared" si="49"/>
        <v>23.434061237028683</v>
      </c>
      <c r="F85" s="4">
        <f t="shared" si="37"/>
        <v>33.759879260945304</v>
      </c>
      <c r="G85" s="4">
        <f t="shared" si="37"/>
        <v>65.898097252961676</v>
      </c>
      <c r="H85" s="4">
        <f t="shared" si="37"/>
        <v>60.967246520505668</v>
      </c>
      <c r="I85" s="4">
        <f t="shared" si="38"/>
        <v>97.166446458182591</v>
      </c>
      <c r="J85" s="4">
        <f t="shared" si="38"/>
        <v>44.261529731515964</v>
      </c>
      <c r="K85" s="4">
        <f t="shared" si="38"/>
        <v>49.663080499605115</v>
      </c>
      <c r="M85" s="50">
        <v>15</v>
      </c>
      <c r="N85" s="4">
        <f t="shared" si="45"/>
        <v>56.808090923362478</v>
      </c>
      <c r="O85" s="4">
        <f t="shared" si="39"/>
        <v>63.647371167317758</v>
      </c>
      <c r="P85" s="4">
        <f t="shared" si="39"/>
        <v>22.86973140269966</v>
      </c>
      <c r="Q85" s="4">
        <f t="shared" si="46"/>
        <v>33.588789819912847</v>
      </c>
      <c r="R85" s="4">
        <f t="shared" si="40"/>
        <v>65.904084219796161</v>
      </c>
      <c r="S85" s="4">
        <f t="shared" si="40"/>
        <v>66.322346766630076</v>
      </c>
      <c r="T85" s="4">
        <f t="shared" si="47"/>
        <v>97.956898105039585</v>
      </c>
      <c r="U85" s="4">
        <f t="shared" si="41"/>
        <v>44.521238222586412</v>
      </c>
      <c r="V85" s="4">
        <f t="shared" si="41"/>
        <v>44.872571454522991</v>
      </c>
      <c r="X85" s="50">
        <v>15</v>
      </c>
      <c r="Y85" s="4">
        <f t="shared" si="42"/>
        <v>0.11947725688048783</v>
      </c>
      <c r="Z85" s="4">
        <f t="shared" si="42"/>
        <v>7.0082775392660057E-2</v>
      </c>
      <c r="AA85" s="4">
        <f t="shared" si="42"/>
        <v>0.3184681619138221</v>
      </c>
      <c r="AB85" s="4">
        <f t="shared" si="42"/>
        <v>2.9271596832798598E-2</v>
      </c>
      <c r="AC85" s="4">
        <f t="shared" si="42"/>
        <v>3.5843771877217588E-5</v>
      </c>
      <c r="AD85" s="4">
        <f t="shared" si="42"/>
        <v>28.677098646041696</v>
      </c>
      <c r="AE85" s="4">
        <f t="shared" si="42"/>
        <v>0.62481380601893355</v>
      </c>
      <c r="AF85" s="4">
        <f t="shared" si="42"/>
        <v>6.7448500334089043E-2</v>
      </c>
      <c r="AG85" s="4">
        <f t="shared" si="42"/>
        <v>22.948976911013652</v>
      </c>
      <c r="AI85" s="50">
        <v>15</v>
      </c>
      <c r="AJ85" s="4">
        <f t="shared" si="48"/>
        <v>0.60478069949504065</v>
      </c>
      <c r="AK85" s="4">
        <f t="shared" si="43"/>
        <v>0.41421186999605986</v>
      </c>
      <c r="AL85" s="4">
        <f t="shared" si="43"/>
        <v>2.408160619796079</v>
      </c>
      <c r="AM85" s="4">
        <f t="shared" si="43"/>
        <v>0.50678333210267057</v>
      </c>
      <c r="AN85" s="4">
        <f t="shared" si="43"/>
        <v>9.085189230126741E-3</v>
      </c>
      <c r="AO85" s="4">
        <f t="shared" si="43"/>
        <v>8.7835691321950691</v>
      </c>
      <c r="AP85" s="4">
        <f t="shared" si="43"/>
        <v>0.81350268088396083</v>
      </c>
      <c r="AQ85" s="4">
        <f t="shared" si="43"/>
        <v>0.58675895895555863</v>
      </c>
      <c r="AR85" s="4">
        <f t="shared" si="43"/>
        <v>9.6460167127977812</v>
      </c>
    </row>
    <row r="86" spans="1:44" x14ac:dyDescent="0.2">
      <c r="B86" s="50">
        <v>16</v>
      </c>
      <c r="C86" s="4">
        <f t="shared" si="49"/>
        <v>57.153746815879593</v>
      </c>
      <c r="D86" s="4">
        <f t="shared" si="49"/>
        <v>63.912102682994792</v>
      </c>
      <c r="E86" s="4">
        <f t="shared" si="49"/>
        <v>23.434061237028683</v>
      </c>
      <c r="F86" s="4">
        <f t="shared" si="37"/>
        <v>33.759879892507684</v>
      </c>
      <c r="G86" s="4">
        <f t="shared" si="37"/>
        <v>65.898097252961676</v>
      </c>
      <c r="H86" s="4">
        <f t="shared" si="37"/>
        <v>60.967246520505668</v>
      </c>
      <c r="I86" s="4">
        <f t="shared" si="38"/>
        <v>97.166448275922278</v>
      </c>
      <c r="J86" s="4">
        <f t="shared" si="38"/>
        <v>44.261529731515964</v>
      </c>
      <c r="K86" s="4">
        <f t="shared" si="38"/>
        <v>49.663080499605115</v>
      </c>
      <c r="M86" s="50">
        <v>16</v>
      </c>
      <c r="N86" s="4">
        <f t="shared" si="45"/>
        <v>56.574454968795322</v>
      </c>
      <c r="O86" s="4">
        <f t="shared" si="39"/>
        <v>62.751925315859253</v>
      </c>
      <c r="P86" s="4">
        <f t="shared" si="39"/>
        <v>22.373927852759376</v>
      </c>
      <c r="Q86" s="4">
        <f t="shared" si="46"/>
        <v>35.068224893490083</v>
      </c>
      <c r="R86" s="4">
        <f t="shared" si="40"/>
        <v>67.889284300205958</v>
      </c>
      <c r="S86" s="4">
        <f t="shared" si="40"/>
        <v>68.27274253052569</v>
      </c>
      <c r="T86" s="4">
        <f t="shared" si="47"/>
        <v>96.356777783844365</v>
      </c>
      <c r="U86" s="4">
        <f t="shared" si="41"/>
        <v>43.430417369101164</v>
      </c>
      <c r="V86" s="4">
        <f t="shared" si="41"/>
        <v>43.41758169028332</v>
      </c>
      <c r="X86" s="50">
        <v>16</v>
      </c>
      <c r="Y86" s="4">
        <f t="shared" si="42"/>
        <v>0.33557904409830608</v>
      </c>
      <c r="Z86" s="4">
        <f t="shared" si="42"/>
        <v>1.346011523213551</v>
      </c>
      <c r="AA86" s="4">
        <f t="shared" si="42"/>
        <v>1.1238827924422932</v>
      </c>
      <c r="AB86" s="4">
        <f t="shared" si="42"/>
        <v>1.7117666415956341</v>
      </c>
      <c r="AC86" s="4">
        <f t="shared" si="42"/>
        <v>3.9648258571134001</v>
      </c>
      <c r="AD86" s="4">
        <f t="shared" si="42"/>
        <v>53.370271952418463</v>
      </c>
      <c r="AE86" s="4">
        <f t="shared" si="42"/>
        <v>0.65556630574169006</v>
      </c>
      <c r="AF86" s="4">
        <f t="shared" si="42"/>
        <v>0.6907477589587091</v>
      </c>
      <c r="AG86" s="4">
        <f t="shared" si="42"/>
        <v>39.00625537723996</v>
      </c>
      <c r="AI86" s="50">
        <v>16</v>
      </c>
      <c r="AJ86" s="4">
        <f t="shared" si="48"/>
        <v>1.0135675775561233</v>
      </c>
      <c r="AK86" s="4">
        <f t="shared" si="43"/>
        <v>1.8152702202430111</v>
      </c>
      <c r="AL86" s="4">
        <f t="shared" si="43"/>
        <v>4.5238995219239513</v>
      </c>
      <c r="AM86" s="4">
        <f t="shared" si="43"/>
        <v>3.8754432928914526</v>
      </c>
      <c r="AN86" s="4">
        <f t="shared" si="43"/>
        <v>3.0216153883787458</v>
      </c>
      <c r="AO86" s="4">
        <f t="shared" si="43"/>
        <v>11.982656962477218</v>
      </c>
      <c r="AP86" s="4">
        <f t="shared" si="43"/>
        <v>0.8332819676383586</v>
      </c>
      <c r="AQ86" s="4">
        <f t="shared" si="43"/>
        <v>1.8777307685843823</v>
      </c>
      <c r="AR86" s="4">
        <f t="shared" si="43"/>
        <v>12.575737844879468</v>
      </c>
    </row>
    <row r="87" spans="1:44" x14ac:dyDescent="0.2">
      <c r="B87" s="50">
        <v>17</v>
      </c>
      <c r="C87" s="4">
        <f t="shared" si="49"/>
        <v>57.153744729314234</v>
      </c>
      <c r="D87" s="4">
        <f t="shared" si="49"/>
        <v>63.912102682994792</v>
      </c>
      <c r="E87" s="4">
        <f t="shared" si="49"/>
        <v>23.434061237028683</v>
      </c>
      <c r="F87" s="4">
        <f t="shared" ref="F87:H94" si="50">C32*C$7</f>
        <v>33.759878660004134</v>
      </c>
      <c r="G87" s="4">
        <f>D32*D$7</f>
        <v>65.898097252961676</v>
      </c>
      <c r="H87" s="4">
        <f>E32*E$7</f>
        <v>60.967246520505668</v>
      </c>
      <c r="I87" s="4">
        <f t="shared" ref="I87:K94" si="51">C32*C$8</f>
        <v>97.166444728575755</v>
      </c>
      <c r="J87" s="4">
        <f>D32*D$8</f>
        <v>44.261529731515964</v>
      </c>
      <c r="K87" s="4">
        <f>E32*E$8</f>
        <v>49.663080499605115</v>
      </c>
      <c r="M87" s="50">
        <v>17</v>
      </c>
      <c r="N87" s="4">
        <f t="shared" si="45"/>
        <v>60.564514721100693</v>
      </c>
      <c r="O87" s="4">
        <f t="shared" si="45"/>
        <v>67.208897407689719</v>
      </c>
      <c r="P87" s="4">
        <f t="shared" si="45"/>
        <v>24.797614554328437</v>
      </c>
      <c r="Q87" s="4">
        <f t="shared" si="46"/>
        <v>32.793347758711029</v>
      </c>
      <c r="R87" s="4">
        <f t="shared" si="46"/>
        <v>63.914489734729663</v>
      </c>
      <c r="S87" s="4">
        <f t="shared" si="46"/>
        <v>65.445993549073904</v>
      </c>
      <c r="T87" s="4">
        <f t="shared" si="47"/>
        <v>94.95973036148294</v>
      </c>
      <c r="U87" s="4">
        <f t="shared" si="47"/>
        <v>42.94845272912282</v>
      </c>
      <c r="V87" s="4">
        <f t="shared" si="47"/>
        <v>43.821045105545089</v>
      </c>
      <c r="X87" s="50">
        <v>17</v>
      </c>
      <c r="Y87" s="4">
        <f t="shared" si="42"/>
        <v>11.633351936871003</v>
      </c>
      <c r="Z87" s="4">
        <f t="shared" si="42"/>
        <v>10.868855456776297</v>
      </c>
      <c r="AA87" s="4">
        <f t="shared" si="42"/>
        <v>1.8592776491191638</v>
      </c>
      <c r="AB87" s="4">
        <f t="shared" si="42"/>
        <v>0.93418198315446133</v>
      </c>
      <c r="AC87" s="4">
        <f t="shared" si="42"/>
        <v>3.9346987863865657</v>
      </c>
      <c r="AD87" s="4">
        <f t="shared" si="42"/>
        <v>20.059174945908804</v>
      </c>
      <c r="AE87" s="4">
        <f t="shared" si="42"/>
        <v>4.8695882979338414</v>
      </c>
      <c r="AF87" s="4">
        <f t="shared" si="42"/>
        <v>1.7241712142137628</v>
      </c>
      <c r="AG87" s="4">
        <f t="shared" si="42"/>
        <v>34.12937754545009</v>
      </c>
      <c r="AI87" s="50">
        <v>17</v>
      </c>
      <c r="AJ87" s="4">
        <f t="shared" si="48"/>
        <v>5.9677104412671511</v>
      </c>
      <c r="AK87" s="4">
        <f t="shared" si="48"/>
        <v>5.1583261797019713</v>
      </c>
      <c r="AL87" s="4">
        <f t="shared" si="48"/>
        <v>5.8186812072726557</v>
      </c>
      <c r="AM87" s="4">
        <f t="shared" si="48"/>
        <v>2.8629572725276686</v>
      </c>
      <c r="AN87" s="4">
        <f t="shared" si="48"/>
        <v>3.0101134948063515</v>
      </c>
      <c r="AO87" s="4">
        <f t="shared" si="48"/>
        <v>7.3461527035862746</v>
      </c>
      <c r="AP87" s="4">
        <f t="shared" si="48"/>
        <v>2.2710662855443968</v>
      </c>
      <c r="AQ87" s="4">
        <f t="shared" si="48"/>
        <v>2.9666326725670764</v>
      </c>
      <c r="AR87" s="4">
        <f t="shared" si="48"/>
        <v>11.763336738860728</v>
      </c>
    </row>
    <row r="88" spans="1:44" x14ac:dyDescent="0.2">
      <c r="B88" s="50">
        <v>18</v>
      </c>
      <c r="C88" s="4">
        <f t="shared" si="49"/>
        <v>57.153748922930085</v>
      </c>
      <c r="D88" s="4">
        <f t="shared" si="49"/>
        <v>63.912102682994792</v>
      </c>
      <c r="E88" s="4">
        <f t="shared" si="49"/>
        <v>23.434061237028683</v>
      </c>
      <c r="F88" s="4">
        <f t="shared" si="50"/>
        <v>33.759881137111499</v>
      </c>
      <c r="G88" s="4">
        <f t="shared" si="50"/>
        <v>65.898097252961676</v>
      </c>
      <c r="H88" s="4">
        <f t="shared" si="50"/>
        <v>60.967246520505668</v>
      </c>
      <c r="I88" s="4">
        <f t="shared" si="51"/>
        <v>97.166451858095343</v>
      </c>
      <c r="J88" s="4">
        <f t="shared" si="51"/>
        <v>44.261529731515964</v>
      </c>
      <c r="K88" s="4">
        <f t="shared" si="51"/>
        <v>49.663080499605115</v>
      </c>
      <c r="M88" s="50">
        <v>18</v>
      </c>
      <c r="N88" s="4">
        <f t="shared" ref="N88:P94" si="52">L$6*(AH33-$U33)</f>
        <v>56.853267563588247</v>
      </c>
      <c r="O88" s="4">
        <f t="shared" si="52"/>
        <v>63.164890350826752</v>
      </c>
      <c r="P88" s="4">
        <f t="shared" si="52"/>
        <v>22.600404074901828</v>
      </c>
      <c r="Q88" s="4">
        <f t="shared" ref="Q88:S94" si="53">L$7*(AH33-$V33)</f>
        <v>34.659036685072188</v>
      </c>
      <c r="R88" s="4">
        <f t="shared" si="53"/>
        <v>67.266609686509966</v>
      </c>
      <c r="S88" s="4">
        <f t="shared" si="53"/>
        <v>67.714479686519368</v>
      </c>
      <c r="T88" s="4">
        <f t="shared" ref="T88:V94" si="54">L$8*(AH33-$W33)</f>
        <v>96.676455894125183</v>
      </c>
      <c r="U88" s="4">
        <f t="shared" si="54"/>
        <v>43.640259182077834</v>
      </c>
      <c r="V88" s="4">
        <f t="shared" si="54"/>
        <v>43.749394157045799</v>
      </c>
      <c r="X88" s="50">
        <v>18</v>
      </c>
      <c r="Y88" s="4">
        <f t="shared" si="42"/>
        <v>9.0289047311918544E-2</v>
      </c>
      <c r="Z88" s="4">
        <f t="shared" si="42"/>
        <v>0.55832626934400131</v>
      </c>
      <c r="AA88" s="4">
        <f t="shared" si="42"/>
        <v>0.69498426396540092</v>
      </c>
      <c r="AB88" s="4">
        <f t="shared" si="42"/>
        <v>0.80848069942848644</v>
      </c>
      <c r="AC88" s="4">
        <f t="shared" si="42"/>
        <v>1.8728262807762619</v>
      </c>
      <c r="AD88" s="4">
        <f t="shared" si="42"/>
        <v>45.525155396555263</v>
      </c>
      <c r="AE88" s="4">
        <f t="shared" si="42"/>
        <v>0.24009604470704557</v>
      </c>
      <c r="AF88" s="4">
        <f t="shared" si="42"/>
        <v>0.3859770955991555</v>
      </c>
      <c r="AG88" s="4">
        <f t="shared" si="42"/>
        <v>34.971686158172581</v>
      </c>
      <c r="AI88" s="50">
        <v>18</v>
      </c>
      <c r="AJ88" s="4">
        <f t="shared" si="48"/>
        <v>0.52574216915678917</v>
      </c>
      <c r="AK88" s="4">
        <f t="shared" si="48"/>
        <v>1.1691249400355781</v>
      </c>
      <c r="AL88" s="4">
        <f t="shared" si="48"/>
        <v>3.5574591774539464</v>
      </c>
      <c r="AM88" s="4">
        <f t="shared" si="48"/>
        <v>2.6633848155711268</v>
      </c>
      <c r="AN88" s="4">
        <f t="shared" si="48"/>
        <v>2.0767100881456546</v>
      </c>
      <c r="AO88" s="4">
        <f t="shared" si="48"/>
        <v>11.066980306785451</v>
      </c>
      <c r="AP88" s="4">
        <f t="shared" si="48"/>
        <v>0.50428512578164664</v>
      </c>
      <c r="AQ88" s="4">
        <f t="shared" si="48"/>
        <v>1.4036355119370407</v>
      </c>
      <c r="AR88" s="4">
        <f t="shared" si="48"/>
        <v>11.907610810824226</v>
      </c>
    </row>
    <row r="89" spans="1:44" x14ac:dyDescent="0.2">
      <c r="B89" s="50">
        <v>19</v>
      </c>
      <c r="C89" s="4">
        <f t="shared" si="49"/>
        <v>57.153748902444946</v>
      </c>
      <c r="D89" s="4">
        <f t="shared" si="49"/>
        <v>63.912102682994792</v>
      </c>
      <c r="E89" s="4">
        <f t="shared" si="49"/>
        <v>23.434061237028683</v>
      </c>
      <c r="F89" s="4">
        <f t="shared" si="50"/>
        <v>33.759881125011233</v>
      </c>
      <c r="G89" s="4">
        <f t="shared" si="50"/>
        <v>65.898097252961676</v>
      </c>
      <c r="H89" s="4">
        <f t="shared" si="50"/>
        <v>60.967246520505668</v>
      </c>
      <c r="I89" s="4">
        <f t="shared" si="51"/>
        <v>97.166451823268787</v>
      </c>
      <c r="J89" s="4">
        <f t="shared" si="51"/>
        <v>44.261529731515964</v>
      </c>
      <c r="K89" s="4">
        <f t="shared" si="51"/>
        <v>49.663080499605115</v>
      </c>
      <c r="M89" s="50">
        <v>19</v>
      </c>
      <c r="N89" s="4">
        <f t="shared" si="52"/>
        <v>58.411389566954526</v>
      </c>
      <c r="O89" s="4">
        <f t="shared" si="52"/>
        <v>63.885708549689028</v>
      </c>
      <c r="P89" s="4">
        <f t="shared" si="52"/>
        <v>22.980376435039254</v>
      </c>
      <c r="Q89" s="4">
        <f t="shared" si="53"/>
        <v>35.760552502763481</v>
      </c>
      <c r="R89" s="4">
        <f t="shared" si="53"/>
        <v>68.209001349535257</v>
      </c>
      <c r="S89" s="4">
        <f t="shared" si="53"/>
        <v>69.103623236034196</v>
      </c>
      <c r="T89" s="4">
        <f t="shared" si="54"/>
        <v>94.171198100691669</v>
      </c>
      <c r="U89" s="4">
        <f t="shared" si="54"/>
        <v>41.977009662826212</v>
      </c>
      <c r="V89" s="4">
        <f t="shared" si="54"/>
        <v>41.980400241630861</v>
      </c>
      <c r="X89" s="50">
        <v>19</v>
      </c>
      <c r="Y89" s="4">
        <f t="shared" si="42"/>
        <v>1.5816600410280983</v>
      </c>
      <c r="Z89" s="4">
        <f t="shared" si="42"/>
        <v>6.9665027296246453E-4</v>
      </c>
      <c r="AA89" s="4">
        <f t="shared" si="42"/>
        <v>0.20582989955618705</v>
      </c>
      <c r="AB89" s="4">
        <f t="shared" si="42"/>
        <v>4.0026859617570771</v>
      </c>
      <c r="AC89" s="4">
        <f t="shared" si="42"/>
        <v>5.340277743560554</v>
      </c>
      <c r="AD89" s="4">
        <f t="shared" si="42"/>
        <v>66.200626056994793</v>
      </c>
      <c r="AE89" s="4">
        <f t="shared" si="42"/>
        <v>8.9715448626120828</v>
      </c>
      <c r="AF89" s="4">
        <f t="shared" si="42"/>
        <v>5.2190319442462263</v>
      </c>
      <c r="AG89" s="4">
        <f t="shared" si="42"/>
        <v>59.023575946267364</v>
      </c>
      <c r="AI89" s="50">
        <v>19</v>
      </c>
      <c r="AJ89" s="4">
        <f t="shared" si="48"/>
        <v>2.2004517440426032</v>
      </c>
      <c r="AK89" s="4">
        <f t="shared" si="48"/>
        <v>4.1297551164416926E-2</v>
      </c>
      <c r="AL89" s="4">
        <f t="shared" si="48"/>
        <v>1.9360058736748162</v>
      </c>
      <c r="AM89" s="4">
        <f t="shared" si="48"/>
        <v>5.9261801614284622</v>
      </c>
      <c r="AN89" s="4">
        <f t="shared" si="48"/>
        <v>3.5067842516040484</v>
      </c>
      <c r="AO89" s="4">
        <f t="shared" si="48"/>
        <v>13.34548824144772</v>
      </c>
      <c r="AP89" s="4">
        <f t="shared" si="48"/>
        <v>3.0826006984643586</v>
      </c>
      <c r="AQ89" s="4">
        <f t="shared" si="48"/>
        <v>5.1614123654273127</v>
      </c>
      <c r="AR89" s="4">
        <f t="shared" si="48"/>
        <v>15.469600718858633</v>
      </c>
    </row>
    <row r="90" spans="1:44" x14ac:dyDescent="0.2">
      <c r="B90" s="50">
        <v>20</v>
      </c>
      <c r="C90" s="4">
        <f t="shared" si="49"/>
        <v>57.153745850148077</v>
      </c>
      <c r="D90" s="4">
        <f t="shared" si="49"/>
        <v>49.709413197884835</v>
      </c>
      <c r="E90" s="4">
        <f t="shared" si="49"/>
        <v>23.434061237028683</v>
      </c>
      <c r="F90" s="4">
        <f t="shared" si="50"/>
        <v>33.759879322064243</v>
      </c>
      <c r="G90" s="4">
        <f t="shared" si="50"/>
        <v>51.254075641192408</v>
      </c>
      <c r="H90" s="4">
        <f t="shared" si="50"/>
        <v>60.967246520505668</v>
      </c>
      <c r="I90" s="4">
        <f t="shared" si="51"/>
        <v>97.166446634092878</v>
      </c>
      <c r="J90" s="4">
        <f t="shared" si="51"/>
        <v>34.425634235623527</v>
      </c>
      <c r="K90" s="4">
        <f t="shared" si="51"/>
        <v>49.663080499605115</v>
      </c>
      <c r="M90" s="50">
        <v>20</v>
      </c>
      <c r="N90" s="4">
        <f t="shared" si="52"/>
        <v>55.768318973046412</v>
      </c>
      <c r="O90" s="4">
        <f t="shared" si="52"/>
        <v>48.869788948991605</v>
      </c>
      <c r="P90" s="4">
        <f t="shared" si="52"/>
        <v>22.3978504733041</v>
      </c>
      <c r="Q90" s="4">
        <f t="shared" si="53"/>
        <v>33.940091362624962</v>
      </c>
      <c r="R90" s="4">
        <f t="shared" si="53"/>
        <v>50.559653226907834</v>
      </c>
      <c r="S90" s="4">
        <f t="shared" si="53"/>
        <v>67.060734030680592</v>
      </c>
      <c r="T90" s="4">
        <f t="shared" si="54"/>
        <v>97.45732189061259</v>
      </c>
      <c r="U90" s="4">
        <f t="shared" si="54"/>
        <v>35.957965282360419</v>
      </c>
      <c r="V90" s="4">
        <f t="shared" si="54"/>
        <v>44.605629632740907</v>
      </c>
      <c r="X90" s="50">
        <v>20</v>
      </c>
      <c r="Y90" s="4">
        <f t="shared" si="42"/>
        <v>1.9194076317956716</v>
      </c>
      <c r="Z90" s="4">
        <f t="shared" si="42"/>
        <v>0.7049688793295209</v>
      </c>
      <c r="AA90" s="4">
        <f t="shared" si="42"/>
        <v>1.073732746858683</v>
      </c>
      <c r="AB90" s="4">
        <f t="shared" si="42"/>
        <v>3.2476379563058003E-2</v>
      </c>
      <c r="AC90" s="4">
        <f t="shared" si="42"/>
        <v>0.48222248946081664</v>
      </c>
      <c r="AD90" s="4">
        <f t="shared" si="42"/>
        <v>37.1305900366578</v>
      </c>
      <c r="AE90" s="4">
        <f t="shared" si="42"/>
        <v>8.4608414855408209E-2</v>
      </c>
      <c r="AF90" s="4">
        <f t="shared" si="42"/>
        <v>2.348038436793781</v>
      </c>
      <c r="AG90" s="4">
        <f t="shared" si="42"/>
        <v>25.577809270745529</v>
      </c>
      <c r="AI90" s="50">
        <v>20</v>
      </c>
      <c r="AJ90" s="4">
        <f t="shared" si="48"/>
        <v>2.4240351292706661</v>
      </c>
      <c r="AK90" s="4">
        <f t="shared" si="48"/>
        <v>1.689064897126882</v>
      </c>
      <c r="AL90" s="4">
        <f t="shared" si="48"/>
        <v>4.4218146963243523</v>
      </c>
      <c r="AM90" s="4">
        <f t="shared" si="48"/>
        <v>0.53380534581158379</v>
      </c>
      <c r="AN90" s="4">
        <f t="shared" si="48"/>
        <v>1.3548628193900614</v>
      </c>
      <c r="AO90" s="4">
        <f t="shared" si="48"/>
        <v>9.9946903590691853</v>
      </c>
      <c r="AP90" s="4">
        <f t="shared" si="48"/>
        <v>0.2993577171912884</v>
      </c>
      <c r="AQ90" s="4">
        <f t="shared" si="48"/>
        <v>4.4511338157170153</v>
      </c>
      <c r="AR90" s="4">
        <f t="shared" si="48"/>
        <v>10.18352227849503</v>
      </c>
    </row>
    <row r="91" spans="1:44" x14ac:dyDescent="0.2">
      <c r="B91" s="50">
        <v>21</v>
      </c>
      <c r="C91" s="4">
        <f t="shared" si="49"/>
        <v>53.887817372875475</v>
      </c>
      <c r="D91" s="4">
        <f t="shared" si="49"/>
        <v>49.709413197884835</v>
      </c>
      <c r="E91" s="4">
        <f t="shared" si="49"/>
        <v>14.646288273142927</v>
      </c>
      <c r="F91" s="4">
        <f t="shared" si="50"/>
        <v>31.830743276348169</v>
      </c>
      <c r="G91" s="4">
        <f t="shared" si="50"/>
        <v>51.254075641192408</v>
      </c>
      <c r="H91" s="4">
        <f t="shared" si="50"/>
        <v>38.104529075316037</v>
      </c>
      <c r="I91" s="4">
        <f t="shared" si="51"/>
        <v>91.614078011925827</v>
      </c>
      <c r="J91" s="4">
        <f t="shared" si="51"/>
        <v>34.425634235623527</v>
      </c>
      <c r="K91" s="4">
        <f t="shared" si="51"/>
        <v>31.039425312253201</v>
      </c>
      <c r="M91" s="50">
        <v>21</v>
      </c>
      <c r="N91" s="4">
        <f t="shared" si="52"/>
        <v>52.733794998658531</v>
      </c>
      <c r="O91" s="4">
        <f t="shared" si="52"/>
        <v>49.066343484198846</v>
      </c>
      <c r="P91" s="4">
        <f t="shared" si="52"/>
        <v>14.156468274032205</v>
      </c>
      <c r="Q91" s="4">
        <f t="shared" si="53"/>
        <v>31.89945347154551</v>
      </c>
      <c r="R91" s="4">
        <f t="shared" si="53"/>
        <v>50.790843339376842</v>
      </c>
      <c r="S91" s="4">
        <f t="shared" si="53"/>
        <v>39.486210751945954</v>
      </c>
      <c r="T91" s="4">
        <f t="shared" si="54"/>
        <v>91.664844859656156</v>
      </c>
      <c r="U91" s="4">
        <f t="shared" si="54"/>
        <v>35.531946095670939</v>
      </c>
      <c r="V91" s="4">
        <f t="shared" si="54"/>
        <v>30.14530929280469</v>
      </c>
      <c r="X91" s="50">
        <v>21</v>
      </c>
      <c r="Y91" s="4">
        <f t="shared" si="42"/>
        <v>1.3317676401933103</v>
      </c>
      <c r="Z91" s="4">
        <f t="shared" si="42"/>
        <v>0.41353865666017997</v>
      </c>
      <c r="AA91" s="4">
        <f t="shared" si="42"/>
        <v>0.23992363152882765</v>
      </c>
      <c r="AB91" s="4">
        <f t="shared" si="42"/>
        <v>4.7210909240566114E-3</v>
      </c>
      <c r="AC91" s="4">
        <f t="shared" si="42"/>
        <v>0.21458416544534759</v>
      </c>
      <c r="AD91" s="4">
        <f t="shared" si="42"/>
        <v>1.9090442555348583</v>
      </c>
      <c r="AE91" s="4">
        <f t="shared" si="42"/>
        <v>2.5772728284744919E-3</v>
      </c>
      <c r="AF91" s="4">
        <f t="shared" si="42"/>
        <v>1.223925931681566</v>
      </c>
      <c r="AG91" s="4">
        <f t="shared" si="42"/>
        <v>0.79944345623444957</v>
      </c>
      <c r="AI91" s="50">
        <v>21</v>
      </c>
      <c r="AJ91" s="4">
        <f t="shared" si="48"/>
        <v>2.1415273998419955</v>
      </c>
      <c r="AK91" s="4">
        <f t="shared" si="48"/>
        <v>1.2936578251809903</v>
      </c>
      <c r="AL91" s="4">
        <f t="shared" si="48"/>
        <v>3.3443285423304872</v>
      </c>
      <c r="AM91" s="4">
        <f t="shared" si="48"/>
        <v>0.21586110823995566</v>
      </c>
      <c r="AN91" s="4">
        <f t="shared" si="48"/>
        <v>0.90379603186769919</v>
      </c>
      <c r="AO91" s="4">
        <f t="shared" si="48"/>
        <v>3.6260300551121754</v>
      </c>
      <c r="AP91" s="4">
        <f t="shared" si="48"/>
        <v>5.5413806297020474E-2</v>
      </c>
      <c r="AQ91" s="4">
        <f t="shared" si="48"/>
        <v>3.213628113502133</v>
      </c>
      <c r="AR91" s="4">
        <f t="shared" si="48"/>
        <v>2.8805817454859493</v>
      </c>
    </row>
    <row r="92" spans="1:44" x14ac:dyDescent="0.2">
      <c r="B92" s="50">
        <v>22</v>
      </c>
      <c r="C92" s="4">
        <f t="shared" si="49"/>
        <v>52.527014930784574</v>
      </c>
      <c r="D92" s="4">
        <f t="shared" si="49"/>
        <v>49.709413197884835</v>
      </c>
      <c r="E92" s="4">
        <f t="shared" si="49"/>
        <v>14.646288273142927</v>
      </c>
      <c r="F92" s="4">
        <f t="shared" si="50"/>
        <v>31.026937234542775</v>
      </c>
      <c r="G92" s="4">
        <f t="shared" si="50"/>
        <v>51.254075641192408</v>
      </c>
      <c r="H92" s="4">
        <f t="shared" si="50"/>
        <v>38.104529075316037</v>
      </c>
      <c r="I92" s="4">
        <f t="shared" si="51"/>
        <v>89.300592939299989</v>
      </c>
      <c r="J92" s="4">
        <f t="shared" si="51"/>
        <v>34.425634235623527</v>
      </c>
      <c r="K92" s="4">
        <f t="shared" si="51"/>
        <v>31.039425312253201</v>
      </c>
      <c r="M92" s="50">
        <v>22</v>
      </c>
      <c r="N92" s="4">
        <f t="shared" si="52"/>
        <v>55.042942274580774</v>
      </c>
      <c r="O92" s="4">
        <f t="shared" si="52"/>
        <v>52.247030308927108</v>
      </c>
      <c r="P92" s="4">
        <f t="shared" si="52"/>
        <v>15.875471865535463</v>
      </c>
      <c r="Q92" s="4">
        <f t="shared" si="53"/>
        <v>30.697596350889651</v>
      </c>
      <c r="R92" s="4">
        <f t="shared" si="53"/>
        <v>49.40667128186292</v>
      </c>
      <c r="S92" s="4">
        <f t="shared" si="53"/>
        <v>39.161733748763176</v>
      </c>
      <c r="T92" s="4">
        <f t="shared" si="54"/>
        <v>86.523532907419352</v>
      </c>
      <c r="U92" s="4">
        <f t="shared" si="54"/>
        <v>33.735287077774949</v>
      </c>
      <c r="V92" s="4">
        <f t="shared" si="54"/>
        <v>28.753010179550255</v>
      </c>
      <c r="X92" s="50">
        <v>22</v>
      </c>
      <c r="Y92" s="4">
        <f t="shared" si="42"/>
        <v>6.3298903992614024</v>
      </c>
      <c r="Z92" s="4">
        <f t="shared" si="42"/>
        <v>6.4395006022545322</v>
      </c>
      <c r="AA92" s="4">
        <f t="shared" si="42"/>
        <v>1.5108923038070197</v>
      </c>
      <c r="AB92" s="4">
        <f t="shared" si="42"/>
        <v>0.10846541764542068</v>
      </c>
      <c r="AC92" s="4">
        <f t="shared" si="42"/>
        <v>3.412902866869596</v>
      </c>
      <c r="AD92" s="4">
        <f t="shared" si="42"/>
        <v>1.1176817215584709</v>
      </c>
      <c r="AE92" s="4">
        <f t="shared" si="42"/>
        <v>7.7120624206688868</v>
      </c>
      <c r="AF92" s="4">
        <f t="shared" si="42"/>
        <v>0.47657919834960921</v>
      </c>
      <c r="AG92" s="4">
        <f t="shared" si="42"/>
        <v>5.2276941590530273</v>
      </c>
      <c r="AI92" s="50">
        <v>22</v>
      </c>
      <c r="AJ92" s="4">
        <f t="shared" si="48"/>
        <v>4.7897778830787647</v>
      </c>
      <c r="AK92" s="4">
        <f t="shared" si="48"/>
        <v>5.104902568333376</v>
      </c>
      <c r="AL92" s="4">
        <f t="shared" si="48"/>
        <v>8.3924580034827283</v>
      </c>
      <c r="AM92" s="4">
        <f t="shared" si="48"/>
        <v>1.06146759238119</v>
      </c>
      <c r="AN92" s="4">
        <f t="shared" si="48"/>
        <v>3.6044047936058123</v>
      </c>
      <c r="AO92" s="4">
        <f t="shared" si="48"/>
        <v>2.7744856034239551</v>
      </c>
      <c r="AP92" s="4">
        <f t="shared" si="48"/>
        <v>3.1097890176029175</v>
      </c>
      <c r="AQ92" s="4">
        <f t="shared" si="48"/>
        <v>2.0053287998226885</v>
      </c>
      <c r="AR92" s="4">
        <f t="shared" si="48"/>
        <v>7.3661645140071412</v>
      </c>
    </row>
    <row r="93" spans="1:44" x14ac:dyDescent="0.2">
      <c r="B93" s="50">
        <v>23</v>
      </c>
      <c r="C93" s="4">
        <f t="shared" si="49"/>
        <v>53.615658693009038</v>
      </c>
      <c r="D93" s="4">
        <f t="shared" si="49"/>
        <v>49.709413197884835</v>
      </c>
      <c r="E93" s="4">
        <f t="shared" si="49"/>
        <v>14.646288273142927</v>
      </c>
      <c r="F93" s="4">
        <f t="shared" si="50"/>
        <v>31.669983136272073</v>
      </c>
      <c r="G93" s="4">
        <f t="shared" si="50"/>
        <v>51.254075641192408</v>
      </c>
      <c r="H93" s="4">
        <f t="shared" si="50"/>
        <v>38.104529075316037</v>
      </c>
      <c r="I93" s="4">
        <f t="shared" si="51"/>
        <v>91.151384072099333</v>
      </c>
      <c r="J93" s="4">
        <f t="shared" si="51"/>
        <v>34.425634235623527</v>
      </c>
      <c r="K93" s="4">
        <f t="shared" si="51"/>
        <v>31.039425312253201</v>
      </c>
      <c r="M93" s="50">
        <v>23</v>
      </c>
      <c r="N93" s="4">
        <f t="shared" si="52"/>
        <v>53.961133259604281</v>
      </c>
      <c r="O93" s="4">
        <f t="shared" si="52"/>
        <v>50.046278664993928</v>
      </c>
      <c r="P93" s="4">
        <f t="shared" si="52"/>
        <v>14.690582970766206</v>
      </c>
      <c r="Q93" s="4">
        <f t="shared" si="53"/>
        <v>31.572258596896351</v>
      </c>
      <c r="R93" s="4">
        <f t="shared" si="53"/>
        <v>49.801079458658386</v>
      </c>
      <c r="S93" s="4">
        <f t="shared" si="53"/>
        <v>38.730961000995151</v>
      </c>
      <c r="T93" s="4">
        <f t="shared" si="54"/>
        <v>92.14803984535871</v>
      </c>
      <c r="U93" s="4">
        <f t="shared" si="54"/>
        <v>35.542101455356651</v>
      </c>
      <c r="V93" s="4">
        <f t="shared" si="54"/>
        <v>30.368962012081568</v>
      </c>
      <c r="X93" s="50">
        <v>23</v>
      </c>
      <c r="Y93" s="4">
        <f t="shared" si="42"/>
        <v>0.11935267616417099</v>
      </c>
      <c r="Z93" s="4">
        <f t="shared" si="42"/>
        <v>0.11347834293062692</v>
      </c>
      <c r="AA93" s="4">
        <f t="shared" si="42"/>
        <v>1.9620202375377161E-3</v>
      </c>
      <c r="AB93" s="4">
        <f t="shared" si="42"/>
        <v>9.5500855961970846E-3</v>
      </c>
      <c r="AC93" s="4">
        <f t="shared" si="42"/>
        <v>2.1111979064584419</v>
      </c>
      <c r="AD93" s="4">
        <f t="shared" si="42"/>
        <v>0.39241695751004302</v>
      </c>
      <c r="AE93" s="4">
        <f t="shared" si="42"/>
        <v>0.99332273037124674</v>
      </c>
      <c r="AF93" s="4">
        <f t="shared" si="42"/>
        <v>1.2464990527386124</v>
      </c>
      <c r="AG93" s="4">
        <f t="shared" si="42"/>
        <v>0.44952103687703743</v>
      </c>
      <c r="AI93" s="50">
        <v>23</v>
      </c>
      <c r="AJ93" s="4">
        <f t="shared" si="48"/>
        <v>0.64435386045213228</v>
      </c>
      <c r="AK93" s="4">
        <f t="shared" si="48"/>
        <v>0.67766936971894509</v>
      </c>
      <c r="AL93" s="4">
        <f t="shared" si="48"/>
        <v>0.30242950839976768</v>
      </c>
      <c r="AM93" s="4">
        <f t="shared" si="48"/>
        <v>0.30857149167154735</v>
      </c>
      <c r="AN93" s="4">
        <f t="shared" si="48"/>
        <v>2.8348890587859188</v>
      </c>
      <c r="AO93" s="4">
        <f t="shared" si="48"/>
        <v>1.6439828568434247</v>
      </c>
      <c r="AP93" s="4">
        <f t="shared" si="48"/>
        <v>1.0934071746744272</v>
      </c>
      <c r="AQ93" s="4">
        <f t="shared" si="48"/>
        <v>3.2431275255280787</v>
      </c>
      <c r="AR93" s="4">
        <f t="shared" si="48"/>
        <v>2.1600377372546244</v>
      </c>
    </row>
    <row r="94" spans="1:44" x14ac:dyDescent="0.2">
      <c r="B94" s="50">
        <v>24</v>
      </c>
      <c r="C94" s="4">
        <f t="shared" si="49"/>
        <v>54.432141911212582</v>
      </c>
      <c r="D94" s="4">
        <f t="shared" si="49"/>
        <v>49.709413197884835</v>
      </c>
      <c r="E94" s="4">
        <f t="shared" si="49"/>
        <v>14.646288273142927</v>
      </c>
      <c r="F94" s="4">
        <f t="shared" si="50"/>
        <v>32.152267796796579</v>
      </c>
      <c r="G94" s="4">
        <f t="shared" si="50"/>
        <v>51.254075641192408</v>
      </c>
      <c r="H94" s="4">
        <f t="shared" si="50"/>
        <v>38.104529075316037</v>
      </c>
      <c r="I94" s="4">
        <f t="shared" si="51"/>
        <v>92.539478095843918</v>
      </c>
      <c r="J94" s="4">
        <f t="shared" si="51"/>
        <v>34.425634235623527</v>
      </c>
      <c r="K94" s="4">
        <f t="shared" si="51"/>
        <v>31.039425312253201</v>
      </c>
      <c r="M94" s="50">
        <v>24</v>
      </c>
      <c r="N94" s="4">
        <f t="shared" si="52"/>
        <v>53.884969955856157</v>
      </c>
      <c r="O94" s="4">
        <f t="shared" si="52"/>
        <v>50.165758670539809</v>
      </c>
      <c r="P94" s="4">
        <f t="shared" si="52"/>
        <v>14.760787931043273</v>
      </c>
      <c r="Q94" s="4">
        <f t="shared" si="53"/>
        <v>31.017970092461866</v>
      </c>
      <c r="R94" s="4">
        <f t="shared" si="53"/>
        <v>49.008612727079104</v>
      </c>
      <c r="S94" s="4">
        <f t="shared" si="53"/>
        <v>37.856427810582296</v>
      </c>
      <c r="T94" s="4">
        <f t="shared" si="54"/>
        <v>93.412088095389151</v>
      </c>
      <c r="U94" s="4">
        <f t="shared" si="54"/>
        <v>36.214478529101051</v>
      </c>
      <c r="V94" s="4">
        <f t="shared" si="54"/>
        <v>31.172759342811883</v>
      </c>
      <c r="X94" s="50">
        <v>24</v>
      </c>
      <c r="Y94" s="4">
        <f t="shared" si="42"/>
        <v>0.2993971487285742</v>
      </c>
      <c r="Z94" s="4">
        <f t="shared" si="42"/>
        <v>0.20825119041269127</v>
      </c>
      <c r="AA94" s="4">
        <f t="shared" si="42"/>
        <v>1.3110171659296291E-2</v>
      </c>
      <c r="AB94" s="4">
        <f t="shared" si="42"/>
        <v>1.2866312820590007</v>
      </c>
      <c r="AC94" s="4">
        <f t="shared" si="42"/>
        <v>5.0421036986582113</v>
      </c>
      <c r="AD94" s="4">
        <f t="shared" si="42"/>
        <v>6.1554237562481753E-2</v>
      </c>
      <c r="AE94" s="4">
        <f t="shared" si="42"/>
        <v>0.76144821130633156</v>
      </c>
      <c r="AF94" s="4">
        <f t="shared" si="42"/>
        <v>3.1999639063071026</v>
      </c>
      <c r="AG94" s="4">
        <f t="shared" si="42"/>
        <v>1.7777963705023631E-2</v>
      </c>
      <c r="AI94" s="50">
        <v>24</v>
      </c>
      <c r="AJ94" s="4">
        <f t="shared" si="48"/>
        <v>1.0052368621630752</v>
      </c>
      <c r="AK94" s="4">
        <f t="shared" si="48"/>
        <v>0.91802627168085615</v>
      </c>
      <c r="AL94" s="4">
        <f t="shared" si="48"/>
        <v>0.78176569902905357</v>
      </c>
      <c r="AM94" s="4">
        <f t="shared" si="48"/>
        <v>3.5278933091236775</v>
      </c>
      <c r="AN94" s="4">
        <f t="shared" si="48"/>
        <v>4.381042650798773</v>
      </c>
      <c r="AO94" s="4">
        <f t="shared" si="48"/>
        <v>0.65110702258871334</v>
      </c>
      <c r="AP94" s="4">
        <f t="shared" si="48"/>
        <v>0.94295971568098047</v>
      </c>
      <c r="AQ94" s="4">
        <f t="shared" si="48"/>
        <v>5.1962566070211551</v>
      </c>
      <c r="AR94" s="4">
        <f t="shared" si="48"/>
        <v>0.42956346394096107</v>
      </c>
    </row>
    <row r="95" spans="1:44" x14ac:dyDescent="0.2">
      <c r="AG95" s="4">
        <f>AVERAGE(Y71:AG94)</f>
        <v>5.2743366635175919</v>
      </c>
      <c r="AR95" s="4">
        <f>AVERAGE(AJ71:AR94)</f>
        <v>4.2028048850647242</v>
      </c>
    </row>
    <row r="96" spans="1:44" ht="18" x14ac:dyDescent="0.2">
      <c r="A96" s="50" t="s">
        <v>36</v>
      </c>
      <c r="B96" s="6" t="s">
        <v>3</v>
      </c>
      <c r="C96" s="2" t="s">
        <v>4</v>
      </c>
      <c r="D96" s="2" t="s">
        <v>10</v>
      </c>
      <c r="E96" s="2" t="s">
        <v>11</v>
      </c>
      <c r="F96" s="3" t="s">
        <v>5</v>
      </c>
      <c r="G96"/>
      <c r="I96" s="2" t="s">
        <v>36</v>
      </c>
      <c r="J96" s="12" t="s">
        <v>22</v>
      </c>
      <c r="K96" s="12" t="s">
        <v>4</v>
      </c>
      <c r="L96" s="12" t="s">
        <v>10</v>
      </c>
      <c r="M96" s="12" t="s">
        <v>11</v>
      </c>
    </row>
    <row r="97" spans="1:13" x14ac:dyDescent="0.2">
      <c r="A97" s="50" t="s">
        <v>12</v>
      </c>
      <c r="B97" s="7">
        <v>1E-4</v>
      </c>
      <c r="C97" s="2">
        <v>0</v>
      </c>
      <c r="D97" s="2">
        <v>0</v>
      </c>
      <c r="E97" s="2">
        <v>0</v>
      </c>
      <c r="F97" s="3">
        <v>1E-4</v>
      </c>
      <c r="G97"/>
      <c r="J97" s="13" t="s">
        <v>12</v>
      </c>
      <c r="K97" s="13">
        <v>1E-4</v>
      </c>
      <c r="L97" s="13">
        <v>1E-4</v>
      </c>
      <c r="M97" s="13">
        <v>1E-4</v>
      </c>
    </row>
    <row r="98" spans="1:13" x14ac:dyDescent="0.2">
      <c r="A98" s="50" t="s">
        <v>15</v>
      </c>
      <c r="B98" s="7">
        <v>1E-4</v>
      </c>
      <c r="C98" s="2">
        <v>0</v>
      </c>
      <c r="D98" s="2">
        <v>0</v>
      </c>
      <c r="E98" s="2">
        <v>0</v>
      </c>
      <c r="F98" s="3">
        <v>1E-4</v>
      </c>
      <c r="G98"/>
      <c r="J98" s="13" t="s">
        <v>15</v>
      </c>
      <c r="K98" s="13">
        <v>1E-4</v>
      </c>
      <c r="L98" s="13">
        <v>1E-4</v>
      </c>
      <c r="M98" s="13">
        <v>1E-4</v>
      </c>
    </row>
    <row r="99" spans="1:13" x14ac:dyDescent="0.2">
      <c r="A99" s="50" t="s">
        <v>17</v>
      </c>
      <c r="B99" s="7">
        <v>1E-4</v>
      </c>
      <c r="C99" s="2">
        <v>0</v>
      </c>
      <c r="D99" s="2">
        <v>0</v>
      </c>
      <c r="E99" s="2">
        <v>0</v>
      </c>
      <c r="F99" s="3">
        <v>1E-4</v>
      </c>
      <c r="G99"/>
      <c r="J99" s="13" t="s">
        <v>17</v>
      </c>
      <c r="K99" s="13">
        <v>1E-4</v>
      </c>
      <c r="L99" s="13">
        <v>1E-4</v>
      </c>
      <c r="M99" s="13">
        <v>1E-4</v>
      </c>
    </row>
    <row r="100" spans="1:13" x14ac:dyDescent="0.2">
      <c r="G100"/>
      <c r="J100" s="14" t="s">
        <v>16</v>
      </c>
      <c r="K100" s="14">
        <v>7</v>
      </c>
      <c r="L100" s="14">
        <v>7</v>
      </c>
      <c r="M100" s="14">
        <v>7</v>
      </c>
    </row>
    <row r="101" spans="1:13" ht="18" x14ac:dyDescent="0.2">
      <c r="A101" s="50" t="s">
        <v>37</v>
      </c>
      <c r="B101" s="6" t="s">
        <v>3</v>
      </c>
      <c r="C101" s="2" t="s">
        <v>4</v>
      </c>
      <c r="D101" s="2" t="s">
        <v>10</v>
      </c>
      <c r="E101" s="2" t="s">
        <v>11</v>
      </c>
      <c r="F101" s="3" t="s">
        <v>5</v>
      </c>
      <c r="G101"/>
      <c r="J101" s="15" t="s">
        <v>23</v>
      </c>
      <c r="K101" s="15">
        <v>1E-4</v>
      </c>
      <c r="L101" s="15">
        <v>1E-4</v>
      </c>
      <c r="M101" s="15">
        <v>1E-4</v>
      </c>
    </row>
    <row r="102" spans="1:13" x14ac:dyDescent="0.2">
      <c r="A102" s="50" t="s">
        <v>12</v>
      </c>
      <c r="B102" s="7">
        <v>50</v>
      </c>
      <c r="C102" s="2">
        <v>1</v>
      </c>
      <c r="D102" s="2">
        <v>1</v>
      </c>
      <c r="E102" s="2">
        <v>1</v>
      </c>
      <c r="F102" s="3">
        <v>10</v>
      </c>
      <c r="G102"/>
      <c r="J102" s="60" t="s">
        <v>24</v>
      </c>
      <c r="K102" s="60">
        <f>K101/K100</f>
        <v>1.4285714285714287E-5</v>
      </c>
      <c r="L102" s="60">
        <f>L101/L100</f>
        <v>1.4285714285714287E-5</v>
      </c>
      <c r="M102" s="60">
        <f>M101/M100</f>
        <v>1.4285714285714287E-5</v>
      </c>
    </row>
    <row r="103" spans="1:13" x14ac:dyDescent="0.2">
      <c r="A103" s="50" t="s">
        <v>15</v>
      </c>
      <c r="B103" s="7">
        <v>50</v>
      </c>
      <c r="C103" s="2">
        <v>1</v>
      </c>
      <c r="D103" s="2">
        <v>1</v>
      </c>
      <c r="E103" s="2">
        <v>1</v>
      </c>
      <c r="F103" s="3">
        <v>10</v>
      </c>
      <c r="G103"/>
    </row>
    <row r="104" spans="1:13" x14ac:dyDescent="0.2">
      <c r="A104" s="50" t="s">
        <v>17</v>
      </c>
      <c r="B104" s="7">
        <v>50</v>
      </c>
      <c r="C104" s="2">
        <v>1</v>
      </c>
      <c r="D104" s="2">
        <v>1</v>
      </c>
      <c r="E104" s="2">
        <v>1</v>
      </c>
      <c r="F104" s="3">
        <v>10</v>
      </c>
      <c r="G104"/>
    </row>
    <row r="105" spans="1:13" x14ac:dyDescent="0.2">
      <c r="I105" s="2" t="s">
        <v>37</v>
      </c>
      <c r="J105" s="12" t="s">
        <v>22</v>
      </c>
      <c r="K105" s="12" t="s">
        <v>4</v>
      </c>
      <c r="L105" s="12" t="s">
        <v>10</v>
      </c>
      <c r="M105" s="12" t="s">
        <v>11</v>
      </c>
    </row>
    <row r="106" spans="1:13" x14ac:dyDescent="0.2">
      <c r="J106" s="13" t="s">
        <v>12</v>
      </c>
      <c r="K106" s="13">
        <v>100</v>
      </c>
      <c r="L106" s="13">
        <v>100</v>
      </c>
      <c r="M106" s="13">
        <v>100</v>
      </c>
    </row>
    <row r="107" spans="1:13" x14ac:dyDescent="0.2">
      <c r="J107" s="13" t="s">
        <v>15</v>
      </c>
      <c r="K107" s="13">
        <v>100</v>
      </c>
      <c r="L107" s="13">
        <v>100</v>
      </c>
      <c r="M107" s="13">
        <v>100</v>
      </c>
    </row>
    <row r="108" spans="1:13" x14ac:dyDescent="0.2">
      <c r="J108" s="13" t="s">
        <v>17</v>
      </c>
      <c r="K108" s="13">
        <v>100</v>
      </c>
      <c r="L108" s="13">
        <v>100</v>
      </c>
      <c r="M108" s="13">
        <v>100</v>
      </c>
    </row>
    <row r="109" spans="1:13" x14ac:dyDescent="0.2">
      <c r="J109" s="14" t="s">
        <v>16</v>
      </c>
      <c r="K109" s="14">
        <v>12</v>
      </c>
      <c r="L109" s="14">
        <v>12</v>
      </c>
      <c r="M109" s="14">
        <v>12</v>
      </c>
    </row>
    <row r="110" spans="1:13" x14ac:dyDescent="0.2">
      <c r="J110" s="15" t="s">
        <v>23</v>
      </c>
      <c r="K110" s="15">
        <v>1</v>
      </c>
      <c r="L110" s="15">
        <v>1</v>
      </c>
      <c r="M110" s="15">
        <v>1</v>
      </c>
    </row>
    <row r="111" spans="1:13" x14ac:dyDescent="0.2">
      <c r="J111" s="60" t="s">
        <v>24</v>
      </c>
      <c r="K111" s="60">
        <f>K110/K109</f>
        <v>8.3333333333333329E-2</v>
      </c>
      <c r="L111" s="60">
        <f>L110/L109</f>
        <v>8.3333333333333329E-2</v>
      </c>
      <c r="M111" s="60">
        <f>M110/M109</f>
        <v>8.3333333333333329E-2</v>
      </c>
    </row>
  </sheetData>
  <mergeCells count="32">
    <mergeCell ref="A1:C1"/>
    <mergeCell ref="A2:C2"/>
    <mergeCell ref="A3:C3"/>
    <mergeCell ref="R13:AC13"/>
    <mergeCell ref="AE13:AP13"/>
    <mergeCell ref="N69:P69"/>
    <mergeCell ref="AH14:AJ14"/>
    <mergeCell ref="AK14:AM14"/>
    <mergeCell ref="AN14:AP14"/>
    <mergeCell ref="B41:G41"/>
    <mergeCell ref="H41:M41"/>
    <mergeCell ref="N41:S41"/>
    <mergeCell ref="R14:T14"/>
    <mergeCell ref="U14:W14"/>
    <mergeCell ref="X14:Z14"/>
    <mergeCell ref="AA14:AC14"/>
    <mergeCell ref="AE14:AG14"/>
    <mergeCell ref="B69:B70"/>
    <mergeCell ref="C69:E69"/>
    <mergeCell ref="F69:H69"/>
    <mergeCell ref="I69:K69"/>
    <mergeCell ref="M69:M70"/>
    <mergeCell ref="AI69:AI70"/>
    <mergeCell ref="AJ69:AL69"/>
    <mergeCell ref="AM69:AO69"/>
    <mergeCell ref="AP69:AR69"/>
    <mergeCell ref="Q69:S69"/>
    <mergeCell ref="T69:V69"/>
    <mergeCell ref="X69:X70"/>
    <mergeCell ref="Y69:AA69"/>
    <mergeCell ref="AB69:AD69"/>
    <mergeCell ref="AE69:AG6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unprod_2_2</vt:lpstr>
    </vt:vector>
  </TitlesOfParts>
  <Company>ООО ИК «СИБИНТЕК»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Ручкин Александр Альфредович</dc:creator>
  <cp:lastModifiedBy>Зеленин Дмитрий Валерьевич</cp:lastModifiedBy>
  <dcterms:created xsi:type="dcterms:W3CDTF">2019-01-29T04:18:09Z</dcterms:created>
  <dcterms:modified xsi:type="dcterms:W3CDTF">2021-08-24T06:07:23Z</dcterms:modified>
</cp:coreProperties>
</file>