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onnées" sheetId="1" state="visible" r:id="rId2"/>
    <sheet name="Tableau répartitions des couts" sheetId="2" state="visible" r:id="rId3"/>
    <sheet name="Cout d'achat" sheetId="3" state="visible" r:id="rId4"/>
    <sheet name="Fiche de stock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<sst xmlns="http://schemas.openxmlformats.org/spreadsheetml/2006/main" count="160" uniqueCount="99">
  <si>
    <t xml:space="preserve">Libellé</t>
  </si>
  <si>
    <t xml:space="preserve">Prix</t>
  </si>
  <si>
    <t xml:space="preserve">Type de charge </t>
  </si>
  <si>
    <t xml:space="preserve">Tableau des salaires et charges</t>
  </si>
  <si>
    <t xml:space="preserve">Production</t>
  </si>
  <si>
    <t xml:space="preserve">Type de Vélo</t>
  </si>
  <si>
    <t xml:space="preserve">Nombre d’heure travaillé</t>
  </si>
  <si>
    <t xml:space="preserve">Eau énergie</t>
  </si>
  <si>
    <t xml:space="preserve">direct</t>
  </si>
  <si>
    <t xml:space="preserve">M. Dion </t>
  </si>
  <si>
    <t xml:space="preserve">Genre</t>
  </si>
  <si>
    <t xml:space="preserve">Nombre</t>
  </si>
  <si>
    <t xml:space="preserve">Vélo Garçon</t>
  </si>
  <si>
    <t xml:space="preserve">Roues</t>
  </si>
  <si>
    <t xml:space="preserve"> M. Retron</t>
  </si>
  <si>
    <t xml:space="preserve">Filles</t>
  </si>
  <si>
    <t xml:space="preserve">Vélo Fille</t>
  </si>
  <si>
    <t xml:space="preserve">Repose Pied</t>
  </si>
  <si>
    <t xml:space="preserve"> M. Poliard</t>
  </si>
  <si>
    <t xml:space="preserve">Garçons</t>
  </si>
  <si>
    <t xml:space="preserve">Somme</t>
  </si>
  <si>
    <t xml:space="preserve">Guidons</t>
  </si>
  <si>
    <t xml:space="preserve"> Mme Loudon</t>
  </si>
  <si>
    <t xml:space="preserve">Freins</t>
  </si>
  <si>
    <t xml:space="preserve">Auto-collants filles</t>
  </si>
  <si>
    <t xml:space="preserve">Somme des salaires</t>
  </si>
  <si>
    <t xml:space="preserve">Ventes</t>
  </si>
  <si>
    <t xml:space="preserve">Auto-collants garçons</t>
  </si>
  <si>
    <t xml:space="preserve">Vélo garçon</t>
  </si>
  <si>
    <t xml:space="preserve">Emballage garçon</t>
  </si>
  <si>
    <t xml:space="preserve">Emballage fille</t>
  </si>
  <si>
    <t xml:space="preserve">Garde-boue</t>
  </si>
  <si>
    <t xml:space="preserve">Salaires et charges</t>
  </si>
  <si>
    <t xml:space="preserve">indirect</t>
  </si>
  <si>
    <t xml:space="preserve">Vélos vendus </t>
  </si>
  <si>
    <t xml:space="preserve">Entretien</t>
  </si>
  <si>
    <t xml:space="preserve"> Vélo garçon</t>
  </si>
  <si>
    <t xml:space="preserve">Publicité</t>
  </si>
  <si>
    <t xml:space="preserve">Vélo fille</t>
  </si>
  <si>
    <t xml:space="preserve">Livraison</t>
  </si>
  <si>
    <t xml:space="preserve">Transport </t>
  </si>
  <si>
    <t xml:space="preserve">Total</t>
  </si>
  <si>
    <t xml:space="preserve">Type (CA)</t>
  </si>
  <si>
    <t xml:space="preserve">Somme Charges directs </t>
  </si>
  <si>
    <t xml:space="preserve">L’entreprise a acheté de quoi produire</t>
  </si>
  <si>
    <t xml:space="preserve">Stock initial</t>
  </si>
  <si>
    <t xml:space="preserve">Quantité</t>
  </si>
  <si>
    <t xml:space="preserve">Éléments</t>
  </si>
  <si>
    <t xml:space="preserve">Qté</t>
  </si>
  <si>
    <t xml:space="preserve">Prix unitaire</t>
  </si>
  <si>
    <t xml:space="preserve">Roue</t>
  </si>
  <si>
    <t xml:space="preserve">Auto-collant filles</t>
  </si>
  <si>
    <t xml:space="preserve">Auto-collant garçons</t>
  </si>
  <si>
    <t xml:space="preserve">Emballages garçons</t>
  </si>
  <si>
    <t xml:space="preserve">Emballages filles</t>
  </si>
  <si>
    <t xml:space="preserve">Trottinettes garçon</t>
  </si>
  <si>
    <t xml:space="preserve">Trottinettes fille</t>
  </si>
  <si>
    <t xml:space="preserve">Tableau de répartition des charges indirectes</t>
  </si>
  <si>
    <t xml:space="preserve">Charges</t>
  </si>
  <si>
    <t xml:space="preserve">Opérationnels</t>
  </si>
  <si>
    <t xml:space="preserve">Listes </t>
  </si>
  <si>
    <t xml:space="preserve">Entretien </t>
  </si>
  <si>
    <t xml:space="preserve">Administration </t>
  </si>
  <si>
    <t xml:space="preserve">Achat</t>
  </si>
  <si>
    <t xml:space="preserve">Assamblage</t>
  </si>
  <si>
    <t xml:space="preserve">Comercialisation</t>
  </si>
  <si>
    <t xml:space="preserve">Salaires Mme Loudo</t>
  </si>
  <si>
    <t xml:space="preserve">Salaire M. Retron</t>
  </si>
  <si>
    <t xml:space="preserve">Salaire M . Poliard</t>
  </si>
  <si>
    <t xml:space="preserve">Salaire M. Dion</t>
  </si>
  <si>
    <t xml:space="preserve">Total après répartition primaire</t>
  </si>
  <si>
    <t xml:space="preserve">Qualité</t>
  </si>
  <si>
    <t xml:space="preserve">Kg de matière achetée</t>
  </si>
  <si>
    <t xml:space="preserve">Kg matière utilisée</t>
  </si>
  <si>
    <t xml:space="preserve">Heures de MOD</t>
  </si>
  <si>
    <t xml:space="preserve">Unité vendue</t>
  </si>
  <si>
    <t xml:space="preserve">Cout de production des produits vendus</t>
  </si>
  <si>
    <t xml:space="preserve">Total après répartition secondaire</t>
  </si>
  <si>
    <t xml:space="preserve">Nature de l'unité d'œuvre</t>
  </si>
  <si>
    <t xml:space="preserve">Nombre d'unité d'œuvre</t>
  </si>
  <si>
    <t xml:space="preserve">Cout de l'unité d'œuvre</t>
  </si>
  <si>
    <t xml:space="preserve">Montant </t>
  </si>
  <si>
    <t xml:space="preserve">SOMME</t>
  </si>
  <si>
    <t xml:space="preserve">Publicité </t>
  </si>
  <si>
    <t xml:space="preserve">Administration</t>
  </si>
  <si>
    <t xml:space="preserve">100 € d’achat HT</t>
  </si>
  <si>
    <t xml:space="preserve">Heure de MDO</t>
  </si>
  <si>
    <t xml:space="preserve">10 € HT vente</t>
  </si>
  <si>
    <t xml:space="preserve"> Heure de Main d’Oeuvre</t>
  </si>
  <si>
    <t xml:space="preserve">Divisé par 100 car Nature est de 100 € HT</t>
  </si>
  <si>
    <t xml:space="preserve">Total après répartition secondaire revient à placer en charges les différents centres auxiliaires </t>
  </si>
  <si>
    <t xml:space="preserve">CA</t>
  </si>
  <si>
    <t xml:space="preserve">Type de matière première</t>
  </si>
  <si>
    <t xml:space="preserve">Prix d’achat</t>
  </si>
  <si>
    <t xml:space="preserve">Prix d’achat Unitaire</t>
  </si>
  <si>
    <t xml:space="preserve">Charges Indirectes</t>
  </si>
  <si>
    <t xml:space="preserve">Coût d’achat</t>
  </si>
  <si>
    <t xml:space="preserve">Coût d’achat Unitaire</t>
  </si>
  <si>
    <t xml:space="preserve">(prix achat / nature uo) * coût uo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</si>
</sst>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40C];[RED]\-#,##0.00\ [$€-40C]"/>
    <numFmt numFmtId="166" formatCode="#,##0&quot; €&quot;;\-#,##0&quot; €&quot;"/>
    <numFmt numFmtId="167" formatCode="#,##0.00&quot; €&quot;;\-#,##0.00&quot; €&quot;"/>
    <numFmt numFmtId="168" formatCode="#,##0.00\ [$€-40C];[RED]\-#,##0.00\ [$€-40C]"/>
    <numFmt numFmtId="169" formatCode="_-* #,##0.00&quot; €&quot;_-;\-* #,##0.00&quot; €&quot;_-;_-* \-??&quot; €&quot;_-;_-@_-"/>
    <numFmt numFmtId="170" formatCode="0\ %"/>
    <numFmt numFmtId="171" formatCode="0.00"/>
    <numFmt numFmtId="172" formatCode="#,##0.0000&quot; €&quot;"/>
    <numFmt numFmtId="173" formatCode="#,##0.00&quot; €&quot;;\-#,##0.00&quot; €&quot;"/>
    <numFmt numFmtId="174" formatCode="_-* #,##0.00&quot; €&quot;_-;\-* #,##0.00&quot; €&quot;_-;_-* \-??&quot; €&quot;_-;_-@_-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1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1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olibri"/>
      <family val="0"/>
      <charset val="1"/>
    </font>
    <font>
      <b val="true"/>
      <sz val="10"/>
      <name val="Arial"/>
      <family val="2"/>
      <charset val="1"/>
    </font>
    <font>
      <sz val="11"/>
      <name val="Colibri"/>
      <family val="0"/>
      <charset val="1"/>
    </font>
    <font>
      <b val="true"/>
      <sz val="15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2A6099"/>
        <bgColor rgb="FF666699"/>
      </patternFill>
    </fill>
    <fill>
      <patternFill patternType="solid">
        <fgColor rgb="FF729FCF"/>
        <bgColor rgb="FF999999"/>
      </patternFill>
    </fill>
    <fill>
      <patternFill patternType="solid">
        <fgColor rgb="FFD4EA6B"/>
        <bgColor rgb="FFCCFFCC"/>
      </patternFill>
    </fill>
    <fill>
      <patternFill patternType="solid">
        <fgColor rgb="FFFF860D"/>
        <bgColor rgb="FFFF6600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8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8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8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9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60D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1:M45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F36" activeCellId="0" sqref="F3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1.05"/>
    <col collapsed="false" customWidth="true" hidden="false" outlineLevel="0" max="3" min="3" style="1" width="12.74"/>
    <col collapsed="false" customWidth="true" hidden="false" outlineLevel="0" max="4" min="4" style="1" width="14.51"/>
    <col collapsed="false" customWidth="true" hidden="false" outlineLevel="0" max="6" min="6" style="1" width="32.01"/>
    <col collapsed="false" customWidth="true" hidden="false" outlineLevel="0" max="8" min="8" style="1" width="13.3"/>
    <col collapsed="false" customWidth="true" hidden="false" outlineLevel="0" max="9" min="9" style="1" width="14.03"/>
    <col collapsed="false" customWidth="true" hidden="false" outlineLevel="0" max="10" min="10" style="1" width="17.86"/>
    <col collapsed="false" customWidth="true" hidden="false" outlineLevel="0" max="13" min="13" style="0" width="21.12"/>
  </cols>
  <sheetData>
    <row r="11" customFormat="false" ht="13.8" hidden="false" customHeight="false" outlineLevel="0" collapsed="false">
      <c r="B11" s="2" t="s">
        <v>0</v>
      </c>
      <c r="C11" s="3" t="s">
        <v>1</v>
      </c>
      <c r="D11" s="3" t="s">
        <v>2</v>
      </c>
      <c r="F11" s="4" t="s">
        <v>3</v>
      </c>
      <c r="G11" s="4"/>
      <c r="I11" s="5" t="s">
        <v>4</v>
      </c>
      <c r="J11" s="5"/>
      <c r="L11" s="6" t="s">
        <v>5</v>
      </c>
      <c r="M11" s="6" t="s">
        <v>6</v>
      </c>
    </row>
    <row r="12" customFormat="false" ht="13.8" hidden="false" customHeight="false" outlineLevel="0" collapsed="false">
      <c r="B12" s="7" t="s">
        <v>7</v>
      </c>
      <c r="C12" s="8" t="n">
        <v>500</v>
      </c>
      <c r="D12" s="9" t="s">
        <v>8</v>
      </c>
      <c r="F12" s="10" t="s">
        <v>9</v>
      </c>
      <c r="G12" s="11" t="n">
        <v>3000</v>
      </c>
      <c r="I12" s="12" t="s">
        <v>10</v>
      </c>
      <c r="J12" s="12" t="s">
        <v>11</v>
      </c>
      <c r="L12" s="6" t="s">
        <v>12</v>
      </c>
      <c r="M12" s="6" t="n">
        <v>70</v>
      </c>
    </row>
    <row r="13" customFormat="false" ht="13.8" hidden="false" customHeight="false" outlineLevel="0" collapsed="false">
      <c r="B13" s="7" t="s">
        <v>13</v>
      </c>
      <c r="C13" s="8" t="n">
        <v>20000</v>
      </c>
      <c r="D13" s="9" t="s">
        <v>8</v>
      </c>
      <c r="F13" s="10" t="s">
        <v>14</v>
      </c>
      <c r="G13" s="11" t="n">
        <v>12000</v>
      </c>
      <c r="I13" s="12" t="s">
        <v>15</v>
      </c>
      <c r="J13" s="12" t="n">
        <v>1325</v>
      </c>
      <c r="L13" s="6" t="s">
        <v>16</v>
      </c>
      <c r="M13" s="6" t="n">
        <v>82</v>
      </c>
    </row>
    <row r="14" customFormat="false" ht="13.8" hidden="false" customHeight="false" outlineLevel="0" collapsed="false">
      <c r="B14" s="7" t="s">
        <v>17</v>
      </c>
      <c r="C14" s="8" t="n">
        <v>30000</v>
      </c>
      <c r="D14" s="9" t="s">
        <v>8</v>
      </c>
      <c r="F14" s="10" t="s">
        <v>18</v>
      </c>
      <c r="G14" s="11" t="n">
        <v>17000</v>
      </c>
      <c r="I14" s="12" t="s">
        <v>19</v>
      </c>
      <c r="J14" s="12" t="n">
        <v>1825</v>
      </c>
      <c r="L14" s="6" t="s">
        <v>20</v>
      </c>
      <c r="M14" s="6" t="n">
        <f aca="false">SUM(M12:M13)</f>
        <v>152</v>
      </c>
    </row>
    <row r="15" customFormat="false" ht="13.8" hidden="false" customHeight="false" outlineLevel="0" collapsed="false">
      <c r="B15" s="7" t="s">
        <v>21</v>
      </c>
      <c r="C15" s="8" t="n">
        <v>30000</v>
      </c>
      <c r="D15" s="9" t="s">
        <v>8</v>
      </c>
      <c r="F15" s="10" t="s">
        <v>22</v>
      </c>
      <c r="G15" s="11" t="n">
        <v>18000</v>
      </c>
      <c r="I15" s="12" t="s">
        <v>20</v>
      </c>
      <c r="J15" s="12" t="n">
        <f aca="false">SUM(J13:J14)</f>
        <v>3150</v>
      </c>
    </row>
    <row r="16" customFormat="false" ht="13.8" hidden="false" customHeight="false" outlineLevel="0" collapsed="false">
      <c r="B16" s="7" t="s">
        <v>23</v>
      </c>
      <c r="C16" s="8" t="n">
        <v>10000</v>
      </c>
      <c r="D16" s="9" t="s">
        <v>8</v>
      </c>
    </row>
    <row r="17" customFormat="false" ht="13.8" hidden="false" customHeight="false" outlineLevel="0" collapsed="false">
      <c r="B17" s="7" t="s">
        <v>24</v>
      </c>
      <c r="C17" s="8" t="n">
        <v>1500</v>
      </c>
      <c r="D17" s="9" t="s">
        <v>8</v>
      </c>
      <c r="F17" s="1" t="s">
        <v>25</v>
      </c>
      <c r="G17" s="13" t="n">
        <f aca="false">SUM(G12:G15)</f>
        <v>50000</v>
      </c>
      <c r="I17" s="14" t="s">
        <v>26</v>
      </c>
      <c r="J17" s="14"/>
    </row>
    <row r="18" customFormat="false" ht="13.8" hidden="false" customHeight="false" outlineLevel="0" collapsed="false">
      <c r="B18" s="7" t="s">
        <v>27</v>
      </c>
      <c r="C18" s="8" t="n">
        <v>2000</v>
      </c>
      <c r="D18" s="9" t="s">
        <v>8</v>
      </c>
      <c r="I18" s="12" t="s">
        <v>28</v>
      </c>
      <c r="J18" s="15" t="n">
        <v>55</v>
      </c>
    </row>
    <row r="19" customFormat="false" ht="16.05" hidden="false" customHeight="false" outlineLevel="0" collapsed="false">
      <c r="B19" s="7" t="s">
        <v>29</v>
      </c>
      <c r="C19" s="8" t="n">
        <v>2035</v>
      </c>
      <c r="D19" s="9" t="s">
        <v>8</v>
      </c>
      <c r="I19" s="12" t="s">
        <v>16</v>
      </c>
      <c r="J19" s="15" t="n">
        <v>60</v>
      </c>
    </row>
    <row r="20" customFormat="false" ht="13.8" hidden="false" customHeight="false" outlineLevel="0" collapsed="false">
      <c r="B20" s="7" t="s">
        <v>30</v>
      </c>
      <c r="C20" s="8" t="n">
        <v>1485</v>
      </c>
      <c r="D20" s="9" t="s">
        <v>8</v>
      </c>
    </row>
    <row r="21" customFormat="false" ht="13.8" hidden="false" customHeight="false" outlineLevel="0" collapsed="false">
      <c r="B21" s="7" t="s">
        <v>31</v>
      </c>
      <c r="C21" s="8" t="n">
        <v>8000</v>
      </c>
      <c r="D21" s="9" t="s">
        <v>8</v>
      </c>
    </row>
    <row r="22" customFormat="false" ht="13.8" hidden="false" customHeight="false" outlineLevel="0" collapsed="false">
      <c r="B22" s="7" t="s">
        <v>32</v>
      </c>
      <c r="C22" s="8" t="n">
        <v>50000</v>
      </c>
      <c r="D22" s="9" t="s">
        <v>33</v>
      </c>
      <c r="I22" s="14" t="s">
        <v>34</v>
      </c>
      <c r="J22" s="14"/>
    </row>
    <row r="23" customFormat="false" ht="13.8" hidden="false" customHeight="false" outlineLevel="0" collapsed="false">
      <c r="B23" s="7" t="s">
        <v>35</v>
      </c>
      <c r="C23" s="8" t="n">
        <v>2400</v>
      </c>
      <c r="D23" s="9" t="s">
        <v>33</v>
      </c>
      <c r="I23" s="12" t="s">
        <v>36</v>
      </c>
      <c r="J23" s="12" t="n">
        <v>1800</v>
      </c>
    </row>
    <row r="24" customFormat="false" ht="13.8" hidden="false" customHeight="false" outlineLevel="0" collapsed="false">
      <c r="B24" s="7" t="s">
        <v>37</v>
      </c>
      <c r="C24" s="8" t="n">
        <v>5000</v>
      </c>
      <c r="D24" s="9" t="s">
        <v>33</v>
      </c>
      <c r="I24" s="12" t="s">
        <v>38</v>
      </c>
      <c r="J24" s="12" t="n">
        <v>1300</v>
      </c>
    </row>
    <row r="25" customFormat="false" ht="13.8" hidden="false" customHeight="false" outlineLevel="0" collapsed="false">
      <c r="B25" s="7" t="s">
        <v>39</v>
      </c>
      <c r="C25" s="8" t="n">
        <v>15500</v>
      </c>
      <c r="D25" s="9" t="s">
        <v>8</v>
      </c>
    </row>
    <row r="26" customFormat="false" ht="13.8" hidden="false" customHeight="false" outlineLevel="0" collapsed="false">
      <c r="B26" s="7" t="s">
        <v>40</v>
      </c>
      <c r="C26" s="8" t="n">
        <v>1500</v>
      </c>
      <c r="D26" s="9" t="s">
        <v>33</v>
      </c>
    </row>
    <row r="27" customFormat="false" ht="13.8" hidden="false" customHeight="false" outlineLevel="0" collapsed="false">
      <c r="B27" s="7" t="s">
        <v>41</v>
      </c>
      <c r="C27" s="8" t="n">
        <v>164420</v>
      </c>
      <c r="D27" s="9"/>
      <c r="I27" s="14" t="s">
        <v>42</v>
      </c>
      <c r="J27" s="14" t="s">
        <v>1</v>
      </c>
    </row>
    <row r="28" customFormat="false" ht="12.8" hidden="false" customHeight="false" outlineLevel="0" collapsed="false">
      <c r="I28" s="12" t="s">
        <v>28</v>
      </c>
      <c r="J28" s="16" t="n">
        <f aca="false">J18*J23</f>
        <v>99000</v>
      </c>
    </row>
    <row r="29" customFormat="false" ht="12.8" hidden="false" customHeight="false" outlineLevel="0" collapsed="false">
      <c r="I29" s="12" t="s">
        <v>16</v>
      </c>
      <c r="J29" s="16" t="n">
        <f aca="false">J24*J19</f>
        <v>78000</v>
      </c>
    </row>
    <row r="30" customFormat="false" ht="12.8" hidden="false" customHeight="false" outlineLevel="0" collapsed="false">
      <c r="C30" s="1" t="s">
        <v>43</v>
      </c>
      <c r="D30" s="17" t="n">
        <f aca="false">C13+C14+C15+C16+C17+C18+C19+C20+C21</f>
        <v>105020</v>
      </c>
      <c r="I30" s="12" t="s">
        <v>41</v>
      </c>
      <c r="J30" s="16" t="n">
        <f aca="false">SUM(J28:J29)</f>
        <v>177000</v>
      </c>
    </row>
    <row r="31" customFormat="false" ht="12.8" hidden="false" customHeight="false" outlineLevel="0" collapsed="false">
      <c r="F31" s="1" t="s">
        <v>44</v>
      </c>
      <c r="G31" s="0" t="n">
        <v>3200</v>
      </c>
    </row>
    <row r="33" customFormat="false" ht="13.8" hidden="false" customHeight="false" outlineLevel="0" collapsed="false">
      <c r="B33" s="18" t="s">
        <v>45</v>
      </c>
      <c r="C33" s="18"/>
      <c r="D33" s="18"/>
      <c r="F33" s="18" t="s">
        <v>46</v>
      </c>
      <c r="G33" s="18"/>
      <c r="H33" s="0"/>
    </row>
    <row r="34" s="19" customFormat="true" ht="25.7" hidden="false" customHeight="true" outlineLevel="0" collapsed="false">
      <c r="B34" s="20" t="s">
        <v>47</v>
      </c>
      <c r="C34" s="20" t="s">
        <v>48</v>
      </c>
      <c r="D34" s="20" t="s">
        <v>49</v>
      </c>
      <c r="F34" s="20" t="s">
        <v>47</v>
      </c>
      <c r="G34" s="20" t="s">
        <v>48</v>
      </c>
      <c r="H34" s="0"/>
      <c r="I34" s="21"/>
      <c r="J34" s="21"/>
    </row>
    <row r="35" customFormat="false" ht="13.8" hidden="false" customHeight="false" outlineLevel="0" collapsed="false">
      <c r="B35" s="22" t="s">
        <v>50</v>
      </c>
      <c r="C35" s="23" t="n">
        <v>120</v>
      </c>
      <c r="D35" s="24" t="n">
        <v>3.5</v>
      </c>
      <c r="F35" s="22" t="s">
        <v>50</v>
      </c>
      <c r="G35" s="23" t="n">
        <f aca="false">$G$31*2</f>
        <v>6400</v>
      </c>
      <c r="H35" s="0"/>
    </row>
    <row r="36" customFormat="false" ht="13.8" hidden="false" customHeight="false" outlineLevel="0" collapsed="false">
      <c r="B36" s="22" t="s">
        <v>17</v>
      </c>
      <c r="C36" s="23" t="n">
        <v>60</v>
      </c>
      <c r="D36" s="24" t="n">
        <v>12</v>
      </c>
      <c r="F36" s="22" t="s">
        <v>17</v>
      </c>
      <c r="G36" s="23" t="n">
        <f aca="false">$G$31*2</f>
        <v>6400</v>
      </c>
      <c r="H36" s="0"/>
    </row>
    <row r="37" customFormat="false" ht="13.8" hidden="false" customHeight="false" outlineLevel="0" collapsed="false">
      <c r="B37" s="22" t="s">
        <v>21</v>
      </c>
      <c r="C37" s="23" t="n">
        <v>60</v>
      </c>
      <c r="D37" s="24" t="n">
        <v>9</v>
      </c>
      <c r="F37" s="22" t="s">
        <v>21</v>
      </c>
      <c r="G37" s="23" t="n">
        <f aca="false">$G$31</f>
        <v>3200</v>
      </c>
      <c r="H37" s="0"/>
    </row>
    <row r="38" customFormat="false" ht="13.8" hidden="false" customHeight="false" outlineLevel="0" collapsed="false">
      <c r="B38" s="22" t="s">
        <v>23</v>
      </c>
      <c r="C38" s="23" t="n">
        <v>60</v>
      </c>
      <c r="D38" s="24" t="n">
        <v>4.8</v>
      </c>
      <c r="F38" s="22" t="s">
        <v>23</v>
      </c>
      <c r="G38" s="23" t="n">
        <f aca="false">$G$31*2</f>
        <v>6400</v>
      </c>
      <c r="H38" s="0"/>
    </row>
    <row r="39" customFormat="false" ht="13.8" hidden="false" customHeight="false" outlineLevel="0" collapsed="false">
      <c r="B39" s="22" t="s">
        <v>51</v>
      </c>
      <c r="C39" s="23" t="n">
        <v>20</v>
      </c>
      <c r="D39" s="24" t="n">
        <v>1.05</v>
      </c>
      <c r="F39" s="22" t="s">
        <v>51</v>
      </c>
      <c r="G39" s="23" t="n">
        <f aca="false">$G$31</f>
        <v>3200</v>
      </c>
    </row>
    <row r="40" customFormat="false" ht="13.8" hidden="false" customHeight="false" outlineLevel="0" collapsed="false">
      <c r="B40" s="22" t="s">
        <v>52</v>
      </c>
      <c r="C40" s="23" t="n">
        <v>39</v>
      </c>
      <c r="D40" s="24" t="n">
        <v>1.05</v>
      </c>
      <c r="F40" s="22" t="s">
        <v>52</v>
      </c>
      <c r="G40" s="23" t="n">
        <f aca="false">$G$31</f>
        <v>3200</v>
      </c>
    </row>
    <row r="41" customFormat="false" ht="13.8" hidden="false" customHeight="false" outlineLevel="0" collapsed="false">
      <c r="B41" s="22" t="s">
        <v>53</v>
      </c>
      <c r="C41" s="23" t="n">
        <v>41</v>
      </c>
      <c r="D41" s="24" t="n">
        <v>1.03</v>
      </c>
      <c r="F41" s="22" t="s">
        <v>53</v>
      </c>
      <c r="G41" s="23" t="n">
        <f aca="false">$G$31</f>
        <v>3200</v>
      </c>
    </row>
    <row r="42" customFormat="false" ht="13.8" hidden="false" customHeight="false" outlineLevel="0" collapsed="false">
      <c r="B42" s="22" t="s">
        <v>54</v>
      </c>
      <c r="C42" s="23" t="n">
        <v>21</v>
      </c>
      <c r="D42" s="24" t="n">
        <v>1.03</v>
      </c>
      <c r="F42" s="22" t="s">
        <v>54</v>
      </c>
      <c r="G42" s="23" t="n">
        <f aca="false">$G$31</f>
        <v>3200</v>
      </c>
    </row>
    <row r="43" customFormat="false" ht="13.8" hidden="false" customHeight="false" outlineLevel="0" collapsed="false">
      <c r="B43" s="22" t="s">
        <v>31</v>
      </c>
      <c r="C43" s="23" t="n">
        <v>19</v>
      </c>
      <c r="D43" s="24" t="n">
        <v>7</v>
      </c>
      <c r="F43" s="22" t="s">
        <v>31</v>
      </c>
      <c r="G43" s="23" t="n">
        <f aca="false">$G$31*2</f>
        <v>6400</v>
      </c>
    </row>
    <row r="44" customFormat="false" ht="13.8" hidden="false" customHeight="false" outlineLevel="0" collapsed="false">
      <c r="B44" s="22" t="s">
        <v>55</v>
      </c>
      <c r="C44" s="23" t="n">
        <v>40</v>
      </c>
      <c r="D44" s="24" t="n">
        <v>38</v>
      </c>
      <c r="F44" s="0"/>
    </row>
    <row r="45" customFormat="false" ht="13.8" hidden="false" customHeight="false" outlineLevel="0" collapsed="false">
      <c r="B45" s="22" t="s">
        <v>56</v>
      </c>
      <c r="C45" s="23" t="n">
        <v>20</v>
      </c>
      <c r="D45" s="24" t="n">
        <v>45</v>
      </c>
      <c r="F45" s="0"/>
    </row>
  </sheetData>
  <mergeCells count="6">
    <mergeCell ref="F11:G11"/>
    <mergeCell ref="I11:J11"/>
    <mergeCell ref="I17:J17"/>
    <mergeCell ref="I22:J22"/>
    <mergeCell ref="B33:D33"/>
    <mergeCell ref="F33:G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K51"/>
  <sheetViews>
    <sheetView showFormulas="false" showGridLines="true" showRowColHeaders="true" showZeros="true" rightToLeft="false" tabSelected="false" showOutlineSymbols="true" defaultGridColor="true" view="normal" topLeftCell="B30" colorId="64" zoomScale="100" zoomScaleNormal="100" zoomScalePageLayoutView="100" workbookViewId="0">
      <selection pane="topLeft" activeCell="G55" activeCellId="0" sqref="G55"/>
    </sheetView>
  </sheetViews>
  <sheetFormatPr defaultColWidth="11.53515625" defaultRowHeight="12.8" zeroHeight="false" outlineLevelRow="0" outlineLevelCol="0"/>
  <cols>
    <col collapsed="false" customWidth="true" hidden="false" outlineLevel="0" max="3" min="2" style="1" width="34.25"/>
    <col collapsed="false" customWidth="true" hidden="false" outlineLevel="0" max="4" min="4" style="1" width="12.04"/>
    <col collapsed="false" customWidth="true" hidden="false" outlineLevel="0" max="5" min="5" style="1" width="20.03"/>
    <col collapsed="false" customWidth="true" hidden="false" outlineLevel="0" max="6" min="6" style="1" width="22.26"/>
    <col collapsed="false" customWidth="true" hidden="false" outlineLevel="0" max="7" min="7" style="1" width="19.72"/>
    <col collapsed="false" customWidth="true" hidden="false" outlineLevel="0" max="8" min="8" style="1" width="18.45"/>
    <col collapsed="false" customWidth="true" hidden="false" outlineLevel="0" max="9" min="9" style="1" width="12.61"/>
    <col collapsed="false" customWidth="true" hidden="false" outlineLevel="0" max="10" min="10" style="1" width="14.92"/>
  </cols>
  <sheetData>
    <row r="2" customFormat="false" ht="12.8" hidden="false" customHeight="false" outlineLevel="0" collapsed="false">
      <c r="C2" s="25" t="s">
        <v>57</v>
      </c>
      <c r="D2" s="25"/>
      <c r="E2" s="25"/>
      <c r="F2" s="25"/>
      <c r="G2" s="25"/>
      <c r="H2" s="25"/>
      <c r="I2" s="25"/>
      <c r="J2" s="25"/>
      <c r="K2" s="1"/>
    </row>
    <row r="3" customFormat="false" ht="13.8" hidden="false" customHeight="false" outlineLevel="0" collapsed="false">
      <c r="C3" s="26" t="s">
        <v>58</v>
      </c>
      <c r="D3" s="27" t="s">
        <v>59</v>
      </c>
      <c r="E3" s="27"/>
      <c r="F3" s="27"/>
      <c r="G3" s="27"/>
      <c r="H3" s="27"/>
      <c r="I3" s="27"/>
      <c r="J3" s="27"/>
      <c r="K3" s="1"/>
    </row>
    <row r="4" customFormat="false" ht="13.8" hidden="false" customHeight="false" outlineLevel="0" collapsed="false">
      <c r="C4" s="26" t="s">
        <v>60</v>
      </c>
      <c r="D4" s="28" t="s">
        <v>61</v>
      </c>
      <c r="E4" s="28" t="s">
        <v>62</v>
      </c>
      <c r="F4" s="29" t="s">
        <v>63</v>
      </c>
      <c r="G4" s="29" t="s">
        <v>64</v>
      </c>
      <c r="H4" s="29" t="s">
        <v>65</v>
      </c>
      <c r="K4" s="30" t="s">
        <v>41</v>
      </c>
    </row>
    <row r="5" customFormat="false" ht="13.8" hidden="false" customHeight="false" outlineLevel="0" collapsed="false">
      <c r="C5" s="31" t="s">
        <v>7</v>
      </c>
      <c r="D5" s="32" t="n">
        <v>0.25</v>
      </c>
      <c r="E5" s="32" t="n">
        <f aca="false">15/300</f>
        <v>0.05</v>
      </c>
      <c r="F5" s="32" t="n">
        <f aca="false">15/300</f>
        <v>0.05</v>
      </c>
      <c r="G5" s="32" t="n">
        <v>0.6</v>
      </c>
      <c r="H5" s="32" t="n">
        <f aca="false">15/300</f>
        <v>0.05</v>
      </c>
      <c r="K5" s="33"/>
    </row>
    <row r="6" customFormat="false" ht="13.8" hidden="false" customHeight="false" outlineLevel="0" collapsed="false">
      <c r="C6" s="31" t="s">
        <v>66</v>
      </c>
      <c r="D6" s="32"/>
      <c r="E6" s="32" t="n">
        <v>0.2</v>
      </c>
      <c r="F6" s="32" t="n">
        <v>0.25</v>
      </c>
      <c r="G6" s="32" t="n">
        <v>0.25</v>
      </c>
      <c r="H6" s="32" t="n">
        <v>0.3</v>
      </c>
      <c r="K6" s="34" t="n">
        <f aca="false">SUM(D6:J6)</f>
        <v>1</v>
      </c>
    </row>
    <row r="7" customFormat="false" ht="13.8" hidden="false" customHeight="false" outlineLevel="0" collapsed="false">
      <c r="C7" s="31" t="s">
        <v>67</v>
      </c>
      <c r="D7" s="32"/>
      <c r="E7" s="32"/>
      <c r="F7" s="32"/>
      <c r="G7" s="32" t="n">
        <v>1</v>
      </c>
      <c r="H7" s="32"/>
      <c r="K7" s="34" t="n">
        <f aca="false">SUM(D7:J7)</f>
        <v>1</v>
      </c>
    </row>
    <row r="8" customFormat="false" ht="13.8" hidden="false" customHeight="false" outlineLevel="0" collapsed="false">
      <c r="C8" s="31" t="s">
        <v>68</v>
      </c>
      <c r="D8" s="32"/>
      <c r="E8" s="32"/>
      <c r="F8" s="32" t="n">
        <v>1</v>
      </c>
      <c r="G8" s="32"/>
      <c r="H8" s="32"/>
      <c r="K8" s="34" t="n">
        <f aca="false">SUM(D8:J8)</f>
        <v>1</v>
      </c>
    </row>
    <row r="9" customFormat="false" ht="13.8" hidden="false" customHeight="false" outlineLevel="0" collapsed="false">
      <c r="C9" s="31" t="s">
        <v>69</v>
      </c>
      <c r="D9" s="32" t="n">
        <v>1</v>
      </c>
      <c r="E9" s="35"/>
      <c r="F9" s="35"/>
      <c r="G9" s="35"/>
      <c r="H9" s="35"/>
      <c r="K9" s="34" t="n">
        <f aca="false">SUM(D9:J9)</f>
        <v>1</v>
      </c>
    </row>
    <row r="10" customFormat="false" ht="13.8" hidden="false" customHeight="false" outlineLevel="0" collapsed="false">
      <c r="C10" s="31" t="s">
        <v>40</v>
      </c>
      <c r="D10" s="36"/>
      <c r="E10" s="36"/>
      <c r="F10" s="36"/>
      <c r="G10" s="36"/>
      <c r="H10" s="36"/>
      <c r="K10" s="1"/>
    </row>
    <row r="11" customFormat="false" ht="13.8" hidden="false" customHeight="false" outlineLevel="0" collapsed="false">
      <c r="C11" s="12"/>
      <c r="D11" s="37"/>
      <c r="E11" s="36"/>
      <c r="F11" s="38"/>
      <c r="G11" s="38"/>
      <c r="H11" s="38"/>
      <c r="K11" s="1"/>
    </row>
    <row r="12" customFormat="false" ht="13.8" hidden="false" customHeight="false" outlineLevel="0" collapsed="false">
      <c r="C12" s="39" t="s">
        <v>70</v>
      </c>
      <c r="D12" s="12"/>
      <c r="E12" s="37"/>
      <c r="F12" s="38"/>
      <c r="G12" s="38"/>
      <c r="H12" s="38"/>
      <c r="K12" s="1"/>
    </row>
    <row r="13" customFormat="false" ht="13.8" hidden="false" customHeight="false" outlineLevel="0" collapsed="false">
      <c r="C13" s="39"/>
      <c r="D13" s="12"/>
      <c r="E13" s="12"/>
      <c r="F13" s="40"/>
      <c r="G13" s="40"/>
      <c r="H13" s="40"/>
      <c r="K13" s="1"/>
    </row>
    <row r="14" customFormat="false" ht="13.8" hidden="false" customHeight="false" outlineLevel="0" collapsed="false">
      <c r="C14" s="12" t="s">
        <v>35</v>
      </c>
      <c r="D14" s="41"/>
      <c r="E14" s="41"/>
      <c r="F14" s="41"/>
      <c r="G14" s="41"/>
      <c r="H14" s="41"/>
      <c r="K14" s="1"/>
    </row>
    <row r="15" customFormat="false" ht="13.8" hidden="false" customHeight="false" outlineLevel="0" collapsed="false">
      <c r="C15" s="12" t="s">
        <v>71</v>
      </c>
      <c r="D15" s="41"/>
      <c r="E15" s="41"/>
      <c r="F15" s="41"/>
      <c r="G15" s="41"/>
      <c r="H15" s="41"/>
      <c r="K15" s="1"/>
    </row>
    <row r="16" customFormat="false" ht="13.8" hidden="false" customHeight="false" outlineLevel="0" collapsed="false">
      <c r="C16" s="40"/>
      <c r="D16" s="42"/>
      <c r="E16" s="42"/>
      <c r="F16" s="42"/>
      <c r="G16" s="42"/>
      <c r="H16" s="42"/>
      <c r="K16" s="34" t="n">
        <f aca="false">SUM(F16:J16)</f>
        <v>0</v>
      </c>
    </row>
    <row r="17" customFormat="false" ht="74.8" hidden="false" customHeight="false" outlineLevel="0" collapsed="false">
      <c r="C17" s="12" t="s">
        <v>35</v>
      </c>
      <c r="D17" s="12"/>
      <c r="E17" s="12"/>
      <c r="F17" s="43" t="s">
        <v>72</v>
      </c>
      <c r="G17" s="43" t="s">
        <v>73</v>
      </c>
      <c r="H17" s="43" t="s">
        <v>74</v>
      </c>
      <c r="I17" s="43" t="s">
        <v>75</v>
      </c>
      <c r="J17" s="43" t="s">
        <v>76</v>
      </c>
      <c r="K17" s="1"/>
    </row>
    <row r="18" customFormat="false" ht="13.8" hidden="false" customHeight="false" outlineLevel="0" collapsed="false">
      <c r="C18" s="12" t="s">
        <v>71</v>
      </c>
      <c r="D18" s="12"/>
      <c r="E18" s="12"/>
      <c r="F18" s="44" t="n">
        <v>7500</v>
      </c>
      <c r="G18" s="44" t="n">
        <v>7500</v>
      </c>
      <c r="H18" s="44" t="n">
        <v>1240</v>
      </c>
      <c r="I18" s="44" t="n">
        <v>4815</v>
      </c>
      <c r="J18" s="41" t="n">
        <v>83070</v>
      </c>
      <c r="K18" s="1"/>
    </row>
    <row r="19" customFormat="false" ht="13.8" hidden="false" customHeight="false" outlineLevel="0" collapsed="false">
      <c r="C19" s="39" t="s">
        <v>77</v>
      </c>
      <c r="D19" s="12"/>
      <c r="E19" s="12"/>
      <c r="F19" s="45" t="n">
        <f aca="false">F16/F18</f>
        <v>0</v>
      </c>
      <c r="G19" s="45" t="n">
        <f aca="false">G16/G18</f>
        <v>0</v>
      </c>
      <c r="H19" s="45" t="n">
        <f aca="false">H16/H18</f>
        <v>0</v>
      </c>
      <c r="I19" s="45" t="n">
        <f aca="false">I16/I18</f>
        <v>0</v>
      </c>
      <c r="J19" s="45" t="n">
        <f aca="false">J16/J18</f>
        <v>0</v>
      </c>
      <c r="K19" s="1"/>
    </row>
    <row r="20" customFormat="false" ht="12.8" hidden="false" customHeight="false" outlineLevel="0" collapsed="false">
      <c r="C20" s="12" t="s">
        <v>78</v>
      </c>
      <c r="K20" s="1"/>
    </row>
    <row r="21" customFormat="false" ht="12.8" hidden="false" customHeight="false" outlineLevel="0" collapsed="false">
      <c r="C21" s="12" t="s">
        <v>79</v>
      </c>
    </row>
    <row r="22" customFormat="false" ht="12.8" hidden="false" customHeight="false" outlineLevel="0" collapsed="false">
      <c r="C22" s="12" t="s">
        <v>80</v>
      </c>
    </row>
    <row r="25" customFormat="false" ht="12.8" hidden="false" customHeight="false" outlineLevel="0" collapsed="false">
      <c r="C25" s="25" t="s">
        <v>57</v>
      </c>
      <c r="D25" s="25"/>
      <c r="E25" s="25"/>
      <c r="F25" s="25"/>
      <c r="G25" s="25"/>
      <c r="H25" s="25"/>
      <c r="I25" s="25"/>
    </row>
    <row r="26" customFormat="false" ht="13.8" hidden="false" customHeight="false" outlineLevel="0" collapsed="false">
      <c r="C26" s="26" t="s">
        <v>58</v>
      </c>
      <c r="D26" s="27" t="s">
        <v>59</v>
      </c>
      <c r="E26" s="27"/>
      <c r="F26" s="27"/>
      <c r="G26" s="27"/>
      <c r="H26" s="27"/>
      <c r="I26" s="27"/>
    </row>
    <row r="27" customFormat="false" ht="13.8" hidden="false" customHeight="false" outlineLevel="0" collapsed="false">
      <c r="B27" s="1" t="s">
        <v>81</v>
      </c>
      <c r="C27" s="26" t="s">
        <v>60</v>
      </c>
      <c r="D27" s="28" t="s">
        <v>61</v>
      </c>
      <c r="E27" s="28" t="s">
        <v>62</v>
      </c>
      <c r="F27" s="29" t="s">
        <v>63</v>
      </c>
      <c r="G27" s="29" t="s">
        <v>64</v>
      </c>
      <c r="H27" s="29" t="s">
        <v>65</v>
      </c>
      <c r="I27" s="46" t="s">
        <v>82</v>
      </c>
    </row>
    <row r="28" customFormat="false" ht="13.8" hidden="false" customHeight="false" outlineLevel="0" collapsed="false">
      <c r="B28" s="47" t="n">
        <v>500</v>
      </c>
      <c r="C28" s="31" t="s">
        <v>7</v>
      </c>
      <c r="D28" s="48" t="n">
        <f aca="false">0.25*B28</f>
        <v>125</v>
      </c>
      <c r="E28" s="48" t="n">
        <f aca="false">0.05*B28</f>
        <v>25</v>
      </c>
      <c r="F28" s="48" t="n">
        <f aca="false">E28</f>
        <v>25</v>
      </c>
      <c r="G28" s="48" t="n">
        <f aca="false">0.6*B28</f>
        <v>300</v>
      </c>
      <c r="H28" s="48" t="n">
        <f aca="false">E28</f>
        <v>25</v>
      </c>
      <c r="I28" s="49" t="n">
        <f aca="false">SUM(D28:H28)</f>
        <v>500</v>
      </c>
    </row>
    <row r="29" customFormat="false" ht="13.8" hidden="false" customHeight="false" outlineLevel="0" collapsed="false">
      <c r="B29" s="50" t="n">
        <v>2400</v>
      </c>
      <c r="C29" s="31" t="s">
        <v>35</v>
      </c>
      <c r="D29" s="48" t="n">
        <f aca="false">B29</f>
        <v>2400</v>
      </c>
      <c r="F29" s="48"/>
      <c r="G29" s="48"/>
      <c r="H29" s="48"/>
      <c r="I29" s="49" t="n">
        <f aca="false">SUM(D29:H29)</f>
        <v>2400</v>
      </c>
    </row>
    <row r="30" customFormat="false" ht="13.8" hidden="false" customHeight="false" outlineLevel="0" collapsed="false">
      <c r="B30" s="50"/>
      <c r="C30" s="31" t="s">
        <v>32</v>
      </c>
      <c r="D30" s="48" t="n">
        <f aca="false">Données!G12</f>
        <v>3000</v>
      </c>
      <c r="E30" s="48" t="n">
        <f aca="false">Données!G15*0.2</f>
        <v>3600</v>
      </c>
      <c r="F30" s="48" t="n">
        <f aca="false">Données!G14</f>
        <v>17000</v>
      </c>
      <c r="G30" s="48" t="n">
        <f aca="false">Données!G13</f>
        <v>12000</v>
      </c>
      <c r="H30" s="48" t="n">
        <f aca="false">Données!G15*0.8</f>
        <v>14400</v>
      </c>
      <c r="I30" s="49" t="n">
        <f aca="false">SUM(D30:H30)</f>
        <v>50000</v>
      </c>
    </row>
    <row r="31" customFormat="false" ht="13.8" hidden="false" customHeight="false" outlineLevel="0" collapsed="false">
      <c r="B31" s="50"/>
      <c r="C31" s="31"/>
      <c r="D31" s="48"/>
      <c r="E31" s="48"/>
      <c r="F31" s="48"/>
      <c r="G31" s="48"/>
      <c r="H31" s="48"/>
      <c r="I31" s="49" t="n">
        <f aca="false">SUM(D31:H31)</f>
        <v>0</v>
      </c>
    </row>
    <row r="32" customFormat="false" ht="13.8" hidden="false" customHeight="false" outlineLevel="0" collapsed="false">
      <c r="B32" s="50" t="n">
        <v>5000</v>
      </c>
      <c r="C32" s="31" t="s">
        <v>83</v>
      </c>
      <c r="D32" s="48"/>
      <c r="E32" s="48"/>
      <c r="F32" s="48"/>
      <c r="G32" s="48"/>
      <c r="H32" s="48" t="n">
        <f aca="false">B32</f>
        <v>5000</v>
      </c>
      <c r="I32" s="49" t="n">
        <f aca="false">SUM(D32:H32)</f>
        <v>5000</v>
      </c>
    </row>
    <row r="33" customFormat="false" ht="13.8" hidden="false" customHeight="false" outlineLevel="0" collapsed="false">
      <c r="B33" s="13" t="n">
        <v>1500</v>
      </c>
      <c r="C33" s="31" t="s">
        <v>40</v>
      </c>
      <c r="D33" s="51"/>
      <c r="E33" s="51"/>
      <c r="F33" s="51"/>
      <c r="G33" s="51"/>
      <c r="H33" s="51" t="n">
        <f aca="false">B33</f>
        <v>1500</v>
      </c>
      <c r="I33" s="49" t="n">
        <f aca="false">SUM(D33:H33)</f>
        <v>1500</v>
      </c>
    </row>
    <row r="34" customFormat="false" ht="13.8" hidden="false" customHeight="false" outlineLevel="0" collapsed="false">
      <c r="C34" s="12"/>
      <c r="D34" s="52"/>
      <c r="E34" s="51"/>
      <c r="F34" s="53"/>
      <c r="G34" s="53"/>
      <c r="H34" s="53"/>
      <c r="I34" s="49" t="n">
        <f aca="false">SUM(D34:H34)</f>
        <v>0</v>
      </c>
    </row>
    <row r="35" customFormat="false" ht="13.8" hidden="false" customHeight="false" outlineLevel="0" collapsed="false">
      <c r="C35" s="54" t="s">
        <v>70</v>
      </c>
      <c r="D35" s="55" t="n">
        <f aca="false">SUM(D28:D34)</f>
        <v>5525</v>
      </c>
      <c r="E35" s="55" t="n">
        <f aca="false">SUM(E28:E34)</f>
        <v>3625</v>
      </c>
      <c r="F35" s="55" t="n">
        <f aca="false">SUM(F28:F34)</f>
        <v>17025</v>
      </c>
      <c r="G35" s="55" t="n">
        <f aca="false">SUM(G28:G34)</f>
        <v>12300</v>
      </c>
      <c r="H35" s="55" t="n">
        <f aca="false">SUM(H28:H34)</f>
        <v>20925</v>
      </c>
      <c r="I35" s="49" t="n">
        <f aca="false">SUM(I28:I34)</f>
        <v>59400</v>
      </c>
    </row>
    <row r="36" customFormat="false" ht="13.8" hidden="false" customHeight="false" outlineLevel="0" collapsed="false">
      <c r="C36" s="39"/>
      <c r="D36" s="51"/>
      <c r="E36" s="51"/>
      <c r="F36" s="52"/>
      <c r="G36" s="52"/>
      <c r="H36" s="52"/>
      <c r="I36" s="49" t="n">
        <f aca="false">SUM(D36:H36)</f>
        <v>0</v>
      </c>
    </row>
    <row r="37" customFormat="false" ht="13.8" hidden="false" customHeight="false" outlineLevel="0" collapsed="false">
      <c r="B37" s="56" t="n">
        <f aca="false">D35</f>
        <v>5525</v>
      </c>
      <c r="C37" s="12" t="s">
        <v>35</v>
      </c>
      <c r="D37" s="48"/>
      <c r="E37" s="48"/>
      <c r="F37" s="48" t="n">
        <f aca="false">B37/4</f>
        <v>1381.25</v>
      </c>
      <c r="G37" s="48" t="n">
        <f aca="false">B37/2</f>
        <v>2762.5</v>
      </c>
      <c r="H37" s="48" t="n">
        <f aca="false">B37/4</f>
        <v>1381.25</v>
      </c>
      <c r="I37" s="49" t="n">
        <f aca="false">SUM(D37:H37)</f>
        <v>5525</v>
      </c>
    </row>
    <row r="38" customFormat="false" ht="13.8" hidden="false" customHeight="false" outlineLevel="0" collapsed="false">
      <c r="B38" s="56" t="n">
        <f aca="false">E35</f>
        <v>3625</v>
      </c>
      <c r="C38" s="12" t="s">
        <v>84</v>
      </c>
      <c r="D38" s="48"/>
      <c r="E38" s="48"/>
      <c r="F38" s="48" t="n">
        <f aca="false">B38*0.25</f>
        <v>906.25</v>
      </c>
      <c r="G38" s="48" t="n">
        <f aca="false">B38*0.25</f>
        <v>906.25</v>
      </c>
      <c r="H38" s="48" t="n">
        <f aca="false">B38*0.5</f>
        <v>1812.5</v>
      </c>
      <c r="I38" s="49" t="n">
        <f aca="false">SUM(D38:H38)</f>
        <v>3625</v>
      </c>
    </row>
    <row r="39" customFormat="false" ht="13.8" hidden="false" customHeight="false" outlineLevel="0" collapsed="false">
      <c r="C39" s="40"/>
      <c r="D39" s="57"/>
      <c r="E39" s="57"/>
      <c r="F39" s="57"/>
      <c r="G39" s="57"/>
      <c r="H39" s="57"/>
      <c r="I39" s="49" t="n">
        <f aca="false">SUM(D39:H39)</f>
        <v>0</v>
      </c>
    </row>
    <row r="40" customFormat="false" ht="13.8" hidden="false" customHeight="false" outlineLevel="0" collapsed="false">
      <c r="C40" s="12"/>
      <c r="D40" s="12"/>
      <c r="E40" s="12"/>
      <c r="F40" s="43"/>
      <c r="G40" s="43"/>
      <c r="H40" s="43"/>
      <c r="I40" s="58"/>
    </row>
    <row r="41" customFormat="false" ht="13.8" hidden="false" customHeight="false" outlineLevel="0" collapsed="false">
      <c r="C41" s="12"/>
      <c r="D41" s="12"/>
      <c r="E41" s="12"/>
      <c r="F41" s="44"/>
      <c r="G41" s="44"/>
      <c r="H41" s="44"/>
      <c r="I41" s="59"/>
    </row>
    <row r="42" customFormat="false" ht="14.25" hidden="false" customHeight="true" outlineLevel="0" collapsed="false">
      <c r="C42" s="54" t="s">
        <v>77</v>
      </c>
      <c r="D42" s="60" t="n">
        <f aca="false">SUM(D35:D41)</f>
        <v>5525</v>
      </c>
      <c r="E42" s="60" t="n">
        <f aca="false">SUM(E35:E41)</f>
        <v>3625</v>
      </c>
      <c r="F42" s="60" t="n">
        <f aca="false">SUM(F35:F41)</f>
        <v>19312.5</v>
      </c>
      <c r="G42" s="60" t="n">
        <f aca="false">SUM(G35:G41)</f>
        <v>15968.75</v>
      </c>
      <c r="H42" s="60" t="n">
        <f aca="false">SUM(H35:H41)</f>
        <v>24118.75</v>
      </c>
      <c r="I42" s="60" t="n">
        <f aca="false">SUM(I35:I41)</f>
        <v>68550</v>
      </c>
    </row>
    <row r="43" customFormat="false" ht="34.95" hidden="false" customHeight="true" outlineLevel="0" collapsed="false">
      <c r="C43" s="61" t="s">
        <v>78</v>
      </c>
      <c r="D43" s="62"/>
      <c r="E43" s="62"/>
      <c r="F43" s="63" t="s">
        <v>85</v>
      </c>
      <c r="G43" s="63" t="s">
        <v>86</v>
      </c>
      <c r="H43" s="63" t="s">
        <v>87</v>
      </c>
      <c r="I43" s="64"/>
      <c r="J43" s="1" t="s">
        <v>88</v>
      </c>
    </row>
    <row r="44" customFormat="false" ht="12.8" hidden="false" customHeight="false" outlineLevel="0" collapsed="false">
      <c r="C44" s="12" t="s">
        <v>79</v>
      </c>
      <c r="D44" s="0"/>
      <c r="E44" s="12"/>
      <c r="F44" s="65" t="n">
        <f aca="false">D50/100</f>
        <v>1050.2</v>
      </c>
      <c r="G44" s="12" t="n">
        <f aca="false">Données!M14</f>
        <v>152</v>
      </c>
      <c r="H44" s="66" t="n">
        <f aca="false">D51/10</f>
        <v>17700</v>
      </c>
      <c r="I44" s="67"/>
      <c r="J44" s="1" t="s">
        <v>89</v>
      </c>
    </row>
    <row r="45" customFormat="false" ht="12.8" hidden="false" customHeight="false" outlineLevel="0" collapsed="false">
      <c r="C45" s="12" t="s">
        <v>80</v>
      </c>
      <c r="D45" s="12"/>
      <c r="E45" s="12"/>
      <c r="F45" s="68" t="n">
        <f aca="false">F42/F44</f>
        <v>18.3893544086841</v>
      </c>
      <c r="G45" s="68" t="n">
        <f aca="false">G42/152</f>
        <v>105.057565789474</v>
      </c>
      <c r="H45" s="66" t="n">
        <f aca="false">H42/H44</f>
        <v>1.36264124293785</v>
      </c>
      <c r="I45" s="67"/>
    </row>
    <row r="48" customFormat="false" ht="12.8" hidden="false" customHeight="false" outlineLevel="0" collapsed="false">
      <c r="C48" s="1" t="s">
        <v>90</v>
      </c>
    </row>
    <row r="50" customFormat="false" ht="12.8" hidden="false" customHeight="false" outlineLevel="0" collapsed="false">
      <c r="C50" s="1" t="s">
        <v>43</v>
      </c>
      <c r="D50" s="17" t="n">
        <f aca="false">Données!D30</f>
        <v>105020</v>
      </c>
    </row>
    <row r="51" customFormat="false" ht="12.8" hidden="false" customHeight="false" outlineLevel="0" collapsed="false">
      <c r="C51" s="1" t="s">
        <v>91</v>
      </c>
      <c r="D51" s="69" t="n">
        <f aca="false">Données!J30</f>
        <v>177000</v>
      </c>
    </row>
  </sheetData>
  <mergeCells count="4">
    <mergeCell ref="C2:J2"/>
    <mergeCell ref="D3:J3"/>
    <mergeCell ref="C25:I25"/>
    <mergeCell ref="D26:I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0" width="18.29"/>
    <col collapsed="false" customWidth="true" hidden="false" outlineLevel="0" max="4" min="4" style="0" width="18.98"/>
    <col collapsed="false" customWidth="true" hidden="false" outlineLevel="0" max="5" min="5" style="0" width="27.67"/>
    <col collapsed="false" customWidth="true" hidden="false" outlineLevel="0" max="6" min="6" style="0" width="12.23"/>
    <col collapsed="false" customWidth="true" hidden="false" outlineLevel="0" max="7" min="7" style="0" width="19.52"/>
  </cols>
  <sheetData>
    <row r="2" customFormat="false" ht="20.3" hidden="false" customHeight="true" outlineLevel="0" collapsed="false">
      <c r="A2" s="6" t="s">
        <v>92</v>
      </c>
      <c r="B2" s="70" t="s">
        <v>93</v>
      </c>
      <c r="C2" s="70" t="s">
        <v>46</v>
      </c>
      <c r="D2" s="70" t="s">
        <v>94</v>
      </c>
      <c r="E2" s="70" t="s">
        <v>95</v>
      </c>
      <c r="F2" s="70" t="s">
        <v>96</v>
      </c>
      <c r="G2" s="70" t="s">
        <v>97</v>
      </c>
    </row>
    <row r="3" customFormat="false" ht="12.8" hidden="false" customHeight="false" outlineLevel="0" collapsed="false">
      <c r="A3" s="6" t="str">
        <f aca="false">Données!B13</f>
        <v>Roues</v>
      </c>
      <c r="B3" s="71" t="n">
        <f aca="false">Données!C13</f>
        <v>20000</v>
      </c>
      <c r="C3" s="6" t="n">
        <f aca="false">Données!G35</f>
        <v>6400</v>
      </c>
      <c r="D3" s="72" t="n">
        <f aca="false">Données!D35</f>
        <v>3.5</v>
      </c>
      <c r="E3" s="72" t="n">
        <f aca="false">B3/100*'Tableau répartitions des couts'!$F$45</f>
        <v>3677.87088173681</v>
      </c>
      <c r="F3" s="72" t="n">
        <f aca="false">B3+E3</f>
        <v>23677.8708817368</v>
      </c>
      <c r="G3" s="72" t="n">
        <f aca="false">F3/C3</f>
        <v>3.69966732527138</v>
      </c>
    </row>
    <row r="4" customFormat="false" ht="12.8" hidden="false" customHeight="false" outlineLevel="0" collapsed="false">
      <c r="A4" s="6" t="str">
        <f aca="false">Données!B14</f>
        <v>Repose Pied</v>
      </c>
      <c r="B4" s="71" t="n">
        <f aca="false">Données!C14</f>
        <v>30000</v>
      </c>
      <c r="C4" s="6" t="n">
        <f aca="false">Données!G36</f>
        <v>6400</v>
      </c>
      <c r="D4" s="72" t="n">
        <f aca="false">Données!D36</f>
        <v>12</v>
      </c>
      <c r="E4" s="72" t="n">
        <f aca="false">B4/100*'Tableau répartitions des couts'!$F$45</f>
        <v>5516.80632260522</v>
      </c>
      <c r="F4" s="72" t="n">
        <f aca="false">B4+E4</f>
        <v>35516.8063226052</v>
      </c>
      <c r="G4" s="72" t="n">
        <f aca="false">F4/C4</f>
        <v>5.54950098790707</v>
      </c>
    </row>
    <row r="5" customFormat="false" ht="12.8" hidden="false" customHeight="false" outlineLevel="0" collapsed="false">
      <c r="A5" s="6" t="str">
        <f aca="false">Données!B15</f>
        <v>Guidons</v>
      </c>
      <c r="B5" s="71" t="n">
        <f aca="false">Données!C15</f>
        <v>30000</v>
      </c>
      <c r="C5" s="6" t="n">
        <f aca="false">Données!G37</f>
        <v>3200</v>
      </c>
      <c r="D5" s="72" t="n">
        <f aca="false">Données!D37</f>
        <v>9</v>
      </c>
      <c r="E5" s="72" t="n">
        <f aca="false">B5/100*'Tableau répartitions des couts'!$F$45</f>
        <v>5516.80632260522</v>
      </c>
      <c r="F5" s="72" t="n">
        <f aca="false">B5+E5</f>
        <v>35516.8063226052</v>
      </c>
      <c r="G5" s="72" t="n">
        <f aca="false">F5/C5</f>
        <v>11.0990019758141</v>
      </c>
    </row>
    <row r="6" customFormat="false" ht="12.8" hidden="false" customHeight="false" outlineLevel="0" collapsed="false">
      <c r="A6" s="6" t="str">
        <f aca="false">Données!B16</f>
        <v>Freins</v>
      </c>
      <c r="B6" s="71" t="n">
        <f aca="false">Données!C16</f>
        <v>10000</v>
      </c>
      <c r="C6" s="6" t="n">
        <f aca="false">Données!G38</f>
        <v>6400</v>
      </c>
      <c r="D6" s="72" t="n">
        <f aca="false">Données!D38</f>
        <v>4.8</v>
      </c>
      <c r="E6" s="72" t="n">
        <f aca="false">B6/100*'Tableau répartitions des couts'!$F$45</f>
        <v>1838.93544086841</v>
      </c>
      <c r="F6" s="72" t="n">
        <f aca="false">B6+E6</f>
        <v>11838.9354408684</v>
      </c>
      <c r="G6" s="72" t="n">
        <f aca="false">F6/C6</f>
        <v>1.84983366263569</v>
      </c>
    </row>
    <row r="7" customFormat="false" ht="12.8" hidden="false" customHeight="false" outlineLevel="0" collapsed="false">
      <c r="A7" s="6" t="str">
        <f aca="false">Données!B17</f>
        <v>Auto-collants filles</v>
      </c>
      <c r="B7" s="71" t="n">
        <f aca="false">Données!C17</f>
        <v>1500</v>
      </c>
      <c r="C7" s="6" t="n">
        <f aca="false">Données!G39</f>
        <v>3200</v>
      </c>
      <c r="D7" s="72" t="n">
        <f aca="false">Données!D39</f>
        <v>1.05</v>
      </c>
      <c r="E7" s="72" t="n">
        <f aca="false">B7/100*'Tableau répartitions des couts'!$F$45</f>
        <v>275.840316130261</v>
      </c>
      <c r="F7" s="72" t="n">
        <f aca="false">B7+E7</f>
        <v>1775.84031613026</v>
      </c>
      <c r="G7" s="72" t="n">
        <f aca="false">F7/C7</f>
        <v>0.554950098790707</v>
      </c>
    </row>
    <row r="8" customFormat="false" ht="12.8" hidden="false" customHeight="false" outlineLevel="0" collapsed="false">
      <c r="A8" s="6" t="str">
        <f aca="false">Données!B18</f>
        <v>Auto-collants garçons</v>
      </c>
      <c r="B8" s="71" t="n">
        <f aca="false">Données!C18</f>
        <v>2000</v>
      </c>
      <c r="C8" s="6" t="n">
        <f aca="false">Données!G40</f>
        <v>3200</v>
      </c>
      <c r="D8" s="72" t="n">
        <f aca="false">Données!D40</f>
        <v>1.05</v>
      </c>
      <c r="E8" s="72" t="n">
        <f aca="false">B8/100*'Tableau répartitions des couts'!$F$45</f>
        <v>367.787088173681</v>
      </c>
      <c r="F8" s="72" t="n">
        <f aca="false">B8+E8</f>
        <v>2367.78708817368</v>
      </c>
      <c r="G8" s="72" t="n">
        <f aca="false">F8/C8</f>
        <v>0.739933465054275</v>
      </c>
    </row>
    <row r="9" customFormat="false" ht="12.8" hidden="false" customHeight="false" outlineLevel="0" collapsed="false">
      <c r="A9" s="6" t="str">
        <f aca="false">Données!B19</f>
        <v>Emballage garçon</v>
      </c>
      <c r="B9" s="71" t="n">
        <f aca="false">Données!C19</f>
        <v>2035</v>
      </c>
      <c r="C9" s="6" t="n">
        <f aca="false">Données!G41</f>
        <v>3200</v>
      </c>
      <c r="D9" s="72" t="n">
        <f aca="false">Données!D41</f>
        <v>1.03</v>
      </c>
      <c r="E9" s="72" t="n">
        <f aca="false">B9/100*'Tableau répartitions des couts'!$F$45</f>
        <v>374.223362216721</v>
      </c>
      <c r="F9" s="72" t="n">
        <f aca="false">B9+E9</f>
        <v>2409.22336221672</v>
      </c>
      <c r="G9" s="72" t="n">
        <f aca="false">F9/C9</f>
        <v>0.752882300692725</v>
      </c>
    </row>
    <row r="10" customFormat="false" ht="12.8" hidden="false" customHeight="false" outlineLevel="0" collapsed="false">
      <c r="A10" s="6" t="str">
        <f aca="false">Données!B20</f>
        <v>Emballage fille</v>
      </c>
      <c r="B10" s="71" t="n">
        <f aca="false">Données!C20</f>
        <v>1485</v>
      </c>
      <c r="C10" s="6" t="n">
        <f aca="false">Données!G42</f>
        <v>3200</v>
      </c>
      <c r="D10" s="72" t="n">
        <f aca="false">Données!D42</f>
        <v>1.03</v>
      </c>
      <c r="E10" s="72" t="n">
        <f aca="false">B10/100*'Tableau répartitions des couts'!$F$45</f>
        <v>273.081912968958</v>
      </c>
      <c r="F10" s="72" t="n">
        <f aca="false">B10+E10</f>
        <v>1758.08191296896</v>
      </c>
      <c r="G10" s="72" t="n">
        <f aca="false">F10/C10</f>
        <v>0.5494005978028</v>
      </c>
    </row>
    <row r="11" customFormat="false" ht="12.8" hidden="false" customHeight="false" outlineLevel="0" collapsed="false">
      <c r="A11" s="6" t="str">
        <f aca="false">Données!B21</f>
        <v>Garde-boue</v>
      </c>
      <c r="B11" s="71" t="n">
        <f aca="false">Données!C21</f>
        <v>8000</v>
      </c>
      <c r="C11" s="6" t="n">
        <f aca="false">Données!G43</f>
        <v>6400</v>
      </c>
      <c r="D11" s="72" t="n">
        <f aca="false">Données!D43</f>
        <v>7</v>
      </c>
      <c r="E11" s="72" t="n">
        <f aca="false">B11/100*'Tableau répartitions des couts'!$F$45</f>
        <v>1471.14835269472</v>
      </c>
      <c r="F11" s="72" t="n">
        <f aca="false">B11+E11</f>
        <v>9471.14835269473</v>
      </c>
      <c r="G11" s="72" t="n">
        <f aca="false">F11/C11</f>
        <v>1.47986693010855</v>
      </c>
    </row>
    <row r="13" customFormat="false" ht="12.8" hidden="false" customHeight="false" outlineLevel="0" collapsed="false">
      <c r="E13" s="73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2024-10-15T15:40:24Z</dcterms:created>
  <dc:creator/>
  <dc:description/>
  <dc:language>fr-FR</dc:language>
  <cp:lastModifiedBy/>
  <dcterms:modified xsi:type="dcterms:W3CDTF">2024-10-16T11:30:17Z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