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jonialbers/Documents/_CMWN/IMPORT/ErrorLogCreation/"/>
    </mc:Choice>
  </mc:AlternateContent>
  <bookViews>
    <workbookView xWindow="4600" yWindow="1120" windowWidth="24180" windowHeight="15740"/>
  </bookViews>
  <sheets>
    <sheet name="Classes" sheetId="1" r:id="rId1"/>
    <sheet name="Teachers" sheetId="2" r:id="rId2"/>
    <sheet name="Student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0" i="3" l="1"/>
  <c r="AA30" i="3"/>
  <c r="O30" i="3"/>
  <c r="L30" i="3"/>
  <c r="J30" i="3"/>
  <c r="I30" i="3"/>
  <c r="H30" i="3"/>
  <c r="G30" i="3"/>
  <c r="F30" i="3"/>
  <c r="A30" i="3"/>
  <c r="AB29" i="3"/>
  <c r="AA29" i="3"/>
  <c r="O29" i="3"/>
  <c r="L29" i="3"/>
  <c r="J29" i="3"/>
  <c r="I29" i="3"/>
  <c r="H29" i="3"/>
  <c r="G29" i="3"/>
  <c r="F29" i="3"/>
  <c r="A29" i="3"/>
  <c r="AB28" i="3"/>
  <c r="AA28" i="3"/>
  <c r="O28" i="3"/>
  <c r="L28" i="3"/>
  <c r="J28" i="3"/>
  <c r="I28" i="3"/>
  <c r="H28" i="3"/>
  <c r="G28" i="3"/>
  <c r="F28" i="3"/>
  <c r="A28" i="3"/>
  <c r="AB27" i="3"/>
  <c r="AA27" i="3"/>
  <c r="O27" i="3"/>
  <c r="L27" i="3"/>
  <c r="J27" i="3"/>
  <c r="I27" i="3"/>
  <c r="H27" i="3"/>
  <c r="G27" i="3"/>
  <c r="F27" i="3"/>
  <c r="A27" i="3"/>
  <c r="AB26" i="3"/>
  <c r="AA26" i="3"/>
  <c r="O26" i="3"/>
  <c r="L26" i="3"/>
  <c r="J26" i="3"/>
  <c r="I26" i="3"/>
  <c r="H26" i="3"/>
  <c r="G26" i="3"/>
  <c r="F26" i="3"/>
  <c r="A26" i="3"/>
  <c r="AB25" i="3"/>
  <c r="AA25" i="3"/>
  <c r="O25" i="3"/>
  <c r="L25" i="3"/>
  <c r="J25" i="3"/>
  <c r="I25" i="3"/>
  <c r="H25" i="3"/>
  <c r="G25" i="3"/>
  <c r="F25" i="3"/>
  <c r="A25" i="3"/>
  <c r="AB24" i="3"/>
  <c r="AA24" i="3"/>
  <c r="O24" i="3"/>
  <c r="L24" i="3"/>
  <c r="J24" i="3"/>
  <c r="I24" i="3"/>
  <c r="H24" i="3"/>
  <c r="G24" i="3"/>
  <c r="F24" i="3"/>
  <c r="A24" i="3"/>
  <c r="AB23" i="3"/>
  <c r="AA23" i="3"/>
  <c r="O23" i="3"/>
  <c r="L23" i="3"/>
  <c r="J23" i="3"/>
  <c r="I23" i="3"/>
  <c r="H23" i="3"/>
  <c r="G23" i="3"/>
  <c r="F23" i="3"/>
  <c r="A23" i="3"/>
  <c r="AB22" i="3"/>
  <c r="AA22" i="3"/>
  <c r="O22" i="3"/>
  <c r="L22" i="3"/>
  <c r="J22" i="3"/>
  <c r="I22" i="3"/>
  <c r="H22" i="3"/>
  <c r="G22" i="3"/>
  <c r="F22" i="3"/>
  <c r="A22" i="3"/>
  <c r="AB21" i="3"/>
  <c r="AA21" i="3"/>
  <c r="O21" i="3"/>
  <c r="L21" i="3"/>
  <c r="J21" i="3"/>
  <c r="I21" i="3"/>
  <c r="H21" i="3"/>
  <c r="G21" i="3"/>
  <c r="F21" i="3"/>
  <c r="A21" i="3"/>
  <c r="AB20" i="3"/>
  <c r="AA20" i="3"/>
  <c r="O20" i="3"/>
  <c r="L20" i="3"/>
  <c r="J20" i="3"/>
  <c r="I20" i="3"/>
  <c r="H20" i="3"/>
  <c r="G20" i="3"/>
  <c r="F20" i="3"/>
  <c r="A20" i="3"/>
  <c r="AB19" i="3"/>
  <c r="AA19" i="3"/>
  <c r="O19" i="3"/>
  <c r="L19" i="3"/>
  <c r="J19" i="3"/>
  <c r="I19" i="3"/>
  <c r="H19" i="3"/>
  <c r="G19" i="3"/>
  <c r="F19" i="3"/>
  <c r="A19" i="3"/>
  <c r="AB18" i="3"/>
  <c r="AA18" i="3"/>
  <c r="O18" i="3"/>
  <c r="L18" i="3"/>
  <c r="J18" i="3"/>
  <c r="I18" i="3"/>
  <c r="H18" i="3"/>
  <c r="G18" i="3"/>
  <c r="F18" i="3"/>
  <c r="A18" i="3"/>
  <c r="AB17" i="3"/>
  <c r="AA17" i="3"/>
  <c r="O17" i="3"/>
  <c r="L17" i="3"/>
  <c r="J17" i="3"/>
  <c r="I17" i="3"/>
  <c r="H17" i="3"/>
  <c r="G17" i="3"/>
  <c r="F17" i="3"/>
  <c r="A17" i="3"/>
  <c r="AB16" i="3"/>
  <c r="AA16" i="3"/>
  <c r="O16" i="3"/>
  <c r="L16" i="3"/>
  <c r="J16" i="3"/>
  <c r="I16" i="3"/>
  <c r="H16" i="3"/>
  <c r="G16" i="3"/>
  <c r="F16" i="3"/>
  <c r="A16" i="3"/>
  <c r="AB15" i="3"/>
  <c r="AA15" i="3"/>
  <c r="O15" i="3"/>
  <c r="L15" i="3"/>
  <c r="J15" i="3"/>
  <c r="I15" i="3"/>
  <c r="H15" i="3"/>
  <c r="G15" i="3"/>
  <c r="F15" i="3"/>
  <c r="A15" i="3"/>
  <c r="AB14" i="3"/>
  <c r="AA14" i="3"/>
  <c r="O14" i="3"/>
  <c r="L14" i="3"/>
  <c r="J14" i="3"/>
  <c r="I14" i="3"/>
  <c r="H14" i="3"/>
  <c r="G14" i="3"/>
  <c r="F14" i="3"/>
  <c r="A14" i="3"/>
  <c r="AB13" i="3"/>
  <c r="AA13" i="3"/>
  <c r="O13" i="3"/>
  <c r="L13" i="3"/>
  <c r="J13" i="3"/>
  <c r="I13" i="3"/>
  <c r="H13" i="3"/>
  <c r="G13" i="3"/>
  <c r="F13" i="3"/>
  <c r="A13" i="3"/>
  <c r="AB12" i="3"/>
  <c r="AA12" i="3"/>
  <c r="O12" i="3"/>
  <c r="L12" i="3"/>
  <c r="J12" i="3"/>
  <c r="I12" i="3"/>
  <c r="H12" i="3"/>
  <c r="G12" i="3"/>
  <c r="F12" i="3"/>
  <c r="A12" i="3"/>
  <c r="AB11" i="3"/>
  <c r="AA11" i="3"/>
  <c r="O11" i="3"/>
  <c r="L11" i="3"/>
  <c r="J11" i="3"/>
  <c r="I11" i="3"/>
  <c r="H11" i="3"/>
  <c r="G11" i="3"/>
  <c r="F11" i="3"/>
  <c r="A11" i="3"/>
  <c r="AB10" i="3"/>
  <c r="AA10" i="3"/>
  <c r="O10" i="3"/>
  <c r="L10" i="3"/>
  <c r="J10" i="3"/>
  <c r="I10" i="3"/>
  <c r="H10" i="3"/>
  <c r="G10" i="3"/>
  <c r="F10" i="3"/>
  <c r="A10" i="3"/>
  <c r="AB9" i="3"/>
  <c r="AA9" i="3"/>
  <c r="O9" i="3"/>
  <c r="L9" i="3"/>
  <c r="J9" i="3"/>
  <c r="I9" i="3"/>
  <c r="H9" i="3"/>
  <c r="G9" i="3"/>
  <c r="F9" i="3"/>
  <c r="A9" i="3"/>
  <c r="AB8" i="3"/>
  <c r="AA8" i="3"/>
  <c r="O8" i="3"/>
  <c r="L8" i="3"/>
  <c r="J8" i="3"/>
  <c r="I8" i="3"/>
  <c r="H8" i="3"/>
  <c r="G8" i="3"/>
  <c r="F8" i="3"/>
  <c r="A8" i="3"/>
  <c r="AB7" i="3"/>
  <c r="AA7" i="3"/>
  <c r="O7" i="3"/>
  <c r="L7" i="3"/>
  <c r="J7" i="3"/>
  <c r="I7" i="3"/>
  <c r="H7" i="3"/>
  <c r="G7" i="3"/>
  <c r="F7" i="3"/>
  <c r="A7" i="3"/>
  <c r="AB6" i="3"/>
  <c r="AA6" i="3"/>
  <c r="O6" i="3"/>
  <c r="L6" i="3"/>
  <c r="J6" i="3"/>
  <c r="I6" i="3"/>
  <c r="H6" i="3"/>
  <c r="G6" i="3"/>
  <c r="F6" i="3"/>
  <c r="A6" i="3"/>
  <c r="AB5" i="3"/>
  <c r="AA5" i="3"/>
  <c r="O5" i="3"/>
  <c r="L5" i="3"/>
  <c r="J5" i="3"/>
  <c r="I5" i="3"/>
  <c r="H5" i="3"/>
  <c r="G5" i="3"/>
  <c r="F5" i="3"/>
  <c r="A5" i="3"/>
  <c r="AB4" i="3"/>
  <c r="AA4" i="3"/>
  <c r="O4" i="3"/>
  <c r="L4" i="3"/>
  <c r="J4" i="3"/>
  <c r="I4" i="3"/>
  <c r="H4" i="3"/>
  <c r="G4" i="3"/>
  <c r="F4" i="3"/>
  <c r="A4" i="3"/>
  <c r="AB3" i="3"/>
  <c r="AA3" i="3"/>
  <c r="O3" i="3"/>
  <c r="L3" i="3"/>
  <c r="J3" i="3"/>
  <c r="I3" i="3"/>
  <c r="H3" i="3"/>
  <c r="G3" i="3"/>
  <c r="F3" i="3"/>
  <c r="A3" i="3"/>
  <c r="AB2" i="3"/>
  <c r="AA2" i="3"/>
  <c r="O2" i="3"/>
  <c r="L2" i="3"/>
  <c r="J2" i="3"/>
  <c r="I2" i="3"/>
  <c r="H2" i="3"/>
  <c r="G2" i="3"/>
  <c r="F2" i="3"/>
  <c r="A2" i="3"/>
</calcChain>
</file>

<file path=xl/sharedStrings.xml><?xml version="1.0" encoding="utf-8"?>
<sst xmlns="http://schemas.openxmlformats.org/spreadsheetml/2006/main" count="538" uniqueCount="312">
  <si>
    <t>Person Type</t>
  </si>
  <si>
    <t>First Name</t>
  </si>
  <si>
    <t>Middle Name</t>
  </si>
  <si>
    <t>Last Name</t>
  </si>
  <si>
    <t>Email Address</t>
  </si>
  <si>
    <t>Gender</t>
  </si>
  <si>
    <t>Class Number</t>
  </si>
  <si>
    <t>Torregoza</t>
  </si>
  <si>
    <t>F</t>
  </si>
  <si>
    <t>Bonneau</t>
  </si>
  <si>
    <t>Omalley</t>
  </si>
  <si>
    <t>Marione</t>
  </si>
  <si>
    <t>Figueroa</t>
  </si>
  <si>
    <t>Watts</t>
  </si>
  <si>
    <t>Meali</t>
  </si>
  <si>
    <t>Fishkin</t>
  </si>
  <si>
    <t>Palmieri</t>
  </si>
  <si>
    <t>Otero</t>
  </si>
  <si>
    <t>Grippen</t>
  </si>
  <si>
    <t>Phipps</t>
  </si>
  <si>
    <t>Alvarez</t>
  </si>
  <si>
    <t>Santiago</t>
  </si>
  <si>
    <t>Leopore</t>
  </si>
  <si>
    <t>Cucchiara</t>
  </si>
  <si>
    <t>DiMaggio</t>
  </si>
  <si>
    <t>Bell</t>
  </si>
  <si>
    <t>Aiken</t>
  </si>
  <si>
    <t>Brice</t>
  </si>
  <si>
    <t>Raymond</t>
  </si>
  <si>
    <t>Duck</t>
  </si>
  <si>
    <t>Gallo</t>
  </si>
  <si>
    <t>M</t>
  </si>
  <si>
    <t>Gym</t>
  </si>
  <si>
    <t>Art</t>
  </si>
  <si>
    <t>Science</t>
  </si>
  <si>
    <t>Health &amp; Wellness</t>
  </si>
  <si>
    <t>Technology</t>
  </si>
  <si>
    <t>Henderson</t>
  </si>
  <si>
    <t>Mogielnicki</t>
  </si>
  <si>
    <t>Caquias</t>
  </si>
  <si>
    <t>Cohen</t>
  </si>
  <si>
    <t>013</t>
  </si>
  <si>
    <t>101</t>
  </si>
  <si>
    <t>002</t>
  </si>
  <si>
    <t>005</t>
  </si>
  <si>
    <t>003</t>
  </si>
  <si>
    <t>001</t>
  </si>
  <si>
    <t>302</t>
  </si>
  <si>
    <t>402</t>
  </si>
  <si>
    <t>004</t>
  </si>
  <si>
    <t>012</t>
  </si>
  <si>
    <t>401</t>
  </si>
  <si>
    <t>102</t>
  </si>
  <si>
    <t>201</t>
  </si>
  <si>
    <t>301</t>
  </si>
  <si>
    <t>303</t>
  </si>
  <si>
    <t>202</t>
  </si>
  <si>
    <t>501</t>
  </si>
  <si>
    <t>502</t>
  </si>
  <si>
    <t>103</t>
  </si>
  <si>
    <t>L</t>
  </si>
  <si>
    <t>Caraballo</t>
  </si>
  <si>
    <t>R</t>
  </si>
  <si>
    <t>Shockley</t>
  </si>
  <si>
    <t>S</t>
  </si>
  <si>
    <t>Salazar</t>
  </si>
  <si>
    <t>Christina</t>
  </si>
  <si>
    <t>011</t>
  </si>
  <si>
    <t>900</t>
  </si>
  <si>
    <t>901</t>
  </si>
  <si>
    <t>902</t>
  </si>
  <si>
    <t>903</t>
  </si>
  <si>
    <t>904</t>
  </si>
  <si>
    <t>700</t>
  </si>
  <si>
    <t>701</t>
  </si>
  <si>
    <t>702</t>
  </si>
  <si>
    <t>OFF CLS</t>
  </si>
  <si>
    <t>SUB CLASSES</t>
  </si>
  <si>
    <t>8001</t>
  </si>
  <si>
    <t>8002</t>
  </si>
  <si>
    <t>8003</t>
  </si>
  <si>
    <t>8004</t>
  </si>
  <si>
    <t>8005</t>
  </si>
  <si>
    <t>PREK-100</t>
  </si>
  <si>
    <t>PREK-102</t>
  </si>
  <si>
    <t>PREK-104</t>
  </si>
  <si>
    <t>PREK-106</t>
  </si>
  <si>
    <t>PREK-107</t>
  </si>
  <si>
    <t>K-103</t>
  </si>
  <si>
    <t>K-105</t>
  </si>
  <si>
    <t>K-122</t>
  </si>
  <si>
    <t>K/1-148</t>
  </si>
  <si>
    <t>1-139</t>
  </si>
  <si>
    <t>1-141</t>
  </si>
  <si>
    <t>1-145</t>
  </si>
  <si>
    <t>2-147</t>
  </si>
  <si>
    <t>2-149</t>
  </si>
  <si>
    <t>3-245</t>
  </si>
  <si>
    <t>3-246</t>
  </si>
  <si>
    <t>3-247</t>
  </si>
  <si>
    <t>3/4-242</t>
  </si>
  <si>
    <t>4-200</t>
  </si>
  <si>
    <t>4-202</t>
  </si>
  <si>
    <t>4/5-203</t>
  </si>
  <si>
    <t>5-204</t>
  </si>
  <si>
    <t>5-206</t>
  </si>
  <si>
    <t>8002,8003,8004</t>
  </si>
  <si>
    <t>8001,8002,8003,8004,8005</t>
  </si>
  <si>
    <t>8001,8003,8004,8005</t>
  </si>
  <si>
    <t>DDBNNN</t>
  </si>
  <si>
    <t>LAST NAME</t>
  </si>
  <si>
    <t>FIRST NAME</t>
  </si>
  <si>
    <t>STUDENT ID</t>
  </si>
  <si>
    <t>SEX</t>
  </si>
  <si>
    <t>BIRTH DT</t>
  </si>
  <si>
    <t>GRD CD</t>
  </si>
  <si>
    <t>GRD LVL</t>
  </si>
  <si>
    <t>STREET NUM</t>
  </si>
  <si>
    <t>STREET</t>
  </si>
  <si>
    <t>APT</t>
  </si>
  <si>
    <t>CITY</t>
  </si>
  <si>
    <t>ST</t>
  </si>
  <si>
    <t>ZIP</t>
  </si>
  <si>
    <t>HOME PHONE</t>
  </si>
  <si>
    <t>ADULT LAST 1</t>
  </si>
  <si>
    <t>ADULT FIRST 1</t>
  </si>
  <si>
    <t>ADULT PHONE 1</t>
  </si>
  <si>
    <t>ADULT LAST 2</t>
  </si>
  <si>
    <t>ADULT FIRST 2</t>
  </si>
  <si>
    <t>ADULT PHONE 2</t>
  </si>
  <si>
    <t>ADULT LAST 3</t>
  </si>
  <si>
    <t>ADULT FIRST 3</t>
  </si>
  <si>
    <t>ADULT PHONE 3</t>
  </si>
  <si>
    <t>STUDENT PHONE</t>
  </si>
  <si>
    <t>MEAL CDE</t>
  </si>
  <si>
    <t>YTD ATTD PCT</t>
  </si>
  <si>
    <t>EMAIL</t>
  </si>
  <si>
    <t>NEDRICK</t>
  </si>
  <si>
    <t>NATHANIEL</t>
  </si>
  <si>
    <t>QUINCY STREET</t>
  </si>
  <si>
    <t>BROOKLYN</t>
  </si>
  <si>
    <t>NY</t>
  </si>
  <si>
    <t>(347)384-1378</t>
  </si>
  <si>
    <t>WILSON</t>
  </si>
  <si>
    <t>NATASHA</t>
  </si>
  <si>
    <t>(646)353-3398</t>
  </si>
  <si>
    <t>TAVAREZ</t>
  </si>
  <si>
    <t>NATALIA</t>
  </si>
  <si>
    <t>67 AVENUE</t>
  </si>
  <si>
    <t>RIDGEWOOD</t>
  </si>
  <si>
    <t>(347)944-9735</t>
  </si>
  <si>
    <t>MUNOZ</t>
  </si>
  <si>
    <t>NATALI</t>
  </si>
  <si>
    <t>ORTIZ</t>
  </si>
  <si>
    <t>SARIAH</t>
  </si>
  <si>
    <t>LOCUST STREET</t>
  </si>
  <si>
    <t>(347)787-4681</t>
  </si>
  <si>
    <t>HERNANDEZ</t>
  </si>
  <si>
    <t>BRENDA</t>
  </si>
  <si>
    <t>ANDERSON</t>
  </si>
  <si>
    <t>MESSIAH</t>
  </si>
  <si>
    <t>SHEFFIELD AVENUE</t>
  </si>
  <si>
    <t>(646)657-5590</t>
  </si>
  <si>
    <t>TEAYA</t>
  </si>
  <si>
    <t>SIMPSON</t>
  </si>
  <si>
    <t>JAYDA</t>
  </si>
  <si>
    <t>(718)221-0954</t>
  </si>
  <si>
    <t>GARCIA JR</t>
  </si>
  <si>
    <t>JAIME</t>
  </si>
  <si>
    <t>BUSHWICK AVENUE</t>
  </si>
  <si>
    <t>(718)484-9813</t>
  </si>
  <si>
    <t>GARCIA</t>
  </si>
  <si>
    <t>KAREN</t>
  </si>
  <si>
    <t>MANNING</t>
  </si>
  <si>
    <t>AIDEN</t>
  </si>
  <si>
    <t>DREW STREET</t>
  </si>
  <si>
    <t>(347)562-3292</t>
  </si>
  <si>
    <t>SEALS</t>
  </si>
  <si>
    <t>SHANIA</t>
  </si>
  <si>
    <t>MORALES</t>
  </si>
  <si>
    <t>MELISSA</t>
  </si>
  <si>
    <t>(718)885-7020</t>
  </si>
  <si>
    <t>GALINDO</t>
  </si>
  <si>
    <t>BUENAVENTURA</t>
  </si>
  <si>
    <t>ROSS</t>
  </si>
  <si>
    <t>ELIJAH</t>
  </si>
  <si>
    <t>PENNSYLVANIA AVENUE</t>
  </si>
  <si>
    <t>(347)406-5935</t>
  </si>
  <si>
    <t>KELLEE</t>
  </si>
  <si>
    <t>RODRIGUEZ</t>
  </si>
  <si>
    <t>CAMILA</t>
  </si>
  <si>
    <t>LIBERTY AVENUE</t>
  </si>
  <si>
    <t>(646)388-2947</t>
  </si>
  <si>
    <t>LEZAMA</t>
  </si>
  <si>
    <t>MAGARITA</t>
  </si>
  <si>
    <t>RAMOS</t>
  </si>
  <si>
    <t>MARLLYN</t>
  </si>
  <si>
    <t>EVERGREEN AVENUE</t>
  </si>
  <si>
    <t>(347)998-5216</t>
  </si>
  <si>
    <t>SALAS</t>
  </si>
  <si>
    <t>SANTA</t>
  </si>
  <si>
    <t>CANTOR</t>
  </si>
  <si>
    <t>DELILAH</t>
  </si>
  <si>
    <t>EMERSON PLACE</t>
  </si>
  <si>
    <t>(929)326-9081</t>
  </si>
  <si>
    <t>ANDON</t>
  </si>
  <si>
    <t>ANGELICA</t>
  </si>
  <si>
    <t>DANELLA</t>
  </si>
  <si>
    <t>TROUTMAN STREET</t>
  </si>
  <si>
    <t>(347)461-4864</t>
  </si>
  <si>
    <t>ELIZABETH</t>
  </si>
  <si>
    <t>BERROA</t>
  </si>
  <si>
    <t>JADE</t>
  </si>
  <si>
    <t>FLUSHING AVENUE</t>
  </si>
  <si>
    <t>(347)362-4783</t>
  </si>
  <si>
    <t>FIGUEREO</t>
  </si>
  <si>
    <t>JENISE</t>
  </si>
  <si>
    <t>ROSA</t>
  </si>
  <si>
    <t>JEREMY</t>
  </si>
  <si>
    <t>MELROSE STREET</t>
  </si>
  <si>
    <t>(718)809-4621</t>
  </si>
  <si>
    <t>ANA</t>
  </si>
  <si>
    <t>JOSE</t>
  </si>
  <si>
    <t>(718)404-7751</t>
  </si>
  <si>
    <t>CLIFFORD</t>
  </si>
  <si>
    <t>ZELAINA</t>
  </si>
  <si>
    <t>PARK AVENUE</t>
  </si>
  <si>
    <t>(718)452-3480</t>
  </si>
  <si>
    <t>TINDAL</t>
  </si>
  <si>
    <t>GWENDOLYN</t>
  </si>
  <si>
    <t>(516)505-3333</t>
  </si>
  <si>
    <t>ESPINO</t>
  </si>
  <si>
    <t>MARIELLA</t>
  </si>
  <si>
    <t>WILSON AVENUE</t>
  </si>
  <si>
    <t>(718)418-4238</t>
  </si>
  <si>
    <t>ROSEMARY</t>
  </si>
  <si>
    <t>(718)353-2662</t>
  </si>
  <si>
    <t>MORAN</t>
  </si>
  <si>
    <t>DEKALB AVENUE</t>
  </si>
  <si>
    <t>(347)777-5651</t>
  </si>
  <si>
    <t>GUADALUPE</t>
  </si>
  <si>
    <t>TEOFILA</t>
  </si>
  <si>
    <t>CEBALLOS</t>
  </si>
  <si>
    <t>LORENZO</t>
  </si>
  <si>
    <t>()-</t>
  </si>
  <si>
    <t>TAVERAS</t>
  </si>
  <si>
    <t>AMBERLY</t>
  </si>
  <si>
    <t>NOLL STREET</t>
  </si>
  <si>
    <t>(347)493-4037</t>
  </si>
  <si>
    <t>CORONADO</t>
  </si>
  <si>
    <t>CONNIE</t>
  </si>
  <si>
    <t>NEITA</t>
  </si>
  <si>
    <t>BRODIE</t>
  </si>
  <si>
    <t>(646)541-1553</t>
  </si>
  <si>
    <t>NASHEKA</t>
  </si>
  <si>
    <t>COLEMAN</t>
  </si>
  <si>
    <t>ARRIANNA</t>
  </si>
  <si>
    <t>198 STREET</t>
  </si>
  <si>
    <t>SAINT ALBANS</t>
  </si>
  <si>
    <t>(917)767-8465</t>
  </si>
  <si>
    <t>MARRIOTT</t>
  </si>
  <si>
    <t>MEISHA KAY</t>
  </si>
  <si>
    <t>BRAVO</t>
  </si>
  <si>
    <t>EMMANUEL</t>
  </si>
  <si>
    <t>PARK STREET</t>
  </si>
  <si>
    <t>(347)599-5580</t>
  </si>
  <si>
    <t>MARTINEZ</t>
  </si>
  <si>
    <t>DIANA</t>
  </si>
  <si>
    <t>THOMPSON</t>
  </si>
  <si>
    <t>NEVAEH</t>
  </si>
  <si>
    <t>(347)645-8292</t>
  </si>
  <si>
    <t>PERRY</t>
  </si>
  <si>
    <t>JENNY</t>
  </si>
  <si>
    <t>ANNELLIS</t>
  </si>
  <si>
    <t>BROADWAY</t>
  </si>
  <si>
    <t>(646)479-7919</t>
  </si>
  <si>
    <t>SOLIS</t>
  </si>
  <si>
    <t>AMANDA</t>
  </si>
  <si>
    <t>TANCO</t>
  </si>
  <si>
    <t>ATLANTIC AVENUE</t>
  </si>
  <si>
    <t>(347)489-5044</t>
  </si>
  <si>
    <t>CASTILLO</t>
  </si>
  <si>
    <t>YAHAIRA</t>
  </si>
  <si>
    <t>SANTOS</t>
  </si>
  <si>
    <t>CRISTIAN C</t>
  </si>
  <si>
    <t>GARDEN STREET</t>
  </si>
  <si>
    <t>(646)496-6498</t>
  </si>
  <si>
    <t>YOMAIRA</t>
  </si>
  <si>
    <t>SALAZAR</t>
  </si>
  <si>
    <t>JASON</t>
  </si>
  <si>
    <t>(646)678-9444</t>
  </si>
  <si>
    <t>STEPHANIE</t>
  </si>
  <si>
    <t>JESUS</t>
  </si>
  <si>
    <t>(646)595-6129</t>
  </si>
  <si>
    <t>HERRERA</t>
  </si>
  <si>
    <t>ANAYELI</t>
  </si>
  <si>
    <t>LORA</t>
  </si>
  <si>
    <t>MATTHEW</t>
  </si>
  <si>
    <t>RENAISSANCE COURT</t>
  </si>
  <si>
    <t>(718)791-8988</t>
  </si>
  <si>
    <t>ERIC</t>
  </si>
  <si>
    <t>LI</t>
  </si>
  <si>
    <t>YOU JIN</t>
  </si>
  <si>
    <t>(917)538-7872</t>
  </si>
  <si>
    <t>WU</t>
  </si>
  <si>
    <t>YU YING</t>
  </si>
  <si>
    <t>principal</t>
  </si>
  <si>
    <t>assistprincipal</t>
  </si>
  <si>
    <t>teacher</t>
  </si>
  <si>
    <t>TEST</t>
  </si>
  <si>
    <t>2002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</si>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</sst>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2" borderId="0" xfId="0" applyNumberFormat="1" applyFill="1"/>
    <xf numFmtId="49" fontId="1" fillId="0" borderId="1" xfId="0" applyNumberFormat="1" applyFont="1" applyBorder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2" borderId="0" xfId="0" applyNumberFormat="1" applyFill="1" applyProtection="1">
      <protection locked="0"/>
    </xf>
    <xf numFmtId="49" fontId="0" fillId="0" borderId="0" xfId="0" applyNumberFormat="1" applyProtection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Fill="1"/>
    <xf numFmtId="0" fontId="0" fillId="2" borderId="0" xfId="0" applyFill="1"/>
    <xf numFmtId="49" fontId="0" fillId="2" borderId="0" xfId="0" applyNumberFormat="1" applyFill="1" applyAlignment="1">
      <alignment horizontal="left"/>
    </xf>
    <xf numFmtId="49" fontId="0" fillId="0" borderId="0" xfId="0" applyNumberFormat="1" applyFill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/>
  </sheetViews>
  <sheetFormatPr baseColWidth="10" defaultColWidth="8.83203125" defaultRowHeight="15" x14ac:dyDescent="0.2"/>
  <cols>
    <col min="1" max="1" width="17.5" style="1" bestFit="1" customWidth="1"/>
    <col min="2" max="2" width="8.1640625" style="2" bestFit="1" customWidth="1"/>
    <col min="3" max="3" width="21.5" style="2" bestFit="1" customWidth="1"/>
    <col min="4" max="4" width="14" bestFit="1" customWidth="1"/>
  </cols>
  <sheetData>
    <row r="1" spans="1:3" ht="16" thickBot="1" x14ac:dyDescent="0.25">
      <c r="A1" s="15" t="s">
        <v>311</v>
      </c>
      <c r="B1" s="4" t="s">
        <v>76</v>
      </c>
      <c r="C1" s="4" t="s">
        <v>77</v>
      </c>
    </row>
    <row r="2" spans="1:3" x14ac:dyDescent="0.2">
      <c r="A2" s="1" t="s">
        <v>83</v>
      </c>
      <c r="B2" s="2" t="s">
        <v>46</v>
      </c>
      <c r="C2" s="2" t="s">
        <v>106</v>
      </c>
    </row>
    <row r="3" spans="1:3" x14ac:dyDescent="0.2">
      <c r="A3" s="1" t="s">
        <v>84</v>
      </c>
      <c r="B3" s="2" t="s">
        <v>43</v>
      </c>
      <c r="C3" s="3"/>
    </row>
    <row r="4" spans="1:3" x14ac:dyDescent="0.2">
      <c r="A4" s="1" t="s">
        <v>85</v>
      </c>
      <c r="B4" s="2" t="s">
        <v>45</v>
      </c>
      <c r="C4" s="2" t="s">
        <v>106</v>
      </c>
    </row>
    <row r="5" spans="1:3" x14ac:dyDescent="0.2">
      <c r="A5" s="1" t="s">
        <v>86</v>
      </c>
      <c r="B5" s="2" t="s">
        <v>49</v>
      </c>
      <c r="C5" s="2" t="s">
        <v>106</v>
      </c>
    </row>
    <row r="6" spans="1:3" x14ac:dyDescent="0.2">
      <c r="A6" s="1" t="s">
        <v>87</v>
      </c>
      <c r="B6" s="2" t="s">
        <v>44</v>
      </c>
      <c r="C6" s="2" t="s">
        <v>106</v>
      </c>
    </row>
    <row r="7" spans="1:3" x14ac:dyDescent="0.2">
      <c r="A7" s="1" t="s">
        <v>88</v>
      </c>
      <c r="B7" s="3"/>
      <c r="C7" s="2" t="s">
        <v>107</v>
      </c>
    </row>
    <row r="8" spans="1:3" x14ac:dyDescent="0.2">
      <c r="A8" s="1" t="s">
        <v>89</v>
      </c>
      <c r="B8" s="2" t="s">
        <v>50</v>
      </c>
      <c r="C8" s="2" t="s">
        <v>107</v>
      </c>
    </row>
    <row r="9" spans="1:3" x14ac:dyDescent="0.2">
      <c r="A9" s="1" t="s">
        <v>90</v>
      </c>
      <c r="B9" s="2" t="s">
        <v>41</v>
      </c>
      <c r="C9" s="2" t="s">
        <v>107</v>
      </c>
    </row>
    <row r="10" spans="1:3" x14ac:dyDescent="0.2">
      <c r="A10" s="1" t="s">
        <v>91</v>
      </c>
      <c r="B10" s="14" t="s">
        <v>73</v>
      </c>
      <c r="C10" s="2" t="s">
        <v>107</v>
      </c>
    </row>
    <row r="11" spans="1:3" x14ac:dyDescent="0.2">
      <c r="A11" s="13"/>
      <c r="B11" s="2" t="s">
        <v>42</v>
      </c>
      <c r="C11" s="2" t="s">
        <v>107</v>
      </c>
    </row>
    <row r="12" spans="1:3" x14ac:dyDescent="0.2">
      <c r="A12" s="1" t="s">
        <v>93</v>
      </c>
      <c r="B12" s="2" t="s">
        <v>52</v>
      </c>
      <c r="C12" s="2" t="s">
        <v>107</v>
      </c>
    </row>
    <row r="13" spans="1:3" x14ac:dyDescent="0.2">
      <c r="A13" s="1" t="s">
        <v>94</v>
      </c>
      <c r="B13" s="2" t="s">
        <v>59</v>
      </c>
      <c r="C13" s="2" t="s">
        <v>107</v>
      </c>
    </row>
    <row r="14" spans="1:3" x14ac:dyDescent="0.2">
      <c r="A14" s="1" t="s">
        <v>95</v>
      </c>
      <c r="B14" s="3" t="s">
        <v>310</v>
      </c>
      <c r="C14" s="2" t="s">
        <v>107</v>
      </c>
    </row>
    <row r="15" spans="1:3" x14ac:dyDescent="0.2">
      <c r="A15" s="1" t="s">
        <v>96</v>
      </c>
      <c r="B15" s="2" t="s">
        <v>56</v>
      </c>
      <c r="C15" s="2" t="s">
        <v>107</v>
      </c>
    </row>
    <row r="16" spans="1:3" x14ac:dyDescent="0.2">
      <c r="A16" s="1" t="s">
        <v>97</v>
      </c>
      <c r="B16" s="2" t="s">
        <v>54</v>
      </c>
      <c r="C16" s="2" t="s">
        <v>107</v>
      </c>
    </row>
    <row r="17" spans="1:3" x14ac:dyDescent="0.2">
      <c r="A17" s="1" t="s">
        <v>98</v>
      </c>
      <c r="B17" s="2" t="s">
        <v>47</v>
      </c>
      <c r="C17" s="2" t="s">
        <v>107</v>
      </c>
    </row>
    <row r="18" spans="1:3" x14ac:dyDescent="0.2">
      <c r="A18" s="1" t="s">
        <v>99</v>
      </c>
      <c r="B18" s="2" t="s">
        <v>55</v>
      </c>
      <c r="C18" s="2" t="s">
        <v>107</v>
      </c>
    </row>
    <row r="19" spans="1:3" x14ac:dyDescent="0.2">
      <c r="A19" s="1" t="s">
        <v>100</v>
      </c>
      <c r="B19" s="14" t="s">
        <v>75</v>
      </c>
      <c r="C19" s="2" t="s">
        <v>107</v>
      </c>
    </row>
    <row r="20" spans="1:3" x14ac:dyDescent="0.2">
      <c r="A20" s="1" t="s">
        <v>101</v>
      </c>
      <c r="B20" s="2" t="s">
        <v>51</v>
      </c>
      <c r="C20" s="2" t="s">
        <v>107</v>
      </c>
    </row>
    <row r="21" spans="1:3" x14ac:dyDescent="0.2">
      <c r="A21" s="1" t="s">
        <v>102</v>
      </c>
      <c r="B21" s="2" t="s">
        <v>48</v>
      </c>
      <c r="C21" s="2" t="s">
        <v>107</v>
      </c>
    </row>
    <row r="22" spans="1:3" x14ac:dyDescent="0.2">
      <c r="A22" s="1" t="s">
        <v>103</v>
      </c>
      <c r="B22" s="14" t="s">
        <v>74</v>
      </c>
      <c r="C22" s="2" t="s">
        <v>107</v>
      </c>
    </row>
    <row r="23" spans="1:3" x14ac:dyDescent="0.2">
      <c r="A23" s="1" t="s">
        <v>104</v>
      </c>
      <c r="B23" s="2" t="s">
        <v>57</v>
      </c>
      <c r="C23" s="2" t="s">
        <v>108</v>
      </c>
    </row>
    <row r="24" spans="1:3" x14ac:dyDescent="0.2">
      <c r="A24" s="1" t="s">
        <v>105</v>
      </c>
      <c r="B24" s="2" t="s">
        <v>58</v>
      </c>
      <c r="C24" s="2" t="s">
        <v>108</v>
      </c>
    </row>
    <row r="25" spans="1:3" x14ac:dyDescent="0.2">
      <c r="A25" s="1" t="s">
        <v>32</v>
      </c>
      <c r="B25" s="2" t="s">
        <v>78</v>
      </c>
    </row>
    <row r="26" spans="1:3" x14ac:dyDescent="0.2">
      <c r="A26" s="1" t="s">
        <v>34</v>
      </c>
      <c r="B26" s="2" t="s">
        <v>79</v>
      </c>
    </row>
    <row r="27" spans="1:3" x14ac:dyDescent="0.2">
      <c r="A27" s="1" t="s">
        <v>36</v>
      </c>
      <c r="B27" s="2" t="s">
        <v>80</v>
      </c>
    </row>
    <row r="28" spans="1:3" x14ac:dyDescent="0.2">
      <c r="A28" s="1" t="s">
        <v>33</v>
      </c>
      <c r="B28" s="2" t="s">
        <v>81</v>
      </c>
    </row>
    <row r="29" spans="1:3" x14ac:dyDescent="0.2">
      <c r="A29" s="1" t="s">
        <v>35</v>
      </c>
      <c r="B29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7.5" bestFit="1" customWidth="1"/>
    <col min="2" max="2" width="10.5" bestFit="1" customWidth="1"/>
    <col min="3" max="3" width="13.1640625" bestFit="1" customWidth="1"/>
    <col min="4" max="4" width="11.33203125" bestFit="1" customWidth="1"/>
    <col min="5" max="5" width="34.5" bestFit="1" customWidth="1"/>
    <col min="6" max="6" width="7.5" bestFit="1" customWidth="1"/>
    <col min="7" max="7" width="11.6640625" bestFit="1" customWidth="1"/>
    <col min="8" max="8" width="17.5" bestFit="1" customWidth="1"/>
  </cols>
  <sheetData>
    <row r="1" spans="1:26" ht="16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4" t="s">
        <v>6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">
      <c r="A2" t="s">
        <v>306</v>
      </c>
      <c r="B2" t="s">
        <v>60</v>
      </c>
      <c r="D2" t="s">
        <v>61</v>
      </c>
      <c r="E2" s="12"/>
      <c r="F2" t="s">
        <v>8</v>
      </c>
      <c r="H2" s="2"/>
    </row>
    <row r="3" spans="1:26" x14ac:dyDescent="0.2">
      <c r="A3" t="s">
        <v>307</v>
      </c>
      <c r="B3" t="s">
        <v>62</v>
      </c>
      <c r="D3" t="s">
        <v>63</v>
      </c>
      <c r="E3" s="12"/>
      <c r="F3" s="12"/>
      <c r="H3" s="2"/>
    </row>
    <row r="4" spans="1:26" x14ac:dyDescent="0.2">
      <c r="A4" t="s">
        <v>307</v>
      </c>
      <c r="B4" t="s">
        <v>64</v>
      </c>
      <c r="D4" t="s">
        <v>65</v>
      </c>
      <c r="E4" s="12"/>
      <c r="H4" s="2"/>
    </row>
    <row r="5" spans="1:26" x14ac:dyDescent="0.2">
      <c r="A5" t="s">
        <v>308</v>
      </c>
      <c r="B5" s="11"/>
      <c r="C5" t="s">
        <v>309</v>
      </c>
      <c r="D5" t="s">
        <v>7</v>
      </c>
      <c r="E5" s="12"/>
      <c r="F5" t="s">
        <v>8</v>
      </c>
      <c r="G5" t="s">
        <v>46</v>
      </c>
      <c r="H5" s="1" t="s">
        <v>83</v>
      </c>
    </row>
    <row r="6" spans="1:26" x14ac:dyDescent="0.2">
      <c r="A6" t="s">
        <v>308</v>
      </c>
      <c r="B6" s="11"/>
      <c r="D6" t="s">
        <v>9</v>
      </c>
      <c r="E6" s="12"/>
      <c r="F6" t="s">
        <v>8</v>
      </c>
      <c r="G6" t="s">
        <v>43</v>
      </c>
      <c r="H6" s="1" t="s">
        <v>84</v>
      </c>
    </row>
    <row r="7" spans="1:26" s="12" customFormat="1" x14ac:dyDescent="0.2">
      <c r="H7" s="13"/>
    </row>
    <row r="8" spans="1:26" x14ac:dyDescent="0.2">
      <c r="A8" t="s">
        <v>308</v>
      </c>
      <c r="B8" s="11"/>
      <c r="D8" t="s">
        <v>10</v>
      </c>
      <c r="E8" s="12"/>
      <c r="F8" t="s">
        <v>31</v>
      </c>
      <c r="G8" t="s">
        <v>45</v>
      </c>
      <c r="H8" s="1" t="s">
        <v>85</v>
      </c>
    </row>
    <row r="9" spans="1:26" x14ac:dyDescent="0.2">
      <c r="A9" t="s">
        <v>308</v>
      </c>
      <c r="B9" s="11"/>
      <c r="D9" t="s">
        <v>11</v>
      </c>
      <c r="E9" s="12"/>
      <c r="F9" t="s">
        <v>8</v>
      </c>
      <c r="G9" t="s">
        <v>49</v>
      </c>
      <c r="H9" s="1" t="s">
        <v>86</v>
      </c>
    </row>
    <row r="10" spans="1:26" x14ac:dyDescent="0.2">
      <c r="A10" t="s">
        <v>308</v>
      </c>
      <c r="B10" s="11"/>
      <c r="D10" t="s">
        <v>12</v>
      </c>
      <c r="E10" s="12"/>
      <c r="F10" t="s">
        <v>8</v>
      </c>
      <c r="G10" t="s">
        <v>44</v>
      </c>
      <c r="H10" s="1" t="s">
        <v>87</v>
      </c>
    </row>
    <row r="11" spans="1:26" x14ac:dyDescent="0.2">
      <c r="A11" t="s">
        <v>308</v>
      </c>
      <c r="B11" s="11"/>
      <c r="D11" t="s">
        <v>13</v>
      </c>
      <c r="E11" s="12"/>
      <c r="F11" t="s">
        <v>8</v>
      </c>
      <c r="G11" t="s">
        <v>67</v>
      </c>
      <c r="H11" s="1" t="s">
        <v>88</v>
      </c>
    </row>
    <row r="12" spans="1:26" x14ac:dyDescent="0.2">
      <c r="A12" s="12"/>
      <c r="B12" s="11"/>
      <c r="D12" t="s">
        <v>14</v>
      </c>
      <c r="E12" s="12"/>
      <c r="F12" t="s">
        <v>8</v>
      </c>
      <c r="G12" t="s">
        <v>50</v>
      </c>
      <c r="H12" s="1" t="s">
        <v>89</v>
      </c>
    </row>
    <row r="13" spans="1:26" x14ac:dyDescent="0.2">
      <c r="A13" t="s">
        <v>308</v>
      </c>
      <c r="B13" s="11"/>
      <c r="D13" t="s">
        <v>15</v>
      </c>
      <c r="E13" s="12"/>
      <c r="F13" t="s">
        <v>8</v>
      </c>
      <c r="G13" t="s">
        <v>41</v>
      </c>
      <c r="H13" s="1" t="s">
        <v>90</v>
      </c>
    </row>
    <row r="14" spans="1:26" x14ac:dyDescent="0.2">
      <c r="A14" t="s">
        <v>308</v>
      </c>
      <c r="B14" s="11"/>
      <c r="D14" t="s">
        <v>16</v>
      </c>
      <c r="E14" s="12"/>
      <c r="F14" t="s">
        <v>8</v>
      </c>
      <c r="G14" t="s">
        <v>73</v>
      </c>
      <c r="H14" s="1" t="s">
        <v>91</v>
      </c>
    </row>
    <row r="15" spans="1:26" x14ac:dyDescent="0.2">
      <c r="A15" t="s">
        <v>308</v>
      </c>
      <c r="B15" s="11"/>
      <c r="D15" t="s">
        <v>17</v>
      </c>
      <c r="E15" s="12"/>
      <c r="F15" t="s">
        <v>8</v>
      </c>
      <c r="G15" t="s">
        <v>42</v>
      </c>
      <c r="H15" s="1" t="s">
        <v>92</v>
      </c>
    </row>
    <row r="16" spans="1:26" x14ac:dyDescent="0.2">
      <c r="A16" t="s">
        <v>308</v>
      </c>
      <c r="B16" s="11"/>
      <c r="D16" t="s">
        <v>18</v>
      </c>
      <c r="E16" s="12"/>
      <c r="F16" t="s">
        <v>8</v>
      </c>
      <c r="G16" t="s">
        <v>52</v>
      </c>
      <c r="H16" s="1" t="s">
        <v>93</v>
      </c>
    </row>
    <row r="17" spans="1:8" x14ac:dyDescent="0.2">
      <c r="A17" t="s">
        <v>308</v>
      </c>
      <c r="B17" s="11"/>
      <c r="D17" t="s">
        <v>19</v>
      </c>
      <c r="E17" s="12"/>
      <c r="F17" t="s">
        <v>8</v>
      </c>
      <c r="G17" t="s">
        <v>59</v>
      </c>
      <c r="H17" s="1" t="s">
        <v>94</v>
      </c>
    </row>
    <row r="18" spans="1:8" x14ac:dyDescent="0.2">
      <c r="A18" t="s">
        <v>308</v>
      </c>
      <c r="B18" s="11"/>
      <c r="D18" t="s">
        <v>20</v>
      </c>
      <c r="E18" s="12"/>
      <c r="F18" t="s">
        <v>8</v>
      </c>
      <c r="G18" t="s">
        <v>53</v>
      </c>
      <c r="H18" s="1" t="s">
        <v>95</v>
      </c>
    </row>
    <row r="19" spans="1:8" x14ac:dyDescent="0.2">
      <c r="A19" t="s">
        <v>308</v>
      </c>
      <c r="B19" s="11"/>
      <c r="D19" t="s">
        <v>21</v>
      </c>
      <c r="E19" s="12"/>
      <c r="F19" t="s">
        <v>8</v>
      </c>
      <c r="G19" t="s">
        <v>56</v>
      </c>
      <c r="H19" s="1" t="s">
        <v>96</v>
      </c>
    </row>
    <row r="20" spans="1:8" x14ac:dyDescent="0.2">
      <c r="A20" t="s">
        <v>308</v>
      </c>
      <c r="B20" s="11"/>
      <c r="D20" t="s">
        <v>22</v>
      </c>
      <c r="E20" s="12"/>
      <c r="F20" t="s">
        <v>8</v>
      </c>
      <c r="G20" t="s">
        <v>54</v>
      </c>
      <c r="H20" s="1" t="s">
        <v>97</v>
      </c>
    </row>
    <row r="21" spans="1:8" x14ac:dyDescent="0.2">
      <c r="A21" t="s">
        <v>308</v>
      </c>
      <c r="B21" s="11"/>
      <c r="D21" t="s">
        <v>23</v>
      </c>
      <c r="E21" s="12"/>
      <c r="F21" t="s">
        <v>8</v>
      </c>
      <c r="G21" t="s">
        <v>47</v>
      </c>
      <c r="H21" s="1" t="s">
        <v>98</v>
      </c>
    </row>
    <row r="22" spans="1:8" x14ac:dyDescent="0.2">
      <c r="A22" t="s">
        <v>308</v>
      </c>
      <c r="B22" s="11"/>
      <c r="D22" t="s">
        <v>24</v>
      </c>
      <c r="E22" s="12"/>
      <c r="F22" t="s">
        <v>8</v>
      </c>
      <c r="G22" t="s">
        <v>55</v>
      </c>
      <c r="H22" s="1" t="s">
        <v>99</v>
      </c>
    </row>
    <row r="23" spans="1:8" x14ac:dyDescent="0.2">
      <c r="A23" t="s">
        <v>308</v>
      </c>
      <c r="B23" s="11"/>
      <c r="D23" t="s">
        <v>25</v>
      </c>
      <c r="E23" s="12"/>
      <c r="F23" t="s">
        <v>31</v>
      </c>
      <c r="G23" t="s">
        <v>75</v>
      </c>
      <c r="H23" s="1" t="s">
        <v>100</v>
      </c>
    </row>
    <row r="24" spans="1:8" x14ac:dyDescent="0.2">
      <c r="A24" t="s">
        <v>308</v>
      </c>
      <c r="B24" s="11"/>
      <c r="D24" t="s">
        <v>26</v>
      </c>
      <c r="E24" s="12"/>
      <c r="F24" t="s">
        <v>31</v>
      </c>
      <c r="G24" t="s">
        <v>51</v>
      </c>
      <c r="H24" s="1" t="s">
        <v>101</v>
      </c>
    </row>
    <row r="25" spans="1:8" x14ac:dyDescent="0.2">
      <c r="A25" t="s">
        <v>308</v>
      </c>
      <c r="B25" s="11"/>
      <c r="D25" t="s">
        <v>27</v>
      </c>
      <c r="E25" s="12"/>
      <c r="F25" t="s">
        <v>31</v>
      </c>
      <c r="G25" t="s">
        <v>48</v>
      </c>
      <c r="H25" s="1" t="s">
        <v>102</v>
      </c>
    </row>
    <row r="26" spans="1:8" x14ac:dyDescent="0.2">
      <c r="A26" t="s">
        <v>308</v>
      </c>
      <c r="B26" s="11"/>
      <c r="D26" t="s">
        <v>28</v>
      </c>
      <c r="E26" s="12"/>
      <c r="F26" t="s">
        <v>8</v>
      </c>
      <c r="G26" s="11" t="s">
        <v>74</v>
      </c>
      <c r="H26" s="1" t="s">
        <v>103</v>
      </c>
    </row>
    <row r="27" spans="1:8" x14ac:dyDescent="0.2">
      <c r="A27" t="s">
        <v>308</v>
      </c>
      <c r="B27" s="11"/>
      <c r="D27" t="s">
        <v>29</v>
      </c>
      <c r="E27" s="12"/>
      <c r="F27" t="s">
        <v>8</v>
      </c>
      <c r="G27" t="s">
        <v>57</v>
      </c>
      <c r="H27" s="1" t="s">
        <v>104</v>
      </c>
    </row>
    <row r="28" spans="1:8" x14ac:dyDescent="0.2">
      <c r="A28" t="s">
        <v>308</v>
      </c>
      <c r="B28" s="11"/>
      <c r="D28" t="s">
        <v>30</v>
      </c>
      <c r="E28" s="12"/>
      <c r="F28" t="s">
        <v>8</v>
      </c>
      <c r="G28" t="s">
        <v>58</v>
      </c>
      <c r="H28" s="1" t="s">
        <v>105</v>
      </c>
    </row>
    <row r="29" spans="1:8" x14ac:dyDescent="0.2">
      <c r="A29" t="s">
        <v>308</v>
      </c>
      <c r="B29" s="11"/>
      <c r="D29" t="s">
        <v>37</v>
      </c>
      <c r="E29" s="12"/>
      <c r="F29" t="s">
        <v>8</v>
      </c>
      <c r="G29" t="s">
        <v>68</v>
      </c>
      <c r="H29" s="1" t="s">
        <v>33</v>
      </c>
    </row>
    <row r="30" spans="1:8" x14ac:dyDescent="0.2">
      <c r="A30" t="s">
        <v>308</v>
      </c>
      <c r="B30" s="11"/>
      <c r="D30" t="s">
        <v>38</v>
      </c>
      <c r="E30" s="12"/>
      <c r="F30" t="s">
        <v>31</v>
      </c>
      <c r="G30" t="s">
        <v>69</v>
      </c>
      <c r="H30" s="1" t="s">
        <v>36</v>
      </c>
    </row>
    <row r="31" spans="1:8" x14ac:dyDescent="0.2">
      <c r="A31" t="s">
        <v>308</v>
      </c>
      <c r="B31" s="11"/>
      <c r="D31" t="s">
        <v>39</v>
      </c>
      <c r="E31" s="12"/>
      <c r="F31" t="s">
        <v>8</v>
      </c>
      <c r="G31" t="s">
        <v>70</v>
      </c>
      <c r="H31" s="1" t="s">
        <v>34</v>
      </c>
    </row>
    <row r="32" spans="1:8" x14ac:dyDescent="0.2">
      <c r="A32" t="s">
        <v>308</v>
      </c>
      <c r="B32" s="11"/>
      <c r="D32" t="s">
        <v>40</v>
      </c>
      <c r="E32" s="12"/>
      <c r="F32" t="s">
        <v>31</v>
      </c>
      <c r="G32" t="s">
        <v>71</v>
      </c>
      <c r="H32" s="1" t="s">
        <v>32</v>
      </c>
    </row>
    <row r="33" spans="1:8" x14ac:dyDescent="0.2">
      <c r="A33" t="s">
        <v>308</v>
      </c>
      <c r="B33" s="11"/>
      <c r="C33" s="11"/>
      <c r="D33" s="11" t="s">
        <v>66</v>
      </c>
      <c r="E33" s="12"/>
      <c r="F33" s="11" t="s">
        <v>8</v>
      </c>
      <c r="G33" t="s">
        <v>72</v>
      </c>
      <c r="H33" s="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0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1.83203125" style="6" bestFit="1" customWidth="1"/>
    <col min="2" max="2" width="14.1640625" style="6" bestFit="1" customWidth="1"/>
    <col min="3" max="3" width="13.1640625" style="6" bestFit="1" customWidth="1"/>
    <col min="4" max="4" width="19" style="6" bestFit="1" customWidth="1"/>
    <col min="5" max="5" width="7.5" style="6" customWidth="1"/>
    <col min="6" max="6" width="5.33203125" style="6" customWidth="1"/>
    <col min="7" max="7" width="7.5" style="6" bestFit="1" customWidth="1"/>
    <col min="8" max="8" width="6.83203125" style="6" bestFit="1" customWidth="1"/>
    <col min="9" max="9" width="7.33203125" style="6" bestFit="1" customWidth="1"/>
    <col min="10" max="10" width="18.83203125" style="6" bestFit="1" customWidth="1"/>
    <col min="11" max="11" width="9" style="6" customWidth="1"/>
    <col min="12" max="12" width="16.1640625" style="6" bestFit="1" customWidth="1"/>
    <col min="13" max="13" width="23.6640625" style="5" bestFit="1" customWidth="1"/>
    <col min="14" max="14" width="6.33203125" style="6" bestFit="1" customWidth="1"/>
    <col min="15" max="15" width="22.33203125" style="6" bestFit="1" customWidth="1"/>
    <col min="16" max="16384" width="8.83203125" style="6"/>
  </cols>
  <sheetData>
    <row r="1" spans="1:29" s="8" customFormat="1" x14ac:dyDescent="0.2">
      <c r="A1" s="8" t="s">
        <v>109</v>
      </c>
      <c r="B1" s="8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76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126</v>
      </c>
      <c r="T1" s="8" t="s">
        <v>127</v>
      </c>
      <c r="U1" s="8" t="s">
        <v>128</v>
      </c>
      <c r="V1" s="8" t="s">
        <v>129</v>
      </c>
      <c r="W1" s="8" t="s">
        <v>130</v>
      </c>
      <c r="X1" s="8" t="s">
        <v>131</v>
      </c>
      <c r="Y1" s="8" t="s">
        <v>132</v>
      </c>
      <c r="Z1" s="8" t="s">
        <v>133</v>
      </c>
      <c r="AA1" s="8" t="s">
        <v>134</v>
      </c>
      <c r="AB1" s="8" t="s">
        <v>135</v>
      </c>
      <c r="AC1" s="8" t="s">
        <v>136</v>
      </c>
    </row>
    <row r="2" spans="1:29" x14ac:dyDescent="0.2">
      <c r="A2" s="6" t="str">
        <f t="shared" ref="A2:A30" si="0">"14K120"</f>
        <v>14K120</v>
      </c>
      <c r="B2" s="6" t="s">
        <v>137</v>
      </c>
      <c r="C2" s="6" t="s">
        <v>138</v>
      </c>
      <c r="D2" s="6">
        <v>236199170</v>
      </c>
      <c r="E2" s="6" t="s">
        <v>31</v>
      </c>
      <c r="F2" s="6" t="str">
        <f>"20100612"</f>
        <v>20100612</v>
      </c>
      <c r="G2" s="6" t="str">
        <f>"013"</f>
        <v>013</v>
      </c>
      <c r="H2" s="6" t="str">
        <f>"310"</f>
        <v>310</v>
      </c>
      <c r="I2" s="6" t="str">
        <f>"0K"</f>
        <v>0K</v>
      </c>
      <c r="J2" s="6" t="str">
        <f>"574"</f>
        <v>574</v>
      </c>
      <c r="K2" s="6" t="s">
        <v>139</v>
      </c>
      <c r="L2" s="6" t="str">
        <f>"1"</f>
        <v>1</v>
      </c>
      <c r="M2" s="6" t="s">
        <v>140</v>
      </c>
      <c r="N2" s="6" t="s">
        <v>141</v>
      </c>
      <c r="O2" s="6" t="str">
        <f>"11221"</f>
        <v>11221</v>
      </c>
      <c r="P2" s="6" t="s">
        <v>142</v>
      </c>
      <c r="Q2" s="6" t="s">
        <v>143</v>
      </c>
      <c r="R2" s="6" t="s">
        <v>144</v>
      </c>
      <c r="S2" s="6" t="s">
        <v>145</v>
      </c>
      <c r="AA2" s="6" t="str">
        <f>"1"</f>
        <v>1</v>
      </c>
      <c r="AB2" s="6" t="str">
        <f>"100"</f>
        <v>100</v>
      </c>
    </row>
    <row r="3" spans="1:29" x14ac:dyDescent="0.2">
      <c r="A3" s="6" t="str">
        <f t="shared" si="0"/>
        <v>14K120</v>
      </c>
      <c r="B3" s="6" t="s">
        <v>146</v>
      </c>
      <c r="C3" s="6" t="s">
        <v>147</v>
      </c>
      <c r="D3" s="6">
        <v>236179362</v>
      </c>
      <c r="E3" s="6" t="s">
        <v>8</v>
      </c>
      <c r="F3" s="6" t="str">
        <f>"20101227"</f>
        <v>20101227</v>
      </c>
      <c r="G3" s="6" t="str">
        <f>"014"</f>
        <v>014</v>
      </c>
      <c r="H3" s="6" t="str">
        <f>"310"</f>
        <v>310</v>
      </c>
      <c r="I3" s="6" t="str">
        <f>"0K"</f>
        <v>0K</v>
      </c>
      <c r="J3" s="6" t="str">
        <f>"59-17"</f>
        <v>59-17</v>
      </c>
      <c r="K3" s="6" t="s">
        <v>148</v>
      </c>
      <c r="L3" s="6" t="str">
        <f>"1B6"</f>
        <v>1B6</v>
      </c>
      <c r="M3" s="6" t="s">
        <v>149</v>
      </c>
      <c r="N3" s="6" t="s">
        <v>141</v>
      </c>
      <c r="O3" s="6" t="str">
        <f>"11385"</f>
        <v>11385</v>
      </c>
      <c r="P3" s="6" t="s">
        <v>150</v>
      </c>
      <c r="Q3" s="6" t="s">
        <v>151</v>
      </c>
      <c r="R3" s="6" t="s">
        <v>152</v>
      </c>
      <c r="AA3" s="6" t="str">
        <f>"1"</f>
        <v>1</v>
      </c>
      <c r="AB3" s="6" t="str">
        <f>"100"</f>
        <v>100</v>
      </c>
    </row>
    <row r="4" spans="1:29" x14ac:dyDescent="0.2">
      <c r="A4" s="6" t="str">
        <f t="shared" si="0"/>
        <v>14K120</v>
      </c>
      <c r="B4" s="6" t="s">
        <v>153</v>
      </c>
      <c r="C4" s="6" t="s">
        <v>154</v>
      </c>
      <c r="D4" s="6">
        <v>230516353</v>
      </c>
      <c r="E4" s="6" t="s">
        <v>8</v>
      </c>
      <c r="F4" s="6" t="str">
        <f>"20090201"</f>
        <v>20090201</v>
      </c>
      <c r="G4" s="6" t="str">
        <f>"101"</f>
        <v>101</v>
      </c>
      <c r="H4" s="6" t="str">
        <f>"110"</f>
        <v>110</v>
      </c>
      <c r="I4" s="6" t="str">
        <f>"01"</f>
        <v>01</v>
      </c>
      <c r="J4" s="6" t="str">
        <f>"20"</f>
        <v>20</v>
      </c>
      <c r="K4" s="6" t="s">
        <v>155</v>
      </c>
      <c r="L4" s="6" t="str">
        <f>"1L"</f>
        <v>1L</v>
      </c>
      <c r="M4" s="6" t="s">
        <v>140</v>
      </c>
      <c r="N4" s="6" t="s">
        <v>141</v>
      </c>
      <c r="O4" s="6" t="str">
        <f>"11206"</f>
        <v>11206</v>
      </c>
      <c r="P4" s="6" t="s">
        <v>156</v>
      </c>
      <c r="Q4" s="6" t="s">
        <v>157</v>
      </c>
      <c r="R4" s="6" t="s">
        <v>158</v>
      </c>
      <c r="AA4" s="6" t="str">
        <f>"A"</f>
        <v>A</v>
      </c>
      <c r="AB4" s="6" t="str">
        <f>"100"</f>
        <v>100</v>
      </c>
    </row>
    <row r="5" spans="1:29" x14ac:dyDescent="0.2">
      <c r="A5" s="6" t="str">
        <f t="shared" si="0"/>
        <v>14K120</v>
      </c>
      <c r="B5" s="6" t="s">
        <v>159</v>
      </c>
      <c r="C5" s="6" t="s">
        <v>160</v>
      </c>
      <c r="D5" s="6">
        <v>205153745</v>
      </c>
      <c r="E5" s="6" t="s">
        <v>31</v>
      </c>
      <c r="F5" s="6" t="str">
        <f>"20040512"</f>
        <v>20040512</v>
      </c>
      <c r="G5" s="6" t="str">
        <f>"701"</f>
        <v>701</v>
      </c>
      <c r="H5" s="6" t="str">
        <f>"953"</f>
        <v>953</v>
      </c>
      <c r="I5" s="6" t="str">
        <f>"05"</f>
        <v>05</v>
      </c>
      <c r="J5" s="6" t="str">
        <f>"479"</f>
        <v>479</v>
      </c>
      <c r="K5" s="6" t="s">
        <v>161</v>
      </c>
      <c r="L5" s="6" t="str">
        <f>"2F"</f>
        <v>2F</v>
      </c>
      <c r="M5" s="6" t="s">
        <v>140</v>
      </c>
      <c r="N5" s="6" t="s">
        <v>141</v>
      </c>
      <c r="O5" s="6" t="str">
        <f>"11207"</f>
        <v>11207</v>
      </c>
      <c r="P5" s="6" t="s">
        <v>162</v>
      </c>
      <c r="Q5" s="6" t="s">
        <v>159</v>
      </c>
      <c r="R5" s="6" t="s">
        <v>163</v>
      </c>
      <c r="T5" s="6" t="s">
        <v>164</v>
      </c>
      <c r="U5" s="6" t="s">
        <v>165</v>
      </c>
      <c r="V5" s="6" t="s">
        <v>166</v>
      </c>
      <c r="AA5" s="6" t="str">
        <f>"A"</f>
        <v>A</v>
      </c>
      <c r="AB5" s="6" t="str">
        <f>"85"</f>
        <v>85</v>
      </c>
    </row>
    <row r="6" spans="1:29" x14ac:dyDescent="0.2">
      <c r="A6" s="6" t="str">
        <f t="shared" si="0"/>
        <v>14K120</v>
      </c>
      <c r="B6" s="6" t="s">
        <v>167</v>
      </c>
      <c r="C6" s="6" t="s">
        <v>168</v>
      </c>
      <c r="D6" s="6">
        <v>239193923</v>
      </c>
      <c r="E6" s="6" t="s">
        <v>31</v>
      </c>
      <c r="F6" s="6" t="str">
        <f>"20110615"</f>
        <v>20110615</v>
      </c>
      <c r="G6" s="6" t="str">
        <f>"002"</f>
        <v>002</v>
      </c>
      <c r="H6" s="6" t="str">
        <f t="shared" ref="H6:H14" si="1">"350"</f>
        <v>350</v>
      </c>
      <c r="I6" s="6" t="str">
        <f t="shared" ref="I6:I14" si="2">"PK"</f>
        <v>PK</v>
      </c>
      <c r="J6" s="6" t="str">
        <f>"533"</f>
        <v>533</v>
      </c>
      <c r="K6" s="6" t="s">
        <v>169</v>
      </c>
      <c r="L6" s="6" t="str">
        <f>"6F"</f>
        <v>6F</v>
      </c>
      <c r="M6" s="6" t="s">
        <v>140</v>
      </c>
      <c r="N6" s="6" t="s">
        <v>141</v>
      </c>
      <c r="O6" s="6" t="str">
        <f>"11206"</f>
        <v>11206</v>
      </c>
      <c r="P6" s="6" t="s">
        <v>170</v>
      </c>
      <c r="Q6" s="6" t="s">
        <v>171</v>
      </c>
      <c r="R6" s="6" t="s">
        <v>172</v>
      </c>
      <c r="AA6" s="6" t="str">
        <f>"A"</f>
        <v>A</v>
      </c>
      <c r="AB6" s="6" t="str">
        <f>"92"</f>
        <v>92</v>
      </c>
    </row>
    <row r="7" spans="1:29" x14ac:dyDescent="0.2">
      <c r="A7" s="6" t="str">
        <f t="shared" si="0"/>
        <v>14K120</v>
      </c>
      <c r="B7" s="6" t="s">
        <v>173</v>
      </c>
      <c r="C7" s="6" t="s">
        <v>174</v>
      </c>
      <c r="D7" s="6">
        <v>239208143</v>
      </c>
      <c r="E7" s="6" t="s">
        <v>31</v>
      </c>
      <c r="F7" s="6" t="str">
        <f>"20111014"</f>
        <v>20111014</v>
      </c>
      <c r="G7" s="6" t="str">
        <f>"002"</f>
        <v>002</v>
      </c>
      <c r="H7" s="6" t="str">
        <f t="shared" si="1"/>
        <v>350</v>
      </c>
      <c r="I7" s="6" t="str">
        <f t="shared" si="2"/>
        <v>PK</v>
      </c>
      <c r="J7" s="6" t="str">
        <f>"902"</f>
        <v>902</v>
      </c>
      <c r="K7" s="6" t="s">
        <v>175</v>
      </c>
      <c r="L7" s="6" t="str">
        <f>"263"</f>
        <v>263</v>
      </c>
      <c r="M7" s="6" t="s">
        <v>140</v>
      </c>
      <c r="N7" s="6" t="s">
        <v>141</v>
      </c>
      <c r="O7" s="6" t="str">
        <f>"11208"</f>
        <v>11208</v>
      </c>
      <c r="P7" s="6" t="s">
        <v>176</v>
      </c>
      <c r="Q7" s="6" t="s">
        <v>177</v>
      </c>
      <c r="R7" s="6" t="s">
        <v>178</v>
      </c>
      <c r="AA7" s="6" t="str">
        <f>"5"</f>
        <v>5</v>
      </c>
      <c r="AB7" s="6" t="str">
        <f>"92"</f>
        <v>92</v>
      </c>
    </row>
    <row r="8" spans="1:29" x14ac:dyDescent="0.2">
      <c r="A8" s="6" t="str">
        <f t="shared" si="0"/>
        <v>14K120</v>
      </c>
      <c r="B8" s="6" t="s">
        <v>179</v>
      </c>
      <c r="C8" s="6" t="s">
        <v>180</v>
      </c>
      <c r="D8" s="6">
        <v>239208614</v>
      </c>
      <c r="E8" s="6" t="s">
        <v>8</v>
      </c>
      <c r="F8" s="6" t="str">
        <f>"20110308"</f>
        <v>20110308</v>
      </c>
      <c r="G8" s="6" t="str">
        <f>"005"</f>
        <v>005</v>
      </c>
      <c r="H8" s="6" t="str">
        <f t="shared" si="1"/>
        <v>350</v>
      </c>
      <c r="I8" s="6" t="str">
        <f t="shared" si="2"/>
        <v>PK</v>
      </c>
      <c r="J8" s="6" t="str">
        <f>"584"</f>
        <v>584</v>
      </c>
      <c r="K8" s="6" t="s">
        <v>169</v>
      </c>
      <c r="L8" s="6" t="str">
        <f>"3L"</f>
        <v>3L</v>
      </c>
      <c r="M8" s="6" t="s">
        <v>140</v>
      </c>
      <c r="N8" s="6" t="s">
        <v>141</v>
      </c>
      <c r="O8" s="6" t="str">
        <f>"11206"</f>
        <v>11206</v>
      </c>
      <c r="P8" s="6" t="s">
        <v>181</v>
      </c>
      <c r="Q8" s="6" t="s">
        <v>182</v>
      </c>
      <c r="R8" s="6" t="s">
        <v>183</v>
      </c>
      <c r="AA8" s="6" t="str">
        <f>"A"</f>
        <v>A</v>
      </c>
      <c r="AB8" s="6" t="str">
        <f>"100"</f>
        <v>100</v>
      </c>
    </row>
    <row r="9" spans="1:29" x14ac:dyDescent="0.2">
      <c r="A9" s="6" t="str">
        <f t="shared" si="0"/>
        <v>14K120</v>
      </c>
      <c r="B9" s="6" t="s">
        <v>184</v>
      </c>
      <c r="C9" s="6" t="s">
        <v>185</v>
      </c>
      <c r="D9" s="6">
        <v>239193758</v>
      </c>
      <c r="E9" s="6" t="s">
        <v>31</v>
      </c>
      <c r="F9" s="6" t="str">
        <f>"20110516"</f>
        <v>20110516</v>
      </c>
      <c r="G9" s="6" t="str">
        <f>"003"</f>
        <v>003</v>
      </c>
      <c r="H9" s="6" t="str">
        <f t="shared" si="1"/>
        <v>350</v>
      </c>
      <c r="I9" s="6" t="str">
        <f t="shared" si="2"/>
        <v>PK</v>
      </c>
      <c r="J9" s="6" t="str">
        <f>"683"</f>
        <v>683</v>
      </c>
      <c r="K9" s="6" t="s">
        <v>186</v>
      </c>
      <c r="L9" s="6" t="str">
        <f>""</f>
        <v/>
      </c>
      <c r="M9" s="6" t="s">
        <v>140</v>
      </c>
      <c r="N9" s="6" t="s">
        <v>141</v>
      </c>
      <c r="O9" s="6" t="str">
        <f>"11207"</f>
        <v>11207</v>
      </c>
      <c r="P9" s="6" t="s">
        <v>187</v>
      </c>
      <c r="Q9" s="6" t="s">
        <v>184</v>
      </c>
      <c r="R9" s="6" t="s">
        <v>188</v>
      </c>
      <c r="AA9" s="6" t="str">
        <f>"A"</f>
        <v>A</v>
      </c>
      <c r="AB9" s="6" t="str">
        <f>"100"</f>
        <v>100</v>
      </c>
    </row>
    <row r="10" spans="1:29" x14ac:dyDescent="0.2">
      <c r="A10" s="6" t="str">
        <f t="shared" si="0"/>
        <v>14K120</v>
      </c>
      <c r="B10" s="6" t="s">
        <v>189</v>
      </c>
      <c r="C10" s="6" t="s">
        <v>190</v>
      </c>
      <c r="D10" s="6">
        <v>239209208</v>
      </c>
      <c r="E10" s="6" t="s">
        <v>8</v>
      </c>
      <c r="F10" s="6" t="str">
        <f>"20110711"</f>
        <v>20110711</v>
      </c>
      <c r="G10" s="6" t="str">
        <f>"002"</f>
        <v>002</v>
      </c>
      <c r="H10" s="6" t="str">
        <f t="shared" si="1"/>
        <v>350</v>
      </c>
      <c r="I10" s="6" t="str">
        <f t="shared" si="2"/>
        <v>PK</v>
      </c>
      <c r="J10" s="6" t="str">
        <f>"726"</f>
        <v>726</v>
      </c>
      <c r="K10" s="6" t="s">
        <v>191</v>
      </c>
      <c r="L10" s="6" t="str">
        <f>"3C"</f>
        <v>3C</v>
      </c>
      <c r="M10" s="6" t="s">
        <v>140</v>
      </c>
      <c r="N10" s="6" t="s">
        <v>141</v>
      </c>
      <c r="O10" s="6" t="str">
        <f>"11208"</f>
        <v>11208</v>
      </c>
      <c r="P10" s="6" t="s">
        <v>192</v>
      </c>
      <c r="Q10" s="6" t="s">
        <v>193</v>
      </c>
      <c r="R10" s="6" t="s">
        <v>194</v>
      </c>
      <c r="AA10" s="6" t="str">
        <f>"A"</f>
        <v>A</v>
      </c>
      <c r="AB10" s="6" t="str">
        <f>"71"</f>
        <v>71</v>
      </c>
    </row>
    <row r="11" spans="1:29" x14ac:dyDescent="0.2">
      <c r="A11" s="6" t="str">
        <f t="shared" si="0"/>
        <v>14K120</v>
      </c>
      <c r="B11" s="6" t="s">
        <v>195</v>
      </c>
      <c r="C11" s="6" t="s">
        <v>196</v>
      </c>
      <c r="D11" s="6">
        <v>239209109</v>
      </c>
      <c r="E11" s="6" t="s">
        <v>8</v>
      </c>
      <c r="F11" s="6" t="str">
        <f>"20111113"</f>
        <v>20111113</v>
      </c>
      <c r="G11" s="6" t="str">
        <f>"003"</f>
        <v>003</v>
      </c>
      <c r="H11" s="6" t="str">
        <f t="shared" si="1"/>
        <v>350</v>
      </c>
      <c r="I11" s="6" t="str">
        <f t="shared" si="2"/>
        <v>PK</v>
      </c>
      <c r="J11" s="6" t="str">
        <f>"125"</f>
        <v>125</v>
      </c>
      <c r="K11" s="6" t="s">
        <v>197</v>
      </c>
      <c r="L11" s="6" t="str">
        <f>"4R"</f>
        <v>4R</v>
      </c>
      <c r="M11" s="6" t="s">
        <v>140</v>
      </c>
      <c r="N11" s="6" t="s">
        <v>141</v>
      </c>
      <c r="O11" s="6" t="str">
        <f>"11206"</f>
        <v>11206</v>
      </c>
      <c r="P11" s="6" t="s">
        <v>198</v>
      </c>
      <c r="Q11" s="6" t="s">
        <v>199</v>
      </c>
      <c r="R11" s="6" t="s">
        <v>200</v>
      </c>
      <c r="AA11" s="6" t="str">
        <f>"5"</f>
        <v>5</v>
      </c>
      <c r="AB11" s="6" t="str">
        <f>"100"</f>
        <v>100</v>
      </c>
    </row>
    <row r="12" spans="1:29" x14ac:dyDescent="0.2">
      <c r="A12" s="6" t="str">
        <f t="shared" si="0"/>
        <v>14K120</v>
      </c>
      <c r="B12" s="6" t="s">
        <v>201</v>
      </c>
      <c r="C12" s="6" t="s">
        <v>202</v>
      </c>
      <c r="D12" s="6">
        <v>239193550</v>
      </c>
      <c r="E12" s="6" t="s">
        <v>8</v>
      </c>
      <c r="F12" s="6" t="str">
        <f>"20110328"</f>
        <v>20110328</v>
      </c>
      <c r="G12" s="6" t="str">
        <f>"001"</f>
        <v>001</v>
      </c>
      <c r="H12" s="6" t="str">
        <f t="shared" si="1"/>
        <v>350</v>
      </c>
      <c r="I12" s="6" t="str">
        <f t="shared" si="2"/>
        <v>PK</v>
      </c>
      <c r="J12" s="6" t="str">
        <f>"125"</f>
        <v>125</v>
      </c>
      <c r="K12" s="6" t="s">
        <v>203</v>
      </c>
      <c r="L12" s="6" t="str">
        <f>"3B"</f>
        <v>3B</v>
      </c>
      <c r="M12" s="6" t="s">
        <v>140</v>
      </c>
      <c r="N12" s="6" t="s">
        <v>141</v>
      </c>
      <c r="O12" s="6" t="str">
        <f>"11205"</f>
        <v>11205</v>
      </c>
      <c r="P12" s="6" t="s">
        <v>204</v>
      </c>
      <c r="Q12" s="6" t="s">
        <v>205</v>
      </c>
      <c r="R12" s="6" t="s">
        <v>206</v>
      </c>
      <c r="AA12" s="6" t="str">
        <f>"A"</f>
        <v>A</v>
      </c>
      <c r="AB12" s="6" t="str">
        <f>"100"</f>
        <v>100</v>
      </c>
    </row>
    <row r="13" spans="1:29" x14ac:dyDescent="0.2">
      <c r="A13" s="6" t="str">
        <f t="shared" si="0"/>
        <v>14K120</v>
      </c>
      <c r="B13" s="6" t="s">
        <v>179</v>
      </c>
      <c r="C13" s="6" t="s">
        <v>207</v>
      </c>
      <c r="D13" s="6">
        <v>239208317</v>
      </c>
      <c r="E13" s="6" t="s">
        <v>8</v>
      </c>
      <c r="F13" s="6" t="str">
        <f>"20110411"</f>
        <v>20110411</v>
      </c>
      <c r="G13" s="6" t="str">
        <f>"003"</f>
        <v>003</v>
      </c>
      <c r="H13" s="6" t="str">
        <f t="shared" si="1"/>
        <v>350</v>
      </c>
      <c r="I13" s="6" t="str">
        <f t="shared" si="2"/>
        <v>PK</v>
      </c>
      <c r="J13" s="6" t="str">
        <f>"229"</f>
        <v>229</v>
      </c>
      <c r="K13" s="6" t="s">
        <v>208</v>
      </c>
      <c r="L13" s="6" t="str">
        <f>"3B"</f>
        <v>3B</v>
      </c>
      <c r="M13" s="6" t="s">
        <v>140</v>
      </c>
      <c r="N13" s="6" t="s">
        <v>141</v>
      </c>
      <c r="O13" s="6" t="str">
        <f>"11237"</f>
        <v>11237</v>
      </c>
      <c r="P13" s="6" t="s">
        <v>209</v>
      </c>
      <c r="Q13" s="6" t="s">
        <v>179</v>
      </c>
      <c r="R13" s="6" t="s">
        <v>210</v>
      </c>
      <c r="AA13" s="6" t="str">
        <f>"A"</f>
        <v>A</v>
      </c>
      <c r="AB13" s="6" t="str">
        <f>"100"</f>
        <v>100</v>
      </c>
    </row>
    <row r="14" spans="1:29" x14ac:dyDescent="0.2">
      <c r="A14" s="6" t="str">
        <f t="shared" si="0"/>
        <v>14K120</v>
      </c>
      <c r="B14" s="6" t="s">
        <v>211</v>
      </c>
      <c r="C14" s="6" t="s">
        <v>212</v>
      </c>
      <c r="D14" s="6">
        <v>239193402</v>
      </c>
      <c r="E14" s="6" t="s">
        <v>8</v>
      </c>
      <c r="F14" s="6" t="str">
        <f>"20110523"</f>
        <v>20110523</v>
      </c>
      <c r="G14" s="6" t="str">
        <f>"005"</f>
        <v>005</v>
      </c>
      <c r="H14" s="6" t="str">
        <f t="shared" si="1"/>
        <v>350</v>
      </c>
      <c r="I14" s="6" t="str">
        <f t="shared" si="2"/>
        <v>PK</v>
      </c>
      <c r="J14" s="6" t="str">
        <f>"890"</f>
        <v>890</v>
      </c>
      <c r="K14" s="6" t="s">
        <v>213</v>
      </c>
      <c r="L14" s="6" t="str">
        <f>"9"</f>
        <v>9</v>
      </c>
      <c r="M14" s="6" t="s">
        <v>140</v>
      </c>
      <c r="N14" s="6" t="s">
        <v>141</v>
      </c>
      <c r="O14" s="6" t="str">
        <f>"11206"</f>
        <v>11206</v>
      </c>
      <c r="P14" s="6" t="s">
        <v>214</v>
      </c>
      <c r="Q14" s="6" t="s">
        <v>215</v>
      </c>
      <c r="R14" s="6" t="s">
        <v>216</v>
      </c>
      <c r="AA14" s="6" t="str">
        <f>"A"</f>
        <v>A</v>
      </c>
      <c r="AB14" s="6" t="str">
        <f>"57"</f>
        <v>57</v>
      </c>
    </row>
    <row r="15" spans="1:29" x14ac:dyDescent="0.2">
      <c r="A15" s="6" t="str">
        <f t="shared" si="0"/>
        <v>14K120</v>
      </c>
      <c r="B15" s="6" t="s">
        <v>217</v>
      </c>
      <c r="C15" s="6" t="s">
        <v>218</v>
      </c>
      <c r="D15" s="6">
        <v>231108408</v>
      </c>
      <c r="E15" s="6" t="s">
        <v>31</v>
      </c>
      <c r="F15" s="6" t="str">
        <f>"20070925"</f>
        <v>20070925</v>
      </c>
      <c r="G15" s="6" t="str">
        <f>"302"</f>
        <v>302</v>
      </c>
      <c r="H15" s="6" t="str">
        <f>"130"</f>
        <v>130</v>
      </c>
      <c r="I15" s="6" t="str">
        <f>"03"</f>
        <v>03</v>
      </c>
      <c r="J15" s="6" t="str">
        <f>"32"</f>
        <v>32</v>
      </c>
      <c r="K15" s="6" t="s">
        <v>219</v>
      </c>
      <c r="L15" s="6" t="str">
        <f>"1L"</f>
        <v>1L</v>
      </c>
      <c r="M15" s="6" t="s">
        <v>140</v>
      </c>
      <c r="N15" s="6" t="s">
        <v>141</v>
      </c>
      <c r="O15" s="6" t="str">
        <f>"11206"</f>
        <v>11206</v>
      </c>
      <c r="P15" s="6" t="s">
        <v>220</v>
      </c>
      <c r="Q15" s="6" t="s">
        <v>217</v>
      </c>
      <c r="R15" s="6" t="s">
        <v>221</v>
      </c>
      <c r="T15" s="6" t="s">
        <v>217</v>
      </c>
      <c r="U15" s="6" t="s">
        <v>222</v>
      </c>
      <c r="V15" s="6" t="s">
        <v>223</v>
      </c>
      <c r="AA15" s="6" t="str">
        <f>"5"</f>
        <v>5</v>
      </c>
      <c r="AB15" s="6" t="str">
        <f t="shared" ref="AB15:AB22" si="3">"100"</f>
        <v>100</v>
      </c>
    </row>
    <row r="16" spans="1:29" x14ac:dyDescent="0.2">
      <c r="A16" s="6" t="str">
        <f t="shared" si="0"/>
        <v>14K120</v>
      </c>
      <c r="B16" s="6" t="s">
        <v>224</v>
      </c>
      <c r="C16" s="6" t="s">
        <v>225</v>
      </c>
      <c r="D16" s="6">
        <v>225868942</v>
      </c>
      <c r="E16" s="6" t="s">
        <v>8</v>
      </c>
      <c r="F16" s="6" t="str">
        <f>"20070614"</f>
        <v>20070614</v>
      </c>
      <c r="G16" s="6" t="str">
        <f>"302"</f>
        <v>302</v>
      </c>
      <c r="H16" s="6" t="str">
        <f>"130"</f>
        <v>130</v>
      </c>
      <c r="I16" s="6" t="str">
        <f>"03"</f>
        <v>03</v>
      </c>
      <c r="J16" s="6" t="str">
        <f>"896"</f>
        <v>896</v>
      </c>
      <c r="K16" s="6" t="s">
        <v>226</v>
      </c>
      <c r="L16" s="6" t="str">
        <f>"4D"</f>
        <v>4D</v>
      </c>
      <c r="M16" s="6" t="s">
        <v>140</v>
      </c>
      <c r="N16" s="6" t="s">
        <v>141</v>
      </c>
      <c r="O16" s="6" t="str">
        <f>"11206"</f>
        <v>11206</v>
      </c>
      <c r="P16" s="6" t="s">
        <v>227</v>
      </c>
      <c r="Q16" s="6" t="s">
        <v>228</v>
      </c>
      <c r="R16" s="6" t="s">
        <v>229</v>
      </c>
      <c r="S16" s="6" t="s">
        <v>230</v>
      </c>
      <c r="AA16" s="6" t="str">
        <f>"A"</f>
        <v>A</v>
      </c>
      <c r="AB16" s="6" t="str">
        <f t="shared" si="3"/>
        <v>100</v>
      </c>
    </row>
    <row r="17" spans="1:28" x14ac:dyDescent="0.2">
      <c r="A17" s="6" t="str">
        <f t="shared" si="0"/>
        <v>14K120</v>
      </c>
      <c r="B17" s="6" t="s">
        <v>231</v>
      </c>
      <c r="C17" s="6" t="s">
        <v>232</v>
      </c>
      <c r="D17" s="6">
        <v>226471746</v>
      </c>
      <c r="E17" s="6" t="s">
        <v>8</v>
      </c>
      <c r="F17" s="6" t="str">
        <f>"20090219"</f>
        <v>20090219</v>
      </c>
      <c r="G17" s="6" t="str">
        <f>"101"</f>
        <v>101</v>
      </c>
      <c r="H17" s="6" t="str">
        <f>"110"</f>
        <v>110</v>
      </c>
      <c r="I17" s="6" t="str">
        <f>"01"</f>
        <v>01</v>
      </c>
      <c r="J17" s="6" t="str">
        <f>"52"</f>
        <v>52</v>
      </c>
      <c r="K17" s="6" t="s">
        <v>233</v>
      </c>
      <c r="L17" s="6" t="str">
        <f>"505"</f>
        <v>505</v>
      </c>
      <c r="M17" s="6" t="s">
        <v>140</v>
      </c>
      <c r="N17" s="6" t="s">
        <v>141</v>
      </c>
      <c r="O17" s="6" t="str">
        <f>"11237"</f>
        <v>11237</v>
      </c>
      <c r="P17" s="6" t="s">
        <v>234</v>
      </c>
      <c r="Q17" s="6" t="s">
        <v>231</v>
      </c>
      <c r="R17" s="6" t="s">
        <v>235</v>
      </c>
      <c r="S17" s="6" t="s">
        <v>236</v>
      </c>
      <c r="AA17" s="6" t="str">
        <f>"5"</f>
        <v>5</v>
      </c>
      <c r="AB17" s="6" t="str">
        <f t="shared" si="3"/>
        <v>100</v>
      </c>
    </row>
    <row r="18" spans="1:28" x14ac:dyDescent="0.2">
      <c r="A18" s="6" t="str">
        <f t="shared" si="0"/>
        <v>14K120</v>
      </c>
      <c r="B18" s="6" t="s">
        <v>237</v>
      </c>
      <c r="C18" s="6" t="s">
        <v>221</v>
      </c>
      <c r="D18" s="6">
        <v>225847490</v>
      </c>
      <c r="E18" s="6" t="s">
        <v>8</v>
      </c>
      <c r="F18" s="6" t="str">
        <f>"20060505"</f>
        <v>20060505</v>
      </c>
      <c r="G18" s="6" t="str">
        <f>"402"</f>
        <v>402</v>
      </c>
      <c r="H18" s="6" t="str">
        <f>"140"</f>
        <v>140</v>
      </c>
      <c r="I18" s="6" t="str">
        <f>"04"</f>
        <v>04</v>
      </c>
      <c r="J18" s="6" t="str">
        <f>"1266"</f>
        <v>1266</v>
      </c>
      <c r="K18" s="6" t="s">
        <v>238</v>
      </c>
      <c r="L18" s="6" t="str">
        <f>"2"</f>
        <v>2</v>
      </c>
      <c r="M18" s="6" t="s">
        <v>140</v>
      </c>
      <c r="N18" s="6" t="s">
        <v>141</v>
      </c>
      <c r="O18" s="6" t="str">
        <f>"11221"</f>
        <v>11221</v>
      </c>
      <c r="P18" s="6" t="s">
        <v>239</v>
      </c>
      <c r="Q18" s="6" t="s">
        <v>240</v>
      </c>
      <c r="R18" s="6" t="s">
        <v>241</v>
      </c>
      <c r="T18" s="6" t="s">
        <v>242</v>
      </c>
      <c r="U18" s="6" t="s">
        <v>243</v>
      </c>
      <c r="V18" s="6" t="s">
        <v>244</v>
      </c>
      <c r="AA18" s="6" t="str">
        <f>"A"</f>
        <v>A</v>
      </c>
      <c r="AB18" s="6" t="str">
        <f t="shared" si="3"/>
        <v>100</v>
      </c>
    </row>
    <row r="19" spans="1:28" x14ac:dyDescent="0.2">
      <c r="A19" s="6" t="str">
        <f t="shared" si="0"/>
        <v>14K120</v>
      </c>
      <c r="B19" s="6" t="s">
        <v>245</v>
      </c>
      <c r="C19" s="6" t="s">
        <v>246</v>
      </c>
      <c r="D19" s="6">
        <v>239290703</v>
      </c>
      <c r="E19" s="6" t="s">
        <v>8</v>
      </c>
      <c r="F19" s="6" t="str">
        <f>"20110407"</f>
        <v>20110407</v>
      </c>
      <c r="G19" s="6" t="str">
        <f>"004"</f>
        <v>004</v>
      </c>
      <c r="H19" s="6" t="str">
        <f t="shared" ref="H19:H29" si="4">"350"</f>
        <v>350</v>
      </c>
      <c r="I19" s="6" t="str">
        <f t="shared" ref="I19:I29" si="5">"PK"</f>
        <v>PK</v>
      </c>
      <c r="J19" s="6" t="str">
        <f>"20"</f>
        <v>20</v>
      </c>
      <c r="K19" s="6" t="s">
        <v>247</v>
      </c>
      <c r="L19" s="6" t="str">
        <f>"2"</f>
        <v>2</v>
      </c>
      <c r="M19" s="6" t="s">
        <v>140</v>
      </c>
      <c r="N19" s="6" t="s">
        <v>141</v>
      </c>
      <c r="O19" s="6" t="str">
        <f>"11206"</f>
        <v>11206</v>
      </c>
      <c r="P19" s="6" t="s">
        <v>248</v>
      </c>
      <c r="Q19" s="6" t="s">
        <v>249</v>
      </c>
      <c r="R19" s="6" t="s">
        <v>250</v>
      </c>
      <c r="AA19" s="6" t="str">
        <f>"A"</f>
        <v>A</v>
      </c>
      <c r="AB19" s="6" t="str">
        <f t="shared" si="3"/>
        <v>100</v>
      </c>
    </row>
    <row r="20" spans="1:28" x14ac:dyDescent="0.2">
      <c r="A20" s="6" t="str">
        <f t="shared" si="0"/>
        <v>14K120</v>
      </c>
      <c r="B20" s="6" t="s">
        <v>251</v>
      </c>
      <c r="C20" s="6" t="s">
        <v>252</v>
      </c>
      <c r="D20" s="6">
        <v>239348378</v>
      </c>
      <c r="E20" s="6" t="s">
        <v>31</v>
      </c>
      <c r="F20" s="6" t="str">
        <f>"20111107"</f>
        <v>20111107</v>
      </c>
      <c r="G20" s="6" t="str">
        <f>"001"</f>
        <v>001</v>
      </c>
      <c r="H20" s="6" t="str">
        <f t="shared" si="4"/>
        <v>350</v>
      </c>
      <c r="I20" s="6" t="str">
        <f t="shared" si="5"/>
        <v>PK</v>
      </c>
      <c r="J20" s="6" t="str">
        <f>"574"</f>
        <v>574</v>
      </c>
      <c r="K20" s="6" t="s">
        <v>139</v>
      </c>
      <c r="L20" s="6" t="str">
        <f>""</f>
        <v/>
      </c>
      <c r="M20" s="6" t="s">
        <v>140</v>
      </c>
      <c r="N20" s="6" t="s">
        <v>141</v>
      </c>
      <c r="O20" s="6" t="str">
        <f>"11221"</f>
        <v>11221</v>
      </c>
      <c r="P20" s="6" t="s">
        <v>253</v>
      </c>
      <c r="Q20" s="6" t="s">
        <v>251</v>
      </c>
      <c r="R20" s="6" t="s">
        <v>254</v>
      </c>
      <c r="AA20" s="6" t="str">
        <f>"A"</f>
        <v>A</v>
      </c>
      <c r="AB20" s="6" t="str">
        <f t="shared" si="3"/>
        <v>100</v>
      </c>
    </row>
    <row r="21" spans="1:28" x14ac:dyDescent="0.2">
      <c r="A21" s="6" t="str">
        <f t="shared" si="0"/>
        <v>14K120</v>
      </c>
      <c r="B21" s="6" t="s">
        <v>255</v>
      </c>
      <c r="C21" s="6" t="s">
        <v>256</v>
      </c>
      <c r="D21" s="6">
        <v>239348162</v>
      </c>
      <c r="E21" s="6" t="s">
        <v>8</v>
      </c>
      <c r="F21" s="6" t="str">
        <f>"20110418"</f>
        <v>20110418</v>
      </c>
      <c r="G21" s="6" t="str">
        <f>"001"</f>
        <v>001</v>
      </c>
      <c r="H21" s="6" t="str">
        <f t="shared" si="4"/>
        <v>350</v>
      </c>
      <c r="I21" s="6" t="str">
        <f t="shared" si="5"/>
        <v>PK</v>
      </c>
      <c r="J21" s="6" t="str">
        <f>"116-20"</f>
        <v>116-20</v>
      </c>
      <c r="K21" s="6" t="s">
        <v>257</v>
      </c>
      <c r="L21" s="6" t="str">
        <f>""</f>
        <v/>
      </c>
      <c r="M21" s="6" t="s">
        <v>258</v>
      </c>
      <c r="N21" s="6" t="s">
        <v>141</v>
      </c>
      <c r="O21" s="6" t="str">
        <f>"11412"</f>
        <v>11412</v>
      </c>
      <c r="P21" s="6" t="s">
        <v>259</v>
      </c>
      <c r="Q21" s="6" t="s">
        <v>260</v>
      </c>
      <c r="R21" s="6" t="s">
        <v>261</v>
      </c>
      <c r="AA21" s="6" t="str">
        <f>"5"</f>
        <v>5</v>
      </c>
      <c r="AB21" s="6" t="str">
        <f t="shared" si="3"/>
        <v>100</v>
      </c>
    </row>
    <row r="22" spans="1:28" x14ac:dyDescent="0.2">
      <c r="A22" s="6" t="str">
        <f t="shared" si="0"/>
        <v>14K120</v>
      </c>
      <c r="B22" s="6" t="s">
        <v>262</v>
      </c>
      <c r="C22" s="6" t="s">
        <v>263</v>
      </c>
      <c r="D22" s="6">
        <v>239291115</v>
      </c>
      <c r="E22" s="6" t="s">
        <v>31</v>
      </c>
      <c r="F22" s="6" t="str">
        <f>"20110114"</f>
        <v>20110114</v>
      </c>
      <c r="G22" s="6" t="str">
        <f>"001"</f>
        <v>001</v>
      </c>
      <c r="H22" s="6" t="str">
        <f t="shared" si="4"/>
        <v>350</v>
      </c>
      <c r="I22" s="6" t="str">
        <f t="shared" si="5"/>
        <v>PK</v>
      </c>
      <c r="J22" s="6" t="str">
        <f>"22"</f>
        <v>22</v>
      </c>
      <c r="K22" s="6" t="s">
        <v>264</v>
      </c>
      <c r="L22" s="6" t="str">
        <f>"APT."</f>
        <v>APT.</v>
      </c>
      <c r="M22" s="6" t="s">
        <v>140</v>
      </c>
      <c r="N22" s="6" t="s">
        <v>141</v>
      </c>
      <c r="O22" s="6" t="str">
        <f>"11206"</f>
        <v>11206</v>
      </c>
      <c r="P22" s="6" t="s">
        <v>265</v>
      </c>
      <c r="Q22" s="6" t="s">
        <v>266</v>
      </c>
      <c r="R22" s="6" t="s">
        <v>267</v>
      </c>
      <c r="AA22" s="6" t="str">
        <f>"5"</f>
        <v>5</v>
      </c>
      <c r="AB22" s="6" t="str">
        <f t="shared" si="3"/>
        <v>100</v>
      </c>
    </row>
    <row r="23" spans="1:28" x14ac:dyDescent="0.2">
      <c r="A23" s="6" t="str">
        <f t="shared" si="0"/>
        <v>14K120</v>
      </c>
      <c r="B23" s="6" t="s">
        <v>268</v>
      </c>
      <c r="C23" s="6" t="s">
        <v>269</v>
      </c>
      <c r="D23" s="6">
        <v>239290802</v>
      </c>
      <c r="E23" s="6" t="s">
        <v>8</v>
      </c>
      <c r="F23" s="6" t="str">
        <f>"20111121"</f>
        <v>20111121</v>
      </c>
      <c r="G23" s="6" t="str">
        <f>"004"</f>
        <v>004</v>
      </c>
      <c r="H23" s="6" t="str">
        <f t="shared" si="4"/>
        <v>350</v>
      </c>
      <c r="I23" s="6" t="str">
        <f t="shared" si="5"/>
        <v>PK</v>
      </c>
      <c r="J23" s="6" t="str">
        <f>"869"</f>
        <v>869</v>
      </c>
      <c r="K23" s="6" t="s">
        <v>213</v>
      </c>
      <c r="L23" s="6" t="str">
        <f>"18E"</f>
        <v>18E</v>
      </c>
      <c r="M23" s="6" t="s">
        <v>140</v>
      </c>
      <c r="N23" s="6" t="s">
        <v>141</v>
      </c>
      <c r="O23" s="6" t="str">
        <f>"11206"</f>
        <v>11206</v>
      </c>
      <c r="P23" s="6" t="s">
        <v>270</v>
      </c>
      <c r="Q23" s="6" t="s">
        <v>271</v>
      </c>
      <c r="R23" s="6" t="s">
        <v>272</v>
      </c>
      <c r="AA23" s="6" t="str">
        <f>"A"</f>
        <v>A</v>
      </c>
      <c r="AB23" s="6" t="str">
        <f>"92"</f>
        <v>92</v>
      </c>
    </row>
    <row r="24" spans="1:28" x14ac:dyDescent="0.2">
      <c r="A24" s="6" t="str">
        <f t="shared" si="0"/>
        <v>14K120</v>
      </c>
      <c r="B24" s="6" t="s">
        <v>189</v>
      </c>
      <c r="C24" s="6" t="s">
        <v>273</v>
      </c>
      <c r="D24" s="6">
        <v>239290588</v>
      </c>
      <c r="E24" s="6" t="s">
        <v>8</v>
      </c>
      <c r="F24" s="6" t="str">
        <f>"20110402"</f>
        <v>20110402</v>
      </c>
      <c r="G24" s="6" t="str">
        <f>"001"</f>
        <v>001</v>
      </c>
      <c r="H24" s="6" t="str">
        <f t="shared" si="4"/>
        <v>350</v>
      </c>
      <c r="I24" s="6" t="str">
        <f t="shared" si="5"/>
        <v>PK</v>
      </c>
      <c r="J24" s="6" t="str">
        <f>"876"</f>
        <v>876</v>
      </c>
      <c r="K24" s="6" t="s">
        <v>274</v>
      </c>
      <c r="L24" s="6" t="str">
        <f>"3"</f>
        <v>3</v>
      </c>
      <c r="M24" s="6" t="s">
        <v>140</v>
      </c>
      <c r="N24" s="6" t="s">
        <v>141</v>
      </c>
      <c r="O24" s="6" t="str">
        <f>"11206"</f>
        <v>11206</v>
      </c>
      <c r="P24" s="6" t="s">
        <v>275</v>
      </c>
      <c r="Q24" s="6" t="s">
        <v>276</v>
      </c>
      <c r="R24" s="6" t="s">
        <v>277</v>
      </c>
      <c r="AA24" s="6" t="str">
        <f>"A"</f>
        <v>A</v>
      </c>
      <c r="AB24" s="6" t="str">
        <f t="shared" ref="AB24:AB30" si="6">"100"</f>
        <v>100</v>
      </c>
    </row>
    <row r="25" spans="1:28" x14ac:dyDescent="0.2">
      <c r="A25" s="6" t="str">
        <f t="shared" si="0"/>
        <v>14K120</v>
      </c>
      <c r="B25" s="6" t="s">
        <v>278</v>
      </c>
      <c r="C25" s="6" t="s">
        <v>185</v>
      </c>
      <c r="D25" s="6">
        <v>239290653</v>
      </c>
      <c r="E25" s="6" t="s">
        <v>31</v>
      </c>
      <c r="F25" s="6" t="str">
        <f>"20110101"</f>
        <v>20110101</v>
      </c>
      <c r="G25" s="6" t="str">
        <f>"001"</f>
        <v>001</v>
      </c>
      <c r="H25" s="6" t="str">
        <f t="shared" si="4"/>
        <v>350</v>
      </c>
      <c r="I25" s="6" t="str">
        <f t="shared" si="5"/>
        <v>PK</v>
      </c>
      <c r="J25" s="6" t="str">
        <f>"1825"</f>
        <v>1825</v>
      </c>
      <c r="K25" s="6" t="s">
        <v>279</v>
      </c>
      <c r="L25" s="6" t="str">
        <f>"7M"</f>
        <v>7M</v>
      </c>
      <c r="M25" s="6" t="s">
        <v>140</v>
      </c>
      <c r="N25" s="6" t="s">
        <v>141</v>
      </c>
      <c r="O25" s="6" t="str">
        <f>"11233"</f>
        <v>11233</v>
      </c>
      <c r="P25" s="6" t="s">
        <v>280</v>
      </c>
      <c r="Q25" s="6" t="s">
        <v>281</v>
      </c>
      <c r="R25" s="6" t="s">
        <v>282</v>
      </c>
      <c r="AA25" s="6" t="str">
        <f>"5"</f>
        <v>5</v>
      </c>
      <c r="AB25" s="6" t="str">
        <f t="shared" si="6"/>
        <v>100</v>
      </c>
    </row>
    <row r="26" spans="1:28" x14ac:dyDescent="0.2">
      <c r="A26" s="6" t="str">
        <f t="shared" si="0"/>
        <v>14K120</v>
      </c>
      <c r="B26" s="6" t="s">
        <v>283</v>
      </c>
      <c r="C26" s="6" t="s">
        <v>284</v>
      </c>
      <c r="D26" s="6">
        <v>239290604</v>
      </c>
      <c r="E26" s="6" t="s">
        <v>31</v>
      </c>
      <c r="F26" s="6" t="str">
        <f>"20110428"</f>
        <v>20110428</v>
      </c>
      <c r="G26" s="6" t="str">
        <f>"003"</f>
        <v>003</v>
      </c>
      <c r="H26" s="6" t="str">
        <f t="shared" si="4"/>
        <v>350</v>
      </c>
      <c r="I26" s="6" t="str">
        <f t="shared" si="5"/>
        <v>PK</v>
      </c>
      <c r="J26" s="6" t="str">
        <f>"68"</f>
        <v>68</v>
      </c>
      <c r="K26" s="6" t="s">
        <v>285</v>
      </c>
      <c r="L26" s="6" t="str">
        <f>"6G"</f>
        <v>6G</v>
      </c>
      <c r="M26" s="6" t="s">
        <v>140</v>
      </c>
      <c r="N26" s="6" t="s">
        <v>141</v>
      </c>
      <c r="O26" s="6" t="str">
        <f>"11206"</f>
        <v>11206</v>
      </c>
      <c r="P26" s="6" t="s">
        <v>286</v>
      </c>
      <c r="Q26" s="6" t="s">
        <v>283</v>
      </c>
      <c r="R26" s="6" t="s">
        <v>287</v>
      </c>
      <c r="AA26" s="6" t="str">
        <f>"5"</f>
        <v>5</v>
      </c>
      <c r="AB26" s="6" t="str">
        <f t="shared" si="6"/>
        <v>100</v>
      </c>
    </row>
    <row r="27" spans="1:28" x14ac:dyDescent="0.2">
      <c r="A27" s="6" t="str">
        <f t="shared" si="0"/>
        <v>14K120</v>
      </c>
      <c r="B27" s="6" t="s">
        <v>288</v>
      </c>
      <c r="C27" s="6" t="s">
        <v>289</v>
      </c>
      <c r="D27" s="6">
        <v>239290505</v>
      </c>
      <c r="E27" s="6" t="s">
        <v>31</v>
      </c>
      <c r="F27" s="6" t="str">
        <f>"20110428"</f>
        <v>20110428</v>
      </c>
      <c r="G27" s="6" t="str">
        <f>"005"</f>
        <v>005</v>
      </c>
      <c r="H27" s="6" t="str">
        <f t="shared" si="4"/>
        <v>350</v>
      </c>
      <c r="I27" s="6" t="str">
        <f t="shared" si="5"/>
        <v>PK</v>
      </c>
      <c r="J27" s="6" t="str">
        <f>"22"</f>
        <v>22</v>
      </c>
      <c r="K27" s="6" t="s">
        <v>264</v>
      </c>
      <c r="L27" s="6" t="str">
        <f>"3L"</f>
        <v>3L</v>
      </c>
      <c r="M27" s="6" t="s">
        <v>140</v>
      </c>
      <c r="N27" s="6" t="s">
        <v>141</v>
      </c>
      <c r="O27" s="6" t="str">
        <f>"11206"</f>
        <v>11206</v>
      </c>
      <c r="P27" s="6" t="s">
        <v>290</v>
      </c>
      <c r="Q27" s="6" t="s">
        <v>205</v>
      </c>
      <c r="R27" s="6" t="s">
        <v>291</v>
      </c>
      <c r="AA27" s="6" t="str">
        <f>"A"</f>
        <v>A</v>
      </c>
      <c r="AB27" s="6" t="str">
        <f t="shared" si="6"/>
        <v>100</v>
      </c>
    </row>
    <row r="28" spans="1:28" x14ac:dyDescent="0.2">
      <c r="A28" s="6" t="str">
        <f t="shared" si="0"/>
        <v>14K120</v>
      </c>
      <c r="B28" s="6" t="s">
        <v>189</v>
      </c>
      <c r="C28" s="6" t="s">
        <v>292</v>
      </c>
      <c r="D28" s="6">
        <v>239262991</v>
      </c>
      <c r="E28" s="6" t="s">
        <v>31</v>
      </c>
      <c r="F28" s="6" t="str">
        <f>"20110422"</f>
        <v>20110422</v>
      </c>
      <c r="G28" s="6" t="str">
        <f>"004"</f>
        <v>004</v>
      </c>
      <c r="H28" s="6" t="str">
        <f t="shared" si="4"/>
        <v>350</v>
      </c>
      <c r="I28" s="6" t="str">
        <f t="shared" si="5"/>
        <v>PK</v>
      </c>
      <c r="J28" s="6" t="str">
        <f>"1396"</f>
        <v>1396</v>
      </c>
      <c r="K28" s="6" t="s">
        <v>169</v>
      </c>
      <c r="L28" s="6" t="str">
        <f>"1"</f>
        <v>1</v>
      </c>
      <c r="M28" s="6" t="s">
        <v>140</v>
      </c>
      <c r="N28" s="6" t="s">
        <v>141</v>
      </c>
      <c r="O28" s="6" t="str">
        <f>"11207"</f>
        <v>11207</v>
      </c>
      <c r="P28" s="6" t="s">
        <v>293</v>
      </c>
      <c r="Q28" s="6" t="s">
        <v>294</v>
      </c>
      <c r="R28" s="6" t="s">
        <v>295</v>
      </c>
      <c r="AA28" s="6" t="str">
        <f>"5"</f>
        <v>5</v>
      </c>
      <c r="AB28" s="6" t="str">
        <f t="shared" si="6"/>
        <v>100</v>
      </c>
    </row>
    <row r="29" spans="1:28" x14ac:dyDescent="0.2">
      <c r="A29" s="6" t="str">
        <f t="shared" si="0"/>
        <v>14K120</v>
      </c>
      <c r="B29" s="6" t="s">
        <v>296</v>
      </c>
      <c r="C29" s="6" t="s">
        <v>297</v>
      </c>
      <c r="D29" s="6">
        <v>239262975</v>
      </c>
      <c r="E29" s="6" t="s">
        <v>31</v>
      </c>
      <c r="F29" s="6" t="str">
        <f>"20110705"</f>
        <v>20110705</v>
      </c>
      <c r="G29" s="6" t="str">
        <f>"005"</f>
        <v>005</v>
      </c>
      <c r="H29" s="6" t="str">
        <f t="shared" si="4"/>
        <v>350</v>
      </c>
      <c r="I29" s="6" t="str">
        <f t="shared" si="5"/>
        <v>PK</v>
      </c>
      <c r="J29" s="6" t="str">
        <f>"16"</f>
        <v>16</v>
      </c>
      <c r="K29" s="6" t="s">
        <v>298</v>
      </c>
      <c r="L29" s="6" t="str">
        <f>"16A"</f>
        <v>16A</v>
      </c>
      <c r="M29" s="6" t="s">
        <v>140</v>
      </c>
      <c r="N29" s="6" t="s">
        <v>141</v>
      </c>
      <c r="O29" s="6" t="str">
        <f>"11206"</f>
        <v>11206</v>
      </c>
      <c r="P29" s="6" t="s">
        <v>299</v>
      </c>
      <c r="Q29" s="6" t="s">
        <v>296</v>
      </c>
      <c r="R29" s="6" t="s">
        <v>300</v>
      </c>
      <c r="AA29" s="6" t="str">
        <f>"5"</f>
        <v>5</v>
      </c>
      <c r="AB29" s="6" t="str">
        <f t="shared" si="6"/>
        <v>100</v>
      </c>
    </row>
    <row r="30" spans="1:28" x14ac:dyDescent="0.2">
      <c r="A30" s="6" t="str">
        <f t="shared" si="0"/>
        <v>14K120</v>
      </c>
      <c r="B30" s="6" t="s">
        <v>301</v>
      </c>
      <c r="C30" s="6" t="s">
        <v>302</v>
      </c>
      <c r="D30" s="6">
        <v>239424336</v>
      </c>
      <c r="E30" s="6" t="s">
        <v>31</v>
      </c>
      <c r="F30" s="6" t="str">
        <f>"20100726"</f>
        <v>20100726</v>
      </c>
      <c r="G30" s="6" t="str">
        <f>"014"</f>
        <v>014</v>
      </c>
      <c r="H30" s="6" t="str">
        <f>"310"</f>
        <v>310</v>
      </c>
      <c r="I30" s="6" t="str">
        <f>"0K"</f>
        <v>0K</v>
      </c>
      <c r="J30" s="6" t="str">
        <f>"17"</f>
        <v>17</v>
      </c>
      <c r="K30" s="6" t="s">
        <v>219</v>
      </c>
      <c r="L30" s="6" t="str">
        <f>""</f>
        <v/>
      </c>
      <c r="M30" s="6" t="s">
        <v>140</v>
      </c>
      <c r="N30" s="6" t="s">
        <v>141</v>
      </c>
      <c r="O30" s="6" t="str">
        <f>"11206"</f>
        <v>11206</v>
      </c>
      <c r="P30" s="6" t="s">
        <v>303</v>
      </c>
      <c r="Q30" s="6" t="s">
        <v>304</v>
      </c>
      <c r="R30" s="6" t="s">
        <v>305</v>
      </c>
      <c r="AA30" s="6" t="str">
        <f>"5"</f>
        <v>5</v>
      </c>
      <c r="AB30" s="6" t="str">
        <f t="shared" si="6"/>
        <v>100</v>
      </c>
    </row>
    <row r="430" spans="13:13" x14ac:dyDescent="0.2">
      <c r="M430" s="7"/>
    </row>
  </sheetData>
  <sheetProtection sheet="1" objects="1" scenarios="1" selectLockedCells="1"/>
  <sortState ref="A1:V430">
    <sortCondition ref="M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Teachers</vt:lpstr>
      <vt:lpstr>Students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2015-10-09T15:15:04Z</dcterms:created>
  <dcterms:modified xsi:type="dcterms:W3CDTF">2016-03-27T17:19:21Z</dcterms:modified>
</cp:coreProperties>
</file>