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15"/>
  <workbookPr filterPrivacy="1"/>
  <xr:revisionPtr revIDLastSave="238" documentId="8_{E22AEF3D-5B61-426F-89D5-ED5DCCC81A08}" xr6:coauthVersionLast="45" xr6:coauthVersionMax="45" xr10:uidLastSave="{3A30C071-8B4D-4B56-8ABA-6B7C6CB37C3F}"/>
  <bookViews>
    <workbookView xWindow="-120" yWindow="-120" windowWidth="29040" windowHeight="15840" firstSheet="1" activeTab="1" xr2:uid="{00000000-000D-0000-FFFF-FFFF00000000}"/>
  </bookViews>
  <sheets>
    <sheet name="Feuil1" sheetId="4" r:id="rId1"/>
    <sheet name="Dépenses" sheetId="3" r:id="rId2"/>
    <sheet name="Grille de salaires" sheetId="1" r:id="rId3"/>
  </sheets>
  <definedNames>
    <definedName name="CJ_CP">'Grille de salaires'!$G$5</definedName>
    <definedName name="CJ_RIL1">'Grille de salaires'!$G$6</definedName>
    <definedName name="CJ_RIL2">'Grille de salaires'!$G$7</definedName>
    <definedName name="_xlnm.Print_Titles" localSheetId="1">Dépenses!$1:$4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4" l="1"/>
  <c r="E7" i="4"/>
  <c r="D11" i="1"/>
  <c r="D10" i="1"/>
  <c r="E6" i="1"/>
  <c r="F6" i="1"/>
  <c r="G6" i="1"/>
  <c r="E7" i="1"/>
  <c r="F7" i="1"/>
  <c r="G7" i="1"/>
  <c r="H7" i="1"/>
  <c r="E5" i="1"/>
  <c r="F5" i="1"/>
  <c r="G5" i="1"/>
  <c r="H5" i="1"/>
  <c r="F30" i="3"/>
  <c r="H6" i="1"/>
  <c r="F39" i="3"/>
  <c r="F40" i="3"/>
  <c r="F36" i="3"/>
  <c r="F35" i="3"/>
  <c r="F34" i="3"/>
  <c r="F33" i="3"/>
  <c r="F32" i="3"/>
  <c r="F31" i="3"/>
  <c r="F27" i="3"/>
  <c r="F25" i="3"/>
  <c r="F26" i="3"/>
  <c r="F24" i="3"/>
  <c r="F23" i="3"/>
  <c r="F22" i="3"/>
  <c r="F19" i="3"/>
  <c r="F18" i="3"/>
  <c r="F17" i="3"/>
  <c r="F16" i="3"/>
  <c r="F15" i="3"/>
  <c r="F11" i="3"/>
  <c r="F10" i="3"/>
  <c r="F9" i="3"/>
  <c r="F8" i="3"/>
  <c r="F7" i="3"/>
  <c r="F5" i="3"/>
  <c r="F28" i="3"/>
  <c r="F20" i="3"/>
  <c r="F42" i="3"/>
  <c r="F13" i="3"/>
  <c r="F37" i="3"/>
</calcChain>
</file>

<file path=xl/sharedStrings.xml><?xml version="1.0" encoding="utf-8"?>
<sst xmlns="http://schemas.openxmlformats.org/spreadsheetml/2006/main" count="125" uniqueCount="89">
  <si>
    <t>Budget initial :</t>
  </si>
  <si>
    <t>Gestion des risques</t>
  </si>
  <si>
    <t>Freelance</t>
  </si>
  <si>
    <t xml:space="preserve">10 jours </t>
  </si>
  <si>
    <t>400e/jr</t>
  </si>
  <si>
    <t>Formations</t>
  </si>
  <si>
    <t>300e/unité</t>
  </si>
  <si>
    <t>Hébergement Serveur</t>
  </si>
  <si>
    <t>1 an</t>
  </si>
  <si>
    <t>100e/mois</t>
  </si>
  <si>
    <t>Salaires</t>
  </si>
  <si>
    <t>395 jours</t>
  </si>
  <si>
    <t>75/Jours/Personnes</t>
  </si>
  <si>
    <t>Budget restant (sans risques) :</t>
  </si>
  <si>
    <t>Budget restant (avec risques) :</t>
  </si>
  <si>
    <t xml:space="preserve"> </t>
  </si>
  <si>
    <t>Dépenses de départ</t>
  </si>
  <si>
    <t>Equipe</t>
  </si>
  <si>
    <t>Coût journalier</t>
  </si>
  <si>
    <t>Charges Planifiée (HJ)</t>
  </si>
  <si>
    <t>Coût estimé de la tâche</t>
  </si>
  <si>
    <t xml:space="preserve">Freelance </t>
  </si>
  <si>
    <t>15 |</t>
  </si>
  <si>
    <t>400e / jr</t>
  </si>
  <si>
    <t>Phase d'initialisation</t>
  </si>
  <si>
    <t>Site de formation</t>
  </si>
  <si>
    <t xml:space="preserve">2 | </t>
  </si>
  <si>
    <t>300e</t>
  </si>
  <si>
    <t>Recueil des besoins</t>
  </si>
  <si>
    <t>Chef de projet</t>
  </si>
  <si>
    <t>Hébergement Serv</t>
  </si>
  <si>
    <t>100e/ mois</t>
  </si>
  <si>
    <t>Etude de faisabilité</t>
  </si>
  <si>
    <t xml:space="preserve">Chef de projet ; RIL1 ; RIL2 </t>
  </si>
  <si>
    <t>130,8 € + 138,5 € + 138,5 €</t>
  </si>
  <si>
    <t>(CdP : 0,5) &amp; (RIL1 : 0,5) &amp; (RIL2 : 0,5)</t>
  </si>
  <si>
    <t>Cadrage</t>
  </si>
  <si>
    <t>Proposition commerciale</t>
  </si>
  <si>
    <t>Soutenance</t>
  </si>
  <si>
    <t>329,17e + 2*170,83e</t>
  </si>
  <si>
    <t>Phase de lancement</t>
  </si>
  <si>
    <t>Benchmark</t>
  </si>
  <si>
    <t>Considérations marketing</t>
  </si>
  <si>
    <t>Considérations graphique</t>
  </si>
  <si>
    <t>RIL1 ; RIL2</t>
  </si>
  <si>
    <t>138,5 € + 138,5 €</t>
  </si>
  <si>
    <t>(RIL1 : 0,5) &amp; (RIL2 : 0,5)</t>
  </si>
  <si>
    <t>Spécifications fonctionnelles</t>
  </si>
  <si>
    <t>Chef de projet ; RIL1 ; RIL2</t>
  </si>
  <si>
    <t>130,80 € + 138,5 € + 138,5 €</t>
  </si>
  <si>
    <t>(CdP : 2) &amp; (RIL : 1) &amp; (RIL2 : 1)</t>
  </si>
  <si>
    <t>Spécifications techniques</t>
  </si>
  <si>
    <t>Phase de conception</t>
  </si>
  <si>
    <t>Adaptation charte graphique</t>
  </si>
  <si>
    <t>(CdP : 1) &amp; (RIL1 : 1) &amp; (RIL2 : 1)</t>
  </si>
  <si>
    <t>Charte éditoriale</t>
  </si>
  <si>
    <t>Réalisation du module "Configuration"</t>
  </si>
  <si>
    <t>(RIL1 : 10) &amp; (RIL2 : 10)</t>
  </si>
  <si>
    <t>Réalisation du module "Conception de devis"</t>
  </si>
  <si>
    <t>(RIL1 : 15) &amp; (RIL2 : 15)</t>
  </si>
  <si>
    <t>Réalisation du module "Modalités de paiement"</t>
  </si>
  <si>
    <t>Maquettes</t>
  </si>
  <si>
    <t>(CdP : 4) &amp; (RIL1 : 1) &amp; (RIL2 : 1)</t>
  </si>
  <si>
    <t>Phase de production</t>
  </si>
  <si>
    <t>Hébergement &amp; Nom de domaine</t>
  </si>
  <si>
    <t xml:space="preserve">138,5 € + 138,5 € + ( </t>
  </si>
  <si>
    <t>Installation</t>
  </si>
  <si>
    <t>(RIL1 : 1) &amp; (RIL2 : 1)</t>
  </si>
  <si>
    <t>Achat des licences</t>
  </si>
  <si>
    <t>RIL1</t>
  </si>
  <si>
    <t>Installation Services tiers</t>
  </si>
  <si>
    <t>RIL2</t>
  </si>
  <si>
    <t>Création emails</t>
  </si>
  <si>
    <t>Tests</t>
  </si>
  <si>
    <t>Chef de Projet</t>
  </si>
  <si>
    <t>Déploiement</t>
  </si>
  <si>
    <t>Phase d'exploitation</t>
  </si>
  <si>
    <t>Référencement</t>
  </si>
  <si>
    <t>Questionnaire de satisfaction</t>
  </si>
  <si>
    <t>Frais totaux</t>
  </si>
  <si>
    <t>Coût annuel</t>
  </si>
  <si>
    <t>Coût mensuel</t>
  </si>
  <si>
    <t>Coût hebdomadaire</t>
  </si>
  <si>
    <t>Coût horaire</t>
  </si>
  <si>
    <t>Melvin  - Chef de Projet</t>
  </si>
  <si>
    <t>Maxime - RIL</t>
  </si>
  <si>
    <t>Maximilien - RIL</t>
  </si>
  <si>
    <t>Coût sur 2 ans</t>
  </si>
  <si>
    <t>Coût sur 395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</si>
</sst>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33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theme="3"/>
      <name val="Arial"/>
      <family val="2"/>
      <scheme val="minor"/>
    </font>
    <font>
      <sz val="9"/>
      <color theme="3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11"/>
      <color theme="2" tint="0.79998168889431442"/>
      <name val="Arial"/>
      <family val="2"/>
      <scheme val="minor"/>
    </font>
    <font>
      <sz val="9"/>
      <color theme="2" tint="0.79998168889431442"/>
      <name val="Arial"/>
      <family val="2"/>
      <scheme val="minor"/>
    </font>
    <font>
      <b/>
      <sz val="9"/>
      <color theme="5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2"/>
      <scheme val="minor"/>
    </font>
    <font>
      <sz val="18"/>
      <color theme="3"/>
      <name val="Gill Sans MT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9"/>
      <color theme="1"/>
      <name val="Arial"/>
      <family val="2"/>
      <scheme val="minor"/>
    </font>
    <font>
      <sz val="14"/>
      <color rgb="FFFF0000"/>
      <name val="Arial"/>
      <family val="2"/>
      <scheme val="minor"/>
    </font>
    <font>
      <b/>
      <sz val="20"/>
      <color theme="3"/>
      <name val="Arial"/>
      <family val="2"/>
      <scheme val="minor"/>
    </font>
    <font>
      <b/>
      <sz val="16"/>
      <color theme="5"/>
      <name val="Arial"/>
      <family val="2"/>
      <scheme val="minor"/>
    </font>
    <font>
      <sz val="11"/>
      <color rgb="FFFFFFFF"/>
      <name val="Arial"/>
      <family val="2"/>
      <scheme val="minor"/>
    </font>
    <font>
      <b/>
      <sz val="11"/>
      <color rgb="FFFFFFFF"/>
      <name val="Arial"/>
      <family val="2"/>
      <scheme val="minor"/>
    </font>
    <font>
      <i/>
      <sz val="11"/>
      <color theme="1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</fills>
  <borders count="3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47">
    <xf numFmtId="0" fontId="0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12" applyNumberFormat="0" applyAlignment="0" applyProtection="0"/>
    <xf numFmtId="0" fontId="19" fillId="9" borderId="13" applyNumberFormat="0" applyAlignment="0" applyProtection="0"/>
    <xf numFmtId="0" fontId="20" fillId="9" borderId="12" applyNumberFormat="0" applyAlignment="0" applyProtection="0"/>
    <xf numFmtId="0" fontId="21" fillId="0" borderId="14" applyNumberFormat="0" applyFill="0" applyAlignment="0" applyProtection="0"/>
    <xf numFmtId="0" fontId="1" fillId="10" borderId="15" applyNumberFormat="0" applyAlignment="0" applyProtection="0"/>
    <xf numFmtId="0" fontId="22" fillId="0" borderId="0" applyNumberFormat="0" applyFill="0" applyBorder="0" applyAlignment="0" applyProtection="0"/>
    <xf numFmtId="0" fontId="10" fillId="11" borderId="16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7" applyNumberFormat="0" applyFill="0" applyAlignment="0" applyProtection="0"/>
    <xf numFmtId="0" fontId="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vertical="center"/>
    </xf>
    <xf numFmtId="0" fontId="4" fillId="0" borderId="0" xfId="0" applyNumberFormat="1" applyFont="1"/>
    <xf numFmtId="0" fontId="4" fillId="0" borderId="0" xfId="0" applyNumberFormat="1" applyFont="1" applyAlignment="1">
      <alignment horizontal="left"/>
    </xf>
    <xf numFmtId="0" fontId="6" fillId="3" borderId="0" xfId="0" applyNumberFormat="1" applyFont="1" applyFill="1" applyAlignment="1">
      <alignment horizontal="left" vertical="center"/>
    </xf>
    <xf numFmtId="0" fontId="7" fillId="3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left" vertical="center"/>
    </xf>
    <xf numFmtId="44" fontId="4" fillId="4" borderId="6" xfId="0" applyNumberFormat="1" applyFont="1" applyFill="1" applyBorder="1" applyAlignment="1">
      <alignment horizontal="left" vertical="center"/>
    </xf>
    <xf numFmtId="44" fontId="4" fillId="4" borderId="7" xfId="0" applyNumberFormat="1" applyFont="1" applyFill="1" applyBorder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66" fontId="4" fillId="4" borderId="7" xfId="0" applyNumberFormat="1" applyFont="1" applyFill="1" applyBorder="1" applyAlignment="1">
      <alignment horizontal="right" vertical="center"/>
    </xf>
    <xf numFmtId="166" fontId="4" fillId="4" borderId="6" xfId="0" applyNumberFormat="1" applyFont="1" applyFill="1" applyBorder="1" applyAlignment="1">
      <alignment horizontal="right" vertical="center"/>
    </xf>
    <xf numFmtId="44" fontId="4" fillId="0" borderId="0" xfId="0" applyNumberFormat="1" applyFont="1" applyAlignment="1">
      <alignment horizontal="right" vertical="center" wrapText="1"/>
    </xf>
    <xf numFmtId="44" fontId="25" fillId="0" borderId="0" xfId="0" applyNumberFormat="1" applyFont="1" applyAlignment="1">
      <alignment horizontal="left" vertical="center"/>
    </xf>
    <xf numFmtId="44" fontId="26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 wrapText="1"/>
    </xf>
    <xf numFmtId="44" fontId="3" fillId="0" borderId="4" xfId="0" applyNumberFormat="1" applyFont="1" applyFill="1" applyBorder="1" applyAlignment="1">
      <alignment horizontal="left" vertical="center"/>
    </xf>
    <xf numFmtId="166" fontId="28" fillId="4" borderId="5" xfId="0" applyNumberFormat="1" applyFont="1" applyFill="1" applyBorder="1" applyAlignment="1">
      <alignment horizontal="left" vertical="center"/>
    </xf>
    <xf numFmtId="0" fontId="5" fillId="36" borderId="8" xfId="0" applyNumberFormat="1" applyFont="1" applyFill="1" applyBorder="1" applyAlignment="1">
      <alignment vertical="center"/>
    </xf>
    <xf numFmtId="0" fontId="8" fillId="36" borderId="8" xfId="0" applyNumberFormat="1" applyFont="1" applyFill="1" applyBorder="1" applyAlignment="1">
      <alignment vertical="center"/>
    </xf>
    <xf numFmtId="0" fontId="4" fillId="36" borderId="8" xfId="0" applyNumberFormat="1" applyFont="1" applyFill="1" applyBorder="1" applyAlignment="1">
      <alignment horizontal="left" vertical="center"/>
    </xf>
    <xf numFmtId="166" fontId="27" fillId="36" borderId="8" xfId="0" applyNumberFormat="1" applyFont="1" applyFill="1" applyBorder="1" applyAlignment="1">
      <alignment horizontal="right" vertical="center"/>
    </xf>
    <xf numFmtId="0" fontId="4" fillId="36" borderId="0" xfId="0" applyNumberFormat="1" applyFont="1" applyFill="1" applyAlignment="1">
      <alignment vertical="center"/>
    </xf>
    <xf numFmtId="0" fontId="4" fillId="36" borderId="0" xfId="0" applyNumberFormat="1" applyFont="1" applyFill="1" applyAlignment="1">
      <alignment horizontal="center" vertical="center"/>
    </xf>
    <xf numFmtId="0" fontId="4" fillId="36" borderId="0" xfId="0" applyNumberFormat="1" applyFont="1" applyFill="1" applyAlignment="1">
      <alignment horizontal="left" vertical="center"/>
    </xf>
    <xf numFmtId="44" fontId="27" fillId="36" borderId="8" xfId="0" applyNumberFormat="1" applyFont="1" applyFill="1" applyBorder="1" applyAlignment="1">
      <alignment horizontal="right" vertical="center"/>
    </xf>
    <xf numFmtId="14" fontId="4" fillId="0" borderId="0" xfId="0" applyNumberFormat="1" applyFont="1" applyFill="1" applyAlignment="1">
      <alignment horizontal="center" vertical="center"/>
    </xf>
    <xf numFmtId="44" fontId="4" fillId="0" borderId="0" xfId="0" applyNumberFormat="1" applyFont="1" applyFill="1" applyAlignment="1">
      <alignment horizontal="right" vertical="center" wrapText="1"/>
    </xf>
    <xf numFmtId="0" fontId="4" fillId="0" borderId="0" xfId="0" applyNumberFormat="1" applyFont="1" applyFill="1" applyAlignment="1">
      <alignment horizontal="center" vertical="center" wrapText="1"/>
    </xf>
    <xf numFmtId="44" fontId="26" fillId="0" borderId="3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44" fontId="4" fillId="0" borderId="0" xfId="0" applyNumberFormat="1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4" fontId="4" fillId="0" borderId="0" xfId="3" applyFont="1" applyFill="1" applyAlignment="1">
      <alignment horizontal="right" vertical="center" wrapText="1"/>
    </xf>
    <xf numFmtId="14" fontId="4" fillId="0" borderId="0" xfId="0" applyNumberFormat="1" applyFont="1" applyFill="1" applyBorder="1" applyAlignment="1">
      <alignment horizontal="center" vertical="center"/>
    </xf>
    <xf numFmtId="44" fontId="4" fillId="0" borderId="0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44" fontId="4" fillId="0" borderId="0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14" fontId="4" fillId="0" borderId="19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left" vertical="center"/>
    </xf>
    <xf numFmtId="0" fontId="4" fillId="0" borderId="18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right" vertical="center" indent="1"/>
    </xf>
    <xf numFmtId="166" fontId="4" fillId="4" borderId="0" xfId="0" applyNumberFormat="1" applyFont="1" applyFill="1" applyBorder="1" applyAlignment="1">
      <alignment horizontal="right" vertical="center"/>
    </xf>
    <xf numFmtId="0" fontId="0" fillId="38" borderId="21" xfId="0" applyFill="1" applyBorder="1"/>
    <xf numFmtId="0" fontId="30" fillId="37" borderId="22" xfId="0" applyFont="1" applyFill="1" applyBorder="1"/>
    <xf numFmtId="0" fontId="0" fillId="37" borderId="23" xfId="0" applyFill="1" applyBorder="1"/>
    <xf numFmtId="0" fontId="0" fillId="38" borderId="26" xfId="0" applyFill="1" applyBorder="1"/>
    <xf numFmtId="0" fontId="0" fillId="37" borderId="27" xfId="0" applyFill="1" applyBorder="1"/>
    <xf numFmtId="0" fontId="0" fillId="0" borderId="28" xfId="0" applyBorder="1"/>
    <xf numFmtId="0" fontId="0" fillId="38" borderId="0" xfId="0" applyFill="1" applyBorder="1" applyAlignment="1">
      <alignment horizontal="center"/>
    </xf>
    <xf numFmtId="0" fontId="0" fillId="38" borderId="20" xfId="0" applyFill="1" applyBorder="1" applyAlignment="1">
      <alignment horizontal="right"/>
    </xf>
    <xf numFmtId="0" fontId="0" fillId="38" borderId="21" xfId="0" applyFill="1" applyBorder="1" applyAlignment="1">
      <alignment horizontal="right"/>
    </xf>
    <xf numFmtId="0" fontId="0" fillId="38" borderId="20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0" fillId="38" borderId="21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8" borderId="27" xfId="0" applyFill="1" applyBorder="1" applyAlignment="1">
      <alignment horizontal="center" vertical="center"/>
    </xf>
    <xf numFmtId="3" fontId="30" fillId="37" borderId="25" xfId="0" applyNumberFormat="1" applyFont="1" applyFill="1" applyBorder="1" applyAlignment="1">
      <alignment horizontal="right"/>
    </xf>
    <xf numFmtId="3" fontId="30" fillId="37" borderId="24" xfId="0" applyNumberFormat="1" applyFont="1" applyFill="1" applyBorder="1" applyAlignment="1">
      <alignment horizontal="right"/>
    </xf>
    <xf numFmtId="0" fontId="0" fillId="38" borderId="26" xfId="0" applyFill="1" applyBorder="1" applyAlignment="1">
      <alignment horizontal="left" wrapText="1"/>
    </xf>
    <xf numFmtId="0" fontId="31" fillId="37" borderId="30" xfId="0" applyFont="1" applyFill="1" applyBorder="1"/>
    <xf numFmtId="0" fontId="24" fillId="37" borderId="31" xfId="0" applyFont="1" applyFill="1" applyBorder="1"/>
    <xf numFmtId="3" fontId="31" fillId="37" borderId="32" xfId="0" applyNumberFormat="1" applyFont="1" applyFill="1" applyBorder="1" applyAlignment="1">
      <alignment horizontal="right"/>
    </xf>
    <xf numFmtId="0" fontId="0" fillId="38" borderId="33" xfId="0" applyFill="1" applyBorder="1" applyAlignment="1">
      <alignment horizontal="center"/>
    </xf>
    <xf numFmtId="0" fontId="0" fillId="38" borderId="29" xfId="0" applyFill="1" applyBorder="1" applyAlignment="1">
      <alignment horizontal="center" vertical="center"/>
    </xf>
    <xf numFmtId="0" fontId="0" fillId="38" borderId="33" xfId="0" applyFill="1" applyBorder="1" applyAlignment="1">
      <alignment horizontal="right"/>
    </xf>
    <xf numFmtId="0" fontId="0" fillId="38" borderId="34" xfId="0" applyFill="1" applyBorder="1"/>
    <xf numFmtId="0" fontId="0" fillId="38" borderId="36" xfId="0" applyFill="1" applyBorder="1"/>
    <xf numFmtId="0" fontId="1" fillId="37" borderId="0" xfId="0" applyNumberFormat="1" applyFont="1" applyFill="1" applyAlignment="1">
      <alignment horizontal="center" vertical="center"/>
    </xf>
    <xf numFmtId="0" fontId="7" fillId="37" borderId="0" xfId="0" applyNumberFormat="1" applyFont="1" applyFill="1" applyAlignment="1">
      <alignment horizontal="center" vertical="center"/>
    </xf>
    <xf numFmtId="49" fontId="32" fillId="39" borderId="20" xfId="0" applyNumberFormat="1" applyFont="1" applyFill="1" applyBorder="1" applyAlignment="1">
      <alignment horizontal="center" wrapText="1"/>
    </xf>
    <xf numFmtId="49" fontId="32" fillId="39" borderId="35" xfId="0" applyNumberFormat="1" applyFont="1" applyFill="1" applyBorder="1" applyAlignment="1">
      <alignment horizontal="center" wrapText="1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Commentaire" xfId="20" builtinId="10" customBuiltin="1"/>
    <cellStyle name="Entrée" xfId="14" builtinId="20" customBuiltin="1"/>
    <cellStyle name="Insatisfaisant" xfId="12" builtinId="27" customBuiltin="1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495300</xdr:rowOff>
    </xdr:from>
    <xdr:to>
      <xdr:col>5</xdr:col>
      <xdr:colOff>857249</xdr:colOff>
      <xdr:row>1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285750" y="495300"/>
          <a:ext cx="6095999" cy="84772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170674</xdr:colOff>
      <xdr:row>0</xdr:row>
      <xdr:rowOff>942975</xdr:rowOff>
    </xdr:from>
    <xdr:to>
      <xdr:col>5</xdr:col>
      <xdr:colOff>419100</xdr:colOff>
      <xdr:row>1</xdr:row>
      <xdr:rowOff>238125</xdr:rowOff>
    </xdr:to>
    <xdr:sp macro="" textlink="">
      <xdr:nvSpPr>
        <xdr:cNvPr id="9" name="Zone de texte 1" descr="Inventaire" title="Titr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94499" y="942975"/>
          <a:ext cx="5287151" cy="638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" sz="2000">
              <a:solidFill>
                <a:schemeClr val="bg1"/>
              </a:solidFill>
              <a:latin typeface="Gill Sans MT" panose="020B0502020104020203" pitchFamily="34" charset="0"/>
              <a:ea typeface="+mn-ea"/>
              <a:cs typeface="+mn-cs"/>
            </a:rPr>
            <a:t>Vue d’ensemble du lancement du projet</a:t>
          </a:r>
        </a:p>
      </xdr:txBody>
    </xdr:sp>
    <xdr:clientData/>
  </xdr:twoCellAnchor>
  <xdr:twoCellAnchor>
    <xdr:from>
      <xdr:col>1</xdr:col>
      <xdr:colOff>170675</xdr:colOff>
      <xdr:row>0</xdr:row>
      <xdr:rowOff>533400</xdr:rowOff>
    </xdr:from>
    <xdr:to>
      <xdr:col>3</xdr:col>
      <xdr:colOff>437376</xdr:colOff>
      <xdr:row>0</xdr:row>
      <xdr:rowOff>1019175</xdr:rowOff>
    </xdr:to>
    <xdr:sp macro="" textlink="">
      <xdr:nvSpPr>
        <xdr:cNvPr id="10" name="Zone de texte 1" descr="Inventaire" title="Titr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94500" y="533400"/>
          <a:ext cx="3381376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" sz="2000">
              <a:solidFill>
                <a:schemeClr val="accent1"/>
              </a:solidFill>
              <a:latin typeface="Gill Sans MT" panose="020B0502020104020203" pitchFamily="34" charset="0"/>
            </a:rPr>
            <a:t>MADERA</a:t>
          </a:r>
          <a:endParaRPr lang="en-US" sz="2000">
            <a:solidFill>
              <a:schemeClr val="accent1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1266825</xdr:rowOff>
    </xdr:from>
    <xdr:to>
      <xdr:col>6</xdr:col>
      <xdr:colOff>0</xdr:colOff>
      <xdr:row>1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3825" y="1266825"/>
          <a:ext cx="6000750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466725</xdr:rowOff>
    </xdr:from>
    <xdr:to>
      <xdr:col>5</xdr:col>
      <xdr:colOff>1095375</xdr:colOff>
      <xdr:row>1</xdr:row>
      <xdr:rowOff>0</xdr:rowOff>
    </xdr:to>
    <xdr:sp macro="" textlink="">
      <xdr:nvSpPr>
        <xdr:cNvPr id="16" name="Rectangle 15">
          <a:extLst>
            <a:ext uri="{FF2B5EF4-FFF2-40B4-BE49-F238E27FC236}">
              <a16:creationId xmlns:a16="http://schemas.microsoft.com/office/drawing/2014/main" id="{00000000-0008-0000-0000-000010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285750" y="466725"/>
          <a:ext cx="6019800" cy="8763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170673</xdr:colOff>
      <xdr:row>0</xdr:row>
      <xdr:rowOff>942975</xdr:rowOff>
    </xdr:from>
    <xdr:to>
      <xdr:col>5</xdr:col>
      <xdr:colOff>609600</xdr:colOff>
      <xdr:row>1</xdr:row>
      <xdr:rowOff>238125</xdr:rowOff>
    </xdr:to>
    <xdr:sp macro="" textlink="">
      <xdr:nvSpPr>
        <xdr:cNvPr id="17" name="Zone de texte 1" descr="Inventaire" title="Titr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94498" y="942975"/>
          <a:ext cx="5458602" cy="638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" sz="2000">
              <a:solidFill>
                <a:schemeClr val="bg1"/>
              </a:solidFill>
              <a:latin typeface="Gill Sans MT" panose="020B0502020104020203" pitchFamily="34" charset="0"/>
              <a:ea typeface="+mn-ea"/>
              <a:cs typeface="+mn-cs"/>
            </a:rPr>
            <a:t>Grille des salaires du</a:t>
          </a:r>
          <a:r>
            <a:rPr lang="fr" sz="2000" baseline="0">
              <a:solidFill>
                <a:schemeClr val="bg1"/>
              </a:solidFill>
              <a:latin typeface="Gill Sans MT" panose="020B0502020104020203" pitchFamily="34" charset="0"/>
              <a:ea typeface="+mn-ea"/>
              <a:cs typeface="+mn-cs"/>
            </a:rPr>
            <a:t> projet</a:t>
          </a:r>
          <a:endParaRPr lang="fr" sz="2000">
            <a:solidFill>
              <a:schemeClr val="bg1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170675</xdr:colOff>
      <xdr:row>0</xdr:row>
      <xdr:rowOff>533400</xdr:rowOff>
    </xdr:from>
    <xdr:to>
      <xdr:col>3</xdr:col>
      <xdr:colOff>437376</xdr:colOff>
      <xdr:row>0</xdr:row>
      <xdr:rowOff>1019175</xdr:rowOff>
    </xdr:to>
    <xdr:sp macro="" textlink="">
      <xdr:nvSpPr>
        <xdr:cNvPr id="18" name="Zone de texte 1" descr="Inventaire" title="Titr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94500" y="533400"/>
          <a:ext cx="3381376" cy="4857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" sz="2000">
              <a:solidFill>
                <a:schemeClr val="accent1"/>
              </a:solidFill>
              <a:latin typeface="Gill Sans MT" panose="020B0502020104020203" pitchFamily="34" charset="0"/>
            </a:rPr>
            <a:t>MADERA</a:t>
          </a:r>
          <a:endParaRPr lang="en-US" sz="2000">
            <a:solidFill>
              <a:schemeClr val="accent1"/>
            </a:solidFill>
            <a:latin typeface="Gill Sans MT" panose="020B05020201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0</xdr:row>
      <xdr:rowOff>1266825</xdr:rowOff>
    </xdr:from>
    <xdr:to>
      <xdr:col>6</xdr:col>
      <xdr:colOff>0</xdr:colOff>
      <xdr:row>1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3825" y="1266825"/>
          <a:ext cx="6000750" cy="7620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Business Blue">
  <a:themeElements>
    <a:clrScheme name="Business Templates - Non Blue">
      <a:dk1>
        <a:sysClr val="windowText" lastClr="000000"/>
      </a:dk1>
      <a:lt1>
        <a:sysClr val="window" lastClr="FFFFFF"/>
      </a:lt1>
      <a:dk2>
        <a:srgbClr val="00292E"/>
      </a:dk2>
      <a:lt2>
        <a:srgbClr val="64B2C1"/>
      </a:lt2>
      <a:accent1>
        <a:srgbClr val="F0CDA1"/>
      </a:accent1>
      <a:accent2>
        <a:srgbClr val="107082"/>
      </a:accent2>
      <a:accent3>
        <a:srgbClr val="054854"/>
      </a:accent3>
      <a:accent4>
        <a:srgbClr val="00AEEF"/>
      </a:accent4>
      <a:accent5>
        <a:srgbClr val="F99927"/>
      </a:accent5>
      <a:accent6>
        <a:srgbClr val="EC7216"/>
      </a:accent6>
      <a:hlink>
        <a:srgbClr val="000000"/>
      </a:hlink>
      <a:folHlink>
        <a:srgbClr val="000000"/>
      </a:folHlink>
    </a:clrScheme>
    <a:fontScheme name="Custom 37">
      <a:majorFont>
        <a:latin typeface="Gill Sans MT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6350" cmpd="sng">
          <a:noFill/>
        </a:ln>
      </a:spPr>
      <a:bodyPr vertOverflow="clip" horzOverflow="clip" wrap="square" rtlCol="0" anchor="b"/>
      <a:lstStyle>
        <a:defPPr marL="0" marR="0" indent="0" algn="l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2000">
            <a:solidFill>
              <a:schemeClr val="accent1"/>
            </a:solidFill>
            <a:latin typeface="+mj-lt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6BFB-8E63-49B0-9A7A-6DE21B81E99F}">
  <dimension ref="A1:E8"/>
  <sheetViews>
    <sheetView showGridLines="0" workbookViewId="0">
      <selection activeCell="G13" sqref="G13"/>
    </sheetView>
  </sheetViews>
  <sheetFormatPr defaultColWidth="9" defaultRowHeight="13.5"/>
  <cols>
    <col min="2" max="2" width="16.375" bestFit="1" customWidth="1"/>
    <col min="3" max="3" width="13.625" customWidth="1"/>
    <col min="4" max="4" width="17.875" customWidth="1"/>
  </cols>
  <sheetData>
    <row r="1" spans="1:5" ht="14.25" thickBot="1">
      <c r="D1" s="61"/>
    </row>
    <row r="2" spans="1:5" ht="20.25" customHeight="1" thickBot="1">
      <c r="B2" s="57" t="s">
        <v>0</v>
      </c>
      <c r="C2" s="60"/>
      <c r="D2" s="60"/>
      <c r="E2" s="70">
        <v>110000</v>
      </c>
    </row>
    <row r="3" spans="1:5" ht="20.25" customHeight="1">
      <c r="A3" s="83" t="s">
        <v>1</v>
      </c>
      <c r="B3" s="79" t="s">
        <v>2</v>
      </c>
      <c r="C3" s="65" t="s">
        <v>3</v>
      </c>
      <c r="D3" s="69" t="s">
        <v>4</v>
      </c>
      <c r="E3" s="63">
        <v>4000</v>
      </c>
    </row>
    <row r="4" spans="1:5" ht="27.75" customHeight="1" thickBot="1">
      <c r="A4" s="84"/>
      <c r="B4" s="80" t="s">
        <v>5</v>
      </c>
      <c r="C4" s="76">
        <v>3</v>
      </c>
      <c r="D4" s="77" t="s">
        <v>6</v>
      </c>
      <c r="E4" s="78">
        <v>900</v>
      </c>
    </row>
    <row r="5" spans="1:5" ht="26.25">
      <c r="B5" s="72" t="s">
        <v>7</v>
      </c>
      <c r="C5" s="67" t="s">
        <v>8</v>
      </c>
      <c r="D5" s="68" t="s">
        <v>9</v>
      </c>
      <c r="E5" s="56">
        <v>1200</v>
      </c>
    </row>
    <row r="6" spans="1:5" ht="21" customHeight="1" thickBot="1">
      <c r="B6" s="59" t="s">
        <v>10</v>
      </c>
      <c r="C6" s="66" t="s">
        <v>11</v>
      </c>
      <c r="D6" s="62" t="s">
        <v>12</v>
      </c>
      <c r="E6" s="64">
        <v>108000</v>
      </c>
    </row>
    <row r="7" spans="1:5" ht="16.5" customHeight="1" thickBot="1">
      <c r="B7" s="73" t="s">
        <v>13</v>
      </c>
      <c r="C7" s="74"/>
      <c r="D7" s="74"/>
      <c r="E7" s="75" t="str">
        <f>E2-E6-E5&amp;"€"</f>
        <v>800€</v>
      </c>
    </row>
    <row r="8" spans="1:5" ht="17.25" customHeight="1" thickBot="1">
      <c r="B8" s="57" t="s">
        <v>14</v>
      </c>
      <c r="C8" s="58"/>
      <c r="D8" s="58"/>
      <c r="E8" s="71" t="str">
        <f>E2-E3-E4-E5-E6&amp;"€"</f>
        <v>-4100€</v>
      </c>
    </row>
  </sheetData>
  <mergeCells count="1"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showGridLines="0" tabSelected="1" zoomScaleNormal="100" workbookViewId="0">
      <selection activeCell="E3" sqref="E3"/>
    </sheetView>
  </sheetViews>
  <sheetFormatPr defaultColWidth="9" defaultRowHeight="15" customHeight="1"/>
  <cols>
    <col min="1" max="1" width="1.625" style="2" customWidth="1"/>
    <col min="2" max="2" width="33" style="2" bestFit="1" customWidth="1"/>
    <col min="3" max="3" width="12.625" style="11" customWidth="1"/>
    <col min="4" max="4" width="16.875" style="10" customWidth="1"/>
    <col min="5" max="5" width="17.375" style="10" bestFit="1" customWidth="1"/>
    <col min="6" max="6" width="19.5" style="10" bestFit="1" customWidth="1"/>
    <col min="7" max="7" width="1.625" style="2" customWidth="1"/>
    <col min="8" max="8" width="9" style="2"/>
    <col min="9" max="9" width="14.375" style="2" customWidth="1"/>
    <col min="10" max="16384" width="9" style="2"/>
  </cols>
  <sheetData>
    <row r="1" spans="1:11" s="5" customFormat="1" ht="105.75" customHeight="1">
      <c r="D1" s="6"/>
      <c r="E1" s="6"/>
      <c r="F1" s="6"/>
      <c r="G1" s="5" t="s">
        <v>15</v>
      </c>
    </row>
    <row r="2" spans="1:11" s="5" customFormat="1" ht="24" customHeight="1">
      <c r="D2" s="6"/>
      <c r="E2" s="6"/>
      <c r="F2" s="6"/>
    </row>
    <row r="3" spans="1:11" s="9" customFormat="1" ht="24" customHeight="1">
      <c r="B3" s="7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I3" s="9" t="s">
        <v>21</v>
      </c>
      <c r="J3" s="9" t="s">
        <v>22</v>
      </c>
      <c r="K3" s="9" t="s">
        <v>23</v>
      </c>
    </row>
    <row r="4" spans="1:11" s="5" customFormat="1" ht="3.75" customHeight="1">
      <c r="C4" s="12"/>
      <c r="D4" s="6"/>
      <c r="E4" s="6"/>
      <c r="F4" s="6"/>
    </row>
    <row r="5" spans="1:11" s="9" customFormat="1" ht="21" customHeight="1">
      <c r="B5" s="26" t="s">
        <v>24</v>
      </c>
      <c r="C5" s="27"/>
      <c r="D5" s="28"/>
      <c r="E5" s="28"/>
      <c r="F5" s="29">
        <f>F7+F8+F9+F10+F11</f>
        <v>504.16666666666663</v>
      </c>
      <c r="I5" s="9" t="s">
        <v>25</v>
      </c>
      <c r="J5" s="9" t="s">
        <v>26</v>
      </c>
      <c r="K5" s="9" t="s">
        <v>27</v>
      </c>
    </row>
    <row r="6" spans="1:11" ht="3.95" customHeight="1">
      <c r="A6" s="9"/>
      <c r="B6" s="30"/>
      <c r="C6" s="31"/>
      <c r="D6" s="32"/>
      <c r="E6" s="32"/>
      <c r="F6" s="32"/>
    </row>
    <row r="7" spans="1:11" ht="15" customHeight="1">
      <c r="B7" s="3" t="s">
        <v>28</v>
      </c>
      <c r="C7" s="34" t="s">
        <v>29</v>
      </c>
      <c r="D7" s="41">
        <v>130.80000000000001</v>
      </c>
      <c r="E7" s="38">
        <v>0.5</v>
      </c>
      <c r="F7" s="19">
        <f>CJ_CP/2</f>
        <v>45.833333333333329</v>
      </c>
      <c r="I7" s="2" t="s">
        <v>30</v>
      </c>
      <c r="K7" s="2" t="s">
        <v>31</v>
      </c>
    </row>
    <row r="8" spans="1:11" ht="31.5">
      <c r="B8" s="3" t="s">
        <v>32</v>
      </c>
      <c r="C8" s="42" t="s">
        <v>33</v>
      </c>
      <c r="D8" s="44" t="s">
        <v>34</v>
      </c>
      <c r="E8" s="43" t="s">
        <v>35</v>
      </c>
      <c r="F8" s="18">
        <f>(CJ_CP/2)+(CJ_RIL1/2)+(CJ_RIL2/2)</f>
        <v>137.5</v>
      </c>
    </row>
    <row r="9" spans="1:11" ht="15" customHeight="1">
      <c r="B9" s="3" t="s">
        <v>36</v>
      </c>
      <c r="C9" s="34" t="s">
        <v>29</v>
      </c>
      <c r="D9" s="41">
        <v>130.80000000000001</v>
      </c>
      <c r="E9" s="38">
        <v>2</v>
      </c>
      <c r="F9" s="18">
        <f>CJ_CP*2</f>
        <v>183.33333333333331</v>
      </c>
    </row>
    <row r="10" spans="1:11" ht="15" customHeight="1">
      <c r="B10" s="3" t="s">
        <v>37</v>
      </c>
      <c r="C10" s="34" t="s">
        <v>29</v>
      </c>
      <c r="D10" s="41">
        <v>130.80000000000001</v>
      </c>
      <c r="E10" s="40">
        <v>0.5</v>
      </c>
      <c r="F10" s="19">
        <f>CJ_CP/2</f>
        <v>45.833333333333329</v>
      </c>
    </row>
    <row r="11" spans="1:11" ht="12.75">
      <c r="B11" s="3" t="s">
        <v>38</v>
      </c>
      <c r="C11" s="34" t="s">
        <v>29</v>
      </c>
      <c r="D11" s="41">
        <v>130.80000000000001</v>
      </c>
      <c r="E11" s="38">
        <v>1</v>
      </c>
      <c r="F11" s="19">
        <f>CJ_CP</f>
        <v>91.666666666666657</v>
      </c>
    </row>
    <row r="12" spans="1:11" ht="21.75">
      <c r="B12" s="3" t="s">
        <v>10</v>
      </c>
      <c r="C12" s="42" t="s">
        <v>33</v>
      </c>
      <c r="D12" s="41" t="s">
        <v>39</v>
      </c>
      <c r="E12" s="38">
        <v>5.5</v>
      </c>
      <c r="F12" s="55"/>
    </row>
    <row r="13" spans="1:11" ht="21" customHeight="1">
      <c r="A13" s="9"/>
      <c r="B13" s="26" t="s">
        <v>40</v>
      </c>
      <c r="C13" s="27"/>
      <c r="D13" s="28"/>
      <c r="E13" s="28"/>
      <c r="F13" s="29">
        <f>F15+F16+F17+F18+F19</f>
        <v>687.49999999999989</v>
      </c>
    </row>
    <row r="14" spans="1:11" ht="3.95" customHeight="1">
      <c r="A14" s="9"/>
      <c r="B14" s="9"/>
    </row>
    <row r="15" spans="1:11" ht="15" customHeight="1">
      <c r="B15" s="3" t="s">
        <v>41</v>
      </c>
      <c r="C15" s="45" t="s">
        <v>29</v>
      </c>
      <c r="D15" s="46">
        <v>130.80000000000001</v>
      </c>
      <c r="E15" s="47">
        <v>1</v>
      </c>
      <c r="F15" s="19">
        <f>CJ_CP</f>
        <v>91.666666666666657</v>
      </c>
    </row>
    <row r="16" spans="1:11" ht="15" customHeight="1">
      <c r="B16" s="3" t="s">
        <v>42</v>
      </c>
      <c r="C16" s="45" t="s">
        <v>29</v>
      </c>
      <c r="D16" s="46">
        <v>130.80000000000001</v>
      </c>
      <c r="E16" s="40">
        <v>0.5</v>
      </c>
      <c r="F16" s="19">
        <f>CJ_CP/2</f>
        <v>45.833333333333329</v>
      </c>
    </row>
    <row r="17" spans="1:6" ht="21.75">
      <c r="B17" s="3" t="s">
        <v>43</v>
      </c>
      <c r="C17" s="45" t="s">
        <v>44</v>
      </c>
      <c r="D17" s="48" t="s">
        <v>45</v>
      </c>
      <c r="E17" s="49" t="s">
        <v>46</v>
      </c>
      <c r="F17" s="18">
        <f>(CJ_RIL1/2)+(CJ_RIL2/2)</f>
        <v>91.666666666666657</v>
      </c>
    </row>
    <row r="18" spans="1:6" ht="31.5">
      <c r="B18" s="3" t="s">
        <v>47</v>
      </c>
      <c r="C18" s="50" t="s">
        <v>48</v>
      </c>
      <c r="D18" s="48" t="s">
        <v>49</v>
      </c>
      <c r="E18" s="43" t="s">
        <v>50</v>
      </c>
      <c r="F18" s="14">
        <f>(CJ_CP*2) + CJ_RIL1 + CJ_RIL2</f>
        <v>366.66666666666663</v>
      </c>
    </row>
    <row r="19" spans="1:6" ht="21.75">
      <c r="B19" s="3" t="s">
        <v>51</v>
      </c>
      <c r="C19" s="51" t="s">
        <v>44</v>
      </c>
      <c r="D19" s="52" t="s">
        <v>45</v>
      </c>
      <c r="E19" s="53" t="s">
        <v>46</v>
      </c>
      <c r="F19" s="14">
        <f>(CJ_RIL1/2)+(CJ_RIL2/2)</f>
        <v>91.666666666666657</v>
      </c>
    </row>
    <row r="20" spans="1:6" ht="21" customHeight="1">
      <c r="A20" s="9"/>
      <c r="B20" s="26" t="s">
        <v>52</v>
      </c>
      <c r="C20" s="27"/>
      <c r="D20" s="28"/>
      <c r="E20" s="28"/>
      <c r="F20" s="33">
        <f>F22+F23+F24+F25+F26+F27</f>
        <v>7424.9999999999991</v>
      </c>
    </row>
    <row r="21" spans="1:6" ht="3.95" customHeight="1">
      <c r="A21" s="9"/>
      <c r="B21" s="9"/>
    </row>
    <row r="22" spans="1:6" ht="31.5">
      <c r="B22" s="3" t="s">
        <v>53</v>
      </c>
      <c r="C22" s="42" t="s">
        <v>48</v>
      </c>
      <c r="D22" s="35" t="s">
        <v>49</v>
      </c>
      <c r="E22" s="43" t="s">
        <v>54</v>
      </c>
      <c r="F22" s="14">
        <f>CJ_CP + CJ_RIL1 + CJ_RIL2</f>
        <v>275</v>
      </c>
    </row>
    <row r="23" spans="1:6" ht="15" customHeight="1">
      <c r="B23" s="3" t="s">
        <v>55</v>
      </c>
      <c r="C23" s="34" t="s">
        <v>29</v>
      </c>
      <c r="D23" s="41">
        <v>130.80000000000001</v>
      </c>
      <c r="E23" s="40">
        <v>2</v>
      </c>
      <c r="F23" s="18">
        <f>CJ_CP*2</f>
        <v>183.33333333333331</v>
      </c>
    </row>
    <row r="24" spans="1:6" ht="21.75">
      <c r="B24" s="3" t="s">
        <v>56</v>
      </c>
      <c r="C24" s="34" t="s">
        <v>44</v>
      </c>
      <c r="D24" s="35" t="s">
        <v>45</v>
      </c>
      <c r="E24" s="36" t="s">
        <v>57</v>
      </c>
      <c r="F24" s="18">
        <f>(CJ_RIL1*10)+(CJ_RIL2*10)</f>
        <v>1833.333333333333</v>
      </c>
    </row>
    <row r="25" spans="1:6" ht="21.75">
      <c r="B25" s="3" t="s">
        <v>58</v>
      </c>
      <c r="C25" s="34" t="s">
        <v>44</v>
      </c>
      <c r="D25" s="35" t="s">
        <v>45</v>
      </c>
      <c r="E25" s="36" t="s">
        <v>59</v>
      </c>
      <c r="F25" s="18">
        <f>(CJ_RIL1*15) + (CJ_RIL2*15)</f>
        <v>2749.9999999999995</v>
      </c>
    </row>
    <row r="26" spans="1:6" ht="21.75">
      <c r="B26" s="3" t="s">
        <v>60</v>
      </c>
      <c r="C26" s="34" t="s">
        <v>44</v>
      </c>
      <c r="D26" s="35" t="s">
        <v>45</v>
      </c>
      <c r="E26" s="36" t="s">
        <v>57</v>
      </c>
      <c r="F26" s="18">
        <f>(CJ_RIL1*10)+(CJ_RIL2*10)</f>
        <v>1833.333333333333</v>
      </c>
    </row>
    <row r="27" spans="1:6" ht="31.5">
      <c r="B27" s="3" t="s">
        <v>61</v>
      </c>
      <c r="C27" s="42" t="s">
        <v>48</v>
      </c>
      <c r="D27" s="35" t="s">
        <v>49</v>
      </c>
      <c r="E27" s="43" t="s">
        <v>62</v>
      </c>
      <c r="F27" s="18">
        <f>(CJ_CP*4)+ CJ_RIL1 + CJ_RIL2</f>
        <v>549.99999999999989</v>
      </c>
    </row>
    <row r="28" spans="1:6" ht="21" customHeight="1">
      <c r="A28" s="9"/>
      <c r="B28" s="26" t="s">
        <v>63</v>
      </c>
      <c r="C28" s="27"/>
      <c r="D28" s="28"/>
      <c r="E28" s="28"/>
      <c r="F28" s="29">
        <f>F30+F31+F32+F33+F34+F35+F36</f>
        <v>916.66666666666652</v>
      </c>
    </row>
    <row r="29" spans="1:6" ht="3.95" customHeight="1">
      <c r="A29" s="9"/>
      <c r="B29" s="9"/>
    </row>
    <row r="30" spans="1:6" ht="21.75">
      <c r="B30" s="3" t="s">
        <v>64</v>
      </c>
      <c r="C30" s="16" t="s">
        <v>44</v>
      </c>
      <c r="D30" s="20" t="s">
        <v>65</v>
      </c>
      <c r="E30" s="23" t="s">
        <v>46</v>
      </c>
      <c r="F30" s="18">
        <f>(CJ_RIL1/2)+(CJ_RIL2/2)</f>
        <v>91.666666666666657</v>
      </c>
    </row>
    <row r="31" spans="1:6" ht="21.75">
      <c r="B31" s="3" t="s">
        <v>66</v>
      </c>
      <c r="C31" s="34" t="s">
        <v>44</v>
      </c>
      <c r="D31" s="35" t="s">
        <v>45</v>
      </c>
      <c r="E31" s="36" t="s">
        <v>67</v>
      </c>
      <c r="F31" s="18">
        <f>CJ_RIL1 + CJ_RIL2</f>
        <v>183.33333333333331</v>
      </c>
    </row>
    <row r="32" spans="1:6" ht="15" customHeight="1">
      <c r="B32" s="3" t="s">
        <v>68</v>
      </c>
      <c r="C32" s="34" t="s">
        <v>69</v>
      </c>
      <c r="D32" s="37">
        <v>138.5</v>
      </c>
      <c r="E32" s="38">
        <v>1</v>
      </c>
      <c r="F32" s="15">
        <f>CJ_RIL1</f>
        <v>91.666666666666657</v>
      </c>
    </row>
    <row r="33" spans="1:6" ht="15" customHeight="1">
      <c r="B33" s="3" t="s">
        <v>70</v>
      </c>
      <c r="C33" s="39" t="s">
        <v>71</v>
      </c>
      <c r="D33" s="37">
        <v>138.5</v>
      </c>
      <c r="E33" s="40">
        <v>1</v>
      </c>
      <c r="F33" s="15">
        <f>CJ_RIL2</f>
        <v>91.666666666666657</v>
      </c>
    </row>
    <row r="34" spans="1:6" ht="21.75">
      <c r="B34" s="3" t="s">
        <v>72</v>
      </c>
      <c r="C34" s="34" t="s">
        <v>44</v>
      </c>
      <c r="D34" s="35" t="s">
        <v>45</v>
      </c>
      <c r="E34" s="36" t="s">
        <v>46</v>
      </c>
      <c r="F34" s="18">
        <f>(CJ_RIL1/2)+(CJ_RIL2/2)</f>
        <v>91.666666666666657</v>
      </c>
    </row>
    <row r="35" spans="1:6" ht="15" customHeight="1">
      <c r="B35" s="3" t="s">
        <v>73</v>
      </c>
      <c r="C35" s="39" t="s">
        <v>74</v>
      </c>
      <c r="D35" s="41">
        <v>130.80000000000001</v>
      </c>
      <c r="E35" s="40">
        <v>2</v>
      </c>
      <c r="F35" s="18">
        <f>CJ_CP*2</f>
        <v>183.33333333333331</v>
      </c>
    </row>
    <row r="36" spans="1:6" ht="21.75">
      <c r="B36" s="3" t="s">
        <v>75</v>
      </c>
      <c r="C36" s="34" t="s">
        <v>44</v>
      </c>
      <c r="D36" s="35" t="s">
        <v>45</v>
      </c>
      <c r="E36" s="36" t="s">
        <v>67</v>
      </c>
      <c r="F36" s="18">
        <f>CJ_RIL1 + CJ_RIL2</f>
        <v>183.33333333333331</v>
      </c>
    </row>
    <row r="37" spans="1:6" ht="21" customHeight="1">
      <c r="A37" s="9"/>
      <c r="B37" s="26" t="s">
        <v>76</v>
      </c>
      <c r="C37" s="27"/>
      <c r="D37" s="28"/>
      <c r="E37" s="28"/>
      <c r="F37" s="29">
        <f>F39+F40</f>
        <v>275</v>
      </c>
    </row>
    <row r="38" spans="1:6" ht="3.95" customHeight="1">
      <c r="A38" s="9"/>
      <c r="B38" s="9"/>
    </row>
    <row r="39" spans="1:6" ht="15" customHeight="1">
      <c r="B39" s="3" t="s">
        <v>77</v>
      </c>
      <c r="C39" s="17" t="s">
        <v>74</v>
      </c>
      <c r="D39" s="13">
        <v>130.80000000000001</v>
      </c>
      <c r="E39" s="11">
        <v>1</v>
      </c>
      <c r="F39" s="18">
        <f>CJ_CP</f>
        <v>91.666666666666657</v>
      </c>
    </row>
    <row r="40" spans="1:6" ht="15" customHeight="1">
      <c r="B40" s="3" t="s">
        <v>78</v>
      </c>
      <c r="C40" s="17" t="s">
        <v>74</v>
      </c>
      <c r="D40" s="13">
        <v>130.80000000000001</v>
      </c>
      <c r="E40" s="11">
        <v>2</v>
      </c>
      <c r="F40" s="18">
        <f>CJ_CP*2</f>
        <v>183.33333333333331</v>
      </c>
    </row>
    <row r="41" spans="1:6" s="1" customFormat="1" ht="21" customHeight="1">
      <c r="A41" s="5"/>
      <c r="B41" s="5"/>
      <c r="C41" s="6"/>
      <c r="D41" s="6"/>
      <c r="E41" s="6"/>
      <c r="F41" s="6"/>
    </row>
    <row r="42" spans="1:6" ht="21" customHeight="1">
      <c r="B42" s="4"/>
      <c r="D42" s="24"/>
      <c r="E42" s="54" t="s">
        <v>79</v>
      </c>
      <c r="F42" s="25">
        <f>F7+F8+F9+F10+F11+F15+F16+F17+F18+F19+F22+F23+F24+F25+F26+F27+F30+F31+F32+F33+F34+F35+F36+F39+F40</f>
        <v>9808.3333333333303</v>
      </c>
    </row>
  </sheetData>
  <phoneticPr fontId="9" type="noConversion"/>
  <conditionalFormatting sqref="F42 F7:F12 F15:F19 F22:F27 F30:F34 F36">
    <cfRule type="cellIs" dxfId="3" priority="5" operator="greaterThan">
      <formula>0</formula>
    </cfRule>
  </conditionalFormatting>
  <conditionalFormatting sqref="F40">
    <cfRule type="cellIs" dxfId="2" priority="1" operator="greaterThan">
      <formula>0</formula>
    </cfRule>
  </conditionalFormatting>
  <conditionalFormatting sqref="F35">
    <cfRule type="cellIs" dxfId="1" priority="3" operator="greaterThan">
      <formula>0</formula>
    </cfRule>
  </conditionalFormatting>
  <conditionalFormatting sqref="F39">
    <cfRule type="cellIs" dxfId="0" priority="2" operator="greaterThan">
      <formula>0</formula>
    </cfRule>
  </conditionalFormatting>
  <dataValidations count="2">
    <dataValidation allowBlank="1" showInputMessage="1" showErrorMessage="1" prompt="Entrez les données de dépenses dans les colonnes Date d’échéance, Budget et Réel" sqref="B3:F3" xr:uid="{00000000-0002-0000-0100-000000000000}"/>
    <dataValidation allowBlank="1" showInputMessage="1" showErrorMessage="1" prompt="Entrez le nom de la société._x000a__x000a_Entrez les données de dépenses sous Date d’échéance dans la colonne C, Budget dans la colonne D et Réel dans la colonne E." sqref="A1" xr:uid="{00000000-0002-0000-0100-000001000000}"/>
  </dataValidations>
  <printOptions horizontalCentered="1"/>
  <pageMargins left="0.7" right="0.7" top="0.5" bottom="0.5" header="0.3" footer="0.3"/>
  <pageSetup paperSize="9" scale="91" orientation="portrait" r:id="rId1"/>
  <rowBreaks count="1" manualBreakCount="1">
    <brk id="27" max="16383" man="1"/>
  </rowBreaks>
  <ignoredErrors>
    <ignoredError sqref="F25 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zoomScaleNormal="100" workbookViewId="0">
      <selection activeCell="D5" sqref="D5"/>
    </sheetView>
  </sheetViews>
  <sheetFormatPr defaultColWidth="9" defaultRowHeight="15" customHeight="1"/>
  <cols>
    <col min="1" max="1" width="1.625" style="9" customWidth="1"/>
    <col min="2" max="2" width="5.5" style="9" customWidth="1"/>
    <col min="3" max="3" width="30" style="9" customWidth="1"/>
    <col min="4" max="5" width="15.625" style="10" customWidth="1"/>
    <col min="6" max="6" width="18.125" style="10" customWidth="1"/>
    <col min="7" max="8" width="14.625" style="9" bestFit="1" customWidth="1"/>
    <col min="9" max="16384" width="9" style="9"/>
  </cols>
  <sheetData>
    <row r="1" spans="2:8" s="5" customFormat="1" ht="105.75" customHeight="1">
      <c r="D1" s="6"/>
      <c r="E1" s="6"/>
      <c r="F1" s="6"/>
      <c r="G1" s="5" t="s">
        <v>15</v>
      </c>
    </row>
    <row r="2" spans="2:8" s="5" customFormat="1" ht="24" customHeight="1">
      <c r="D2" s="6"/>
      <c r="E2" s="6"/>
      <c r="F2" s="6"/>
    </row>
    <row r="3" spans="2:8" s="2" customFormat="1" ht="24" customHeight="1">
      <c r="B3" s="81"/>
      <c r="C3" s="81"/>
      <c r="D3" s="82" t="s">
        <v>80</v>
      </c>
      <c r="E3" s="82" t="s">
        <v>81</v>
      </c>
      <c r="F3" s="82" t="s">
        <v>82</v>
      </c>
      <c r="G3" s="82" t="s">
        <v>18</v>
      </c>
      <c r="H3" s="82" t="s">
        <v>83</v>
      </c>
    </row>
    <row r="4" spans="2:8" s="1" customFormat="1" ht="15" customHeight="1">
      <c r="B4" s="5"/>
      <c r="C4" s="5"/>
      <c r="D4" s="6"/>
      <c r="E4" s="6"/>
      <c r="F4" s="6"/>
      <c r="G4" s="6"/>
      <c r="H4" s="6"/>
    </row>
    <row r="5" spans="2:8" s="2" customFormat="1" ht="15" customHeight="1">
      <c r="C5" s="3" t="s">
        <v>84</v>
      </c>
      <c r="D5" s="21">
        <v>22000</v>
      </c>
      <c r="E5" s="21">
        <f>D5/12</f>
        <v>1833.3333333333333</v>
      </c>
      <c r="F5" s="22">
        <f>E5/4</f>
        <v>458.33333333333331</v>
      </c>
      <c r="G5" s="22">
        <f>F5/5</f>
        <v>91.666666666666657</v>
      </c>
      <c r="H5" s="22">
        <f>G5/7.5</f>
        <v>12.222222222222221</v>
      </c>
    </row>
    <row r="6" spans="2:8" s="2" customFormat="1" ht="15" customHeight="1">
      <c r="C6" s="3" t="s">
        <v>85</v>
      </c>
      <c r="D6" s="21">
        <v>22000</v>
      </c>
      <c r="E6" s="21">
        <f t="shared" ref="E6:E7" si="0">D6/12</f>
        <v>1833.3333333333333</v>
      </c>
      <c r="F6" s="22">
        <f t="shared" ref="F6:F7" si="1">E6/4</f>
        <v>458.33333333333331</v>
      </c>
      <c r="G6" s="22">
        <f t="shared" ref="G6:G7" si="2">F6/5</f>
        <v>91.666666666666657</v>
      </c>
      <c r="H6" s="22">
        <f t="shared" ref="H6:H7" si="3">G6/7.5</f>
        <v>12.222222222222221</v>
      </c>
    </row>
    <row r="7" spans="2:8" s="2" customFormat="1" ht="15" customHeight="1">
      <c r="C7" s="3" t="s">
        <v>86</v>
      </c>
      <c r="D7" s="21">
        <v>22000</v>
      </c>
      <c r="E7" s="21">
        <f t="shared" si="0"/>
        <v>1833.3333333333333</v>
      </c>
      <c r="F7" s="22">
        <f t="shared" si="1"/>
        <v>458.33333333333331</v>
      </c>
      <c r="G7" s="22">
        <f t="shared" si="2"/>
        <v>91.666666666666657</v>
      </c>
      <c r="H7" s="22">
        <f t="shared" si="3"/>
        <v>12.222222222222221</v>
      </c>
    </row>
    <row r="10" spans="2:8" ht="15" customHeight="1">
      <c r="C10" s="9" t="s">
        <v>87</v>
      </c>
      <c r="D10" s="13">
        <f>(D5*2)+(D6*2)+(D7*2)</f>
        <v>132000</v>
      </c>
    </row>
    <row r="11" spans="2:8" ht="15" customHeight="1">
      <c r="C11" s="9" t="s">
        <v>88</v>
      </c>
      <c r="D11" s="11">
        <f>(91.67*395)*3</f>
        <v>108628.95000000001</v>
      </c>
    </row>
  </sheetData>
  <phoneticPr fontId="9" type="noConversion"/>
  <dataValidations count="2">
    <dataValidation allowBlank="1" showInputMessage="1" showErrorMessage="1" prompt="Cette section est mise à jour automatiquement à partir des données figurant dans la section FINANCEMENT DE DÉPART ci-dessous et des données de la section DÉPENSES DE DÉPART de l’onglet suivant." sqref="B3:H3" xr:uid="{00000000-0002-0000-0000-000000000000}"/>
    <dataValidation allowBlank="1" showInputMessage="1" showErrorMessage="1" prompt="Entrez le nom de la société. _x000a__x000a_Les chiffres de cette feuille, comme Budget (colonne D) et Réel (colonne E), sont automatiquement fournis depuis les pages Dépenses et Résultat. Les chiffres (En moins)/En plus (colonne F) aussi." sqref="A1" xr:uid="{00000000-0002-0000-0000-000004000000}"/>
  </dataValidations>
  <printOptions horizontalCentered="1"/>
  <pageMargins left="0.7" right="0.7" top="0.5" bottom="0.5" header="0.3" footer="0.3"/>
  <pageSetup paperSize="9" scale="91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92D7CC00B4D47B5B654974CC11A35" ma:contentTypeVersion="5" ma:contentTypeDescription="Crée un document." ma:contentTypeScope="" ma:versionID="8c04b7250644317242158b3aecd3d5a3">
  <xsd:schema xmlns:xsd="http://www.w3.org/2001/XMLSchema" xmlns:xs="http://www.w3.org/2001/XMLSchema" xmlns:p="http://schemas.microsoft.com/office/2006/metadata/properties" xmlns:ns2="078f70f9-908b-4b80-94d4-67f92e9f43f2" targetNamespace="http://schemas.microsoft.com/office/2006/metadata/properties" ma:root="true" ma:fieldsID="05bd4f5bebb365b899d93fcc5c329b39" ns2:_="">
    <xsd:import namespace="078f70f9-908b-4b80-94d4-67f92e9f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f70f9-908b-4b80-94d4-67f92e9f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003018-CA5E-4F22-A8C9-B1F180E48C81}"/>
</file>

<file path=customXml/itemProps2.xml><?xml version="1.0" encoding="utf-8"?>
<ds:datastoreItem xmlns:ds="http://schemas.openxmlformats.org/officeDocument/2006/customXml" ds:itemID="{DDED9683-B76D-40D7-92ED-C8C7DCAE48E8}"/>
</file>

<file path=customXml/itemProps3.xml><?xml version="1.0" encoding="utf-8"?>
<ds:datastoreItem xmlns:ds="http://schemas.openxmlformats.org/officeDocument/2006/customXml" ds:itemID="{8964B922-0DAD-44F2-B988-D8A07A65B1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CARRERE MELVIN</cp:lastModifiedBy>
  <cp:revision/>
  <dcterms:created xsi:type="dcterms:W3CDTF">2019-03-20T16:49:33Z</dcterms:created>
  <dcterms:modified xsi:type="dcterms:W3CDTF">2020-01-21T09:45:53Z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0x01010061292D7CC00B4D47B5B654974CC11A35</vt:lpwstr>
  </property>
</Properties>
</file>