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velopment\DBR-sim\FAIR_output_data\Experiment 3\"/>
    </mc:Choice>
  </mc:AlternateContent>
  <xr:revisionPtr revIDLastSave="0" documentId="13_ncr:1_{B3F45B82-835E-46A0-BFC3-33AA73D79FFE}" xr6:coauthVersionLast="47" xr6:coauthVersionMax="47" xr10:uidLastSave="{00000000-0000-0000-0000-000000000000}"/>
  <bookViews>
    <workbookView xWindow="28680" yWindow="1620" windowWidth="29040" windowHeight="15720" xr2:uid="{8756CB19-E96A-4BF6-BF35-AF48085B47AA}"/>
  </bookViews>
  <sheets>
    <sheet name="Blad1" sheetId="1" r:id="rId1"/>
    <sheet name="Blad 2" sheetId="2" r:id="rId2"/>
    <sheet name="time spent flying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C2" i="1"/>
  <c r="G3" i="3" a="1"/>
  <c r="G3" i="3" s="1"/>
  <c r="F3" i="3" a="1"/>
  <c r="F3" i="3" s="1"/>
  <c r="E3" i="3" a="1"/>
  <c r="E3" i="3" s="1"/>
  <c r="D3" i="3" a="1"/>
  <c r="D3" i="3" s="1"/>
  <c r="C3" i="3" a="1"/>
  <c r="C3" i="3" s="1"/>
  <c r="B3" i="3" a="1"/>
  <c r="B3" i="3" s="1"/>
  <c r="G15" i="2" a="1"/>
  <c r="G15" i="2" s="1"/>
  <c r="G14" i="2" a="1"/>
  <c r="G14" i="2" s="1"/>
  <c r="G13" i="2" a="1"/>
  <c r="G13" i="2" s="1"/>
  <c r="G12" i="2" a="1"/>
  <c r="G12" i="2" s="1"/>
  <c r="G11" i="2" a="1"/>
  <c r="G11" i="2" s="1"/>
  <c r="G10" i="2" a="1"/>
  <c r="G10" i="2" s="1"/>
  <c r="F15" i="2" a="1"/>
  <c r="F15" i="2" s="1"/>
  <c r="F14" i="2" a="1"/>
  <c r="F14" i="2" s="1"/>
  <c r="F13" i="2" a="1"/>
  <c r="F13" i="2" s="1"/>
  <c r="F12" i="2" a="1"/>
  <c r="F12" i="2" s="1"/>
  <c r="F11" i="2" a="1"/>
  <c r="F11" i="2" s="1"/>
  <c r="F10" i="2" a="1"/>
  <c r="F10" i="2" s="1"/>
  <c r="E15" i="2" a="1"/>
  <c r="E15" i="2" s="1"/>
  <c r="E14" i="2" a="1"/>
  <c r="E14" i="2" s="1"/>
  <c r="E13" i="2"/>
  <c r="E13" i="2" a="1"/>
  <c r="E12" i="2" a="1"/>
  <c r="E12" i="2" s="1"/>
  <c r="E11" i="2" a="1"/>
  <c r="E11" i="2" s="1"/>
  <c r="E10" i="2" a="1"/>
  <c r="E10" i="2" s="1"/>
  <c r="D15" i="2"/>
  <c r="D15" i="2" a="1"/>
  <c r="D14" i="2" a="1"/>
  <c r="D14" i="2" s="1"/>
  <c r="D13" i="2" a="1"/>
  <c r="D13" i="2" s="1"/>
  <c r="D12" i="2" a="1"/>
  <c r="D12" i="2" s="1"/>
  <c r="D11" i="2" a="1"/>
  <c r="D11" i="2" s="1"/>
  <c r="D10" i="2" a="1"/>
  <c r="D10" i="2" s="1"/>
  <c r="C15" i="2" a="1"/>
  <c r="C15" i="2" s="1"/>
  <c r="C14" i="2" a="1"/>
  <c r="C14" i="2" s="1"/>
  <c r="C13" i="2" a="1"/>
  <c r="C13" i="2" s="1"/>
  <c r="C12" i="2" a="1"/>
  <c r="C12" i="2" s="1"/>
  <c r="C11" i="2" a="1"/>
  <c r="C11" i="2" s="1"/>
  <c r="C10" i="2" a="1"/>
  <c r="C10" i="2" s="1"/>
  <c r="G7" i="2" a="1"/>
  <c r="G7" i="2" s="1"/>
  <c r="G6" i="2" a="1"/>
  <c r="G6" i="2" s="1"/>
  <c r="G5" i="2" a="1"/>
  <c r="G5" i="2" s="1"/>
  <c r="G4" i="2" a="1"/>
  <c r="G4" i="2" s="1"/>
  <c r="G3" i="2" a="1"/>
  <c r="G3" i="2" s="1"/>
  <c r="G2" i="2" a="1"/>
  <c r="G2" i="2" s="1"/>
  <c r="F7" i="2" a="1"/>
  <c r="F7" i="2" s="1"/>
  <c r="F6" i="2" a="1"/>
  <c r="F6" i="2" s="1"/>
  <c r="F5" i="2" a="1"/>
  <c r="F5" i="2" s="1"/>
  <c r="F4" i="2" a="1"/>
  <c r="F4" i="2" s="1"/>
  <c r="F3" i="2" a="1"/>
  <c r="F3" i="2" s="1"/>
  <c r="F2" i="2" a="1"/>
  <c r="F2" i="2" s="1"/>
  <c r="E7" i="2" a="1"/>
  <c r="E7" i="2" s="1"/>
  <c r="E6" i="2" a="1"/>
  <c r="E6" i="2" s="1"/>
  <c r="E5" i="2" a="1"/>
  <c r="E5" i="2" s="1"/>
  <c r="E4" i="2" a="1"/>
  <c r="E4" i="2" s="1"/>
  <c r="E3" i="2" a="1"/>
  <c r="E3" i="2" s="1"/>
  <c r="E2" i="2" a="1"/>
  <c r="E2" i="2" s="1"/>
  <c r="D7" i="2" a="1"/>
  <c r="D7" i="2" s="1"/>
  <c r="D6" i="2" a="1"/>
  <c r="D6" i="2" s="1"/>
  <c r="D5" i="2" a="1"/>
  <c r="D5" i="2" s="1"/>
  <c r="D4" i="2" a="1"/>
  <c r="D4" i="2" s="1"/>
  <c r="D3" i="2" a="1"/>
  <c r="D3" i="2" s="1"/>
  <c r="D2" i="2" a="1"/>
  <c r="D2" i="2" s="1"/>
  <c r="C7" i="2" a="1"/>
  <c r="C7" i="2" s="1"/>
  <c r="C6" i="2" a="1"/>
  <c r="C6" i="2" s="1"/>
  <c r="C5" i="2" a="1"/>
  <c r="C5" i="2" s="1"/>
  <c r="C4" i="2" a="1"/>
  <c r="C4" i="2" s="1"/>
  <c r="C3" i="2" a="1"/>
  <c r="C3" i="2" s="1"/>
  <c r="C2" i="2" a="1"/>
  <c r="C2" i="2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7" i="1" a="1"/>
  <c r="E7" i="1" s="1"/>
  <c r="E6" i="1" a="1"/>
  <c r="E6" i="1" s="1"/>
  <c r="E5" i="1" a="1"/>
  <c r="E5" i="1" s="1"/>
  <c r="E4" i="1" a="1"/>
  <c r="E4" i="1" s="1"/>
  <c r="E3" i="1" a="1"/>
  <c r="E3" i="1" s="1"/>
  <c r="C35" i="1"/>
  <c r="C34" i="1"/>
  <c r="C33" i="1"/>
  <c r="C32" i="1"/>
  <c r="C31" i="1"/>
  <c r="C30" i="1"/>
  <c r="C28" i="1"/>
  <c r="C27" i="1"/>
  <c r="C26" i="1"/>
  <c r="C25" i="1"/>
  <c r="C24" i="1"/>
  <c r="C23" i="1"/>
  <c r="C21" i="1"/>
  <c r="C20" i="1"/>
  <c r="C19" i="1"/>
  <c r="C18" i="1"/>
  <c r="C17" i="1"/>
  <c r="C16" i="1"/>
  <c r="C14" i="1"/>
  <c r="C13" i="1"/>
  <c r="C12" i="1"/>
  <c r="C11" i="1"/>
  <c r="C10" i="1"/>
  <c r="C9" i="1"/>
  <c r="C7" i="1"/>
  <c r="C6" i="1"/>
  <c r="C5" i="1"/>
  <c r="C4" i="1"/>
  <c r="C3" i="1"/>
  <c r="F35" i="1" a="1"/>
  <c r="F35" i="1" s="1"/>
  <c r="F34" i="1" a="1"/>
  <c r="F34" i="1" s="1"/>
  <c r="F33" i="1" a="1"/>
  <c r="F33" i="1" s="1"/>
  <c r="F32" i="1" a="1"/>
  <c r="F32" i="1" s="1"/>
  <c r="F31" i="1" a="1"/>
  <c r="F31" i="1" s="1"/>
  <c r="F30" i="1" a="1"/>
  <c r="F30" i="1" s="1"/>
  <c r="F28" i="1" a="1"/>
  <c r="F28" i="1" s="1"/>
  <c r="F27" i="1" a="1"/>
  <c r="F27" i="1" s="1"/>
  <c r="F26" i="1" a="1"/>
  <c r="F26" i="1" s="1"/>
  <c r="F25" i="1" a="1"/>
  <c r="F25" i="1" s="1"/>
  <c r="F24" i="1" a="1"/>
  <c r="F24" i="1" s="1"/>
  <c r="F23" i="1" a="1"/>
  <c r="F23" i="1" s="1"/>
  <c r="F21" i="1" a="1"/>
  <c r="F21" i="1" s="1"/>
  <c r="F20" i="1" a="1"/>
  <c r="F20" i="1" s="1"/>
  <c r="F19" i="1" a="1"/>
  <c r="F19" i="1" s="1"/>
  <c r="F18" i="1" a="1"/>
  <c r="F18" i="1" s="1"/>
  <c r="F17" i="1" a="1"/>
  <c r="F17" i="1" s="1"/>
  <c r="F16" i="1" a="1"/>
  <c r="F16" i="1" s="1"/>
  <c r="F14" i="1" a="1"/>
  <c r="F14" i="1" s="1"/>
  <c r="F13" i="1" a="1"/>
  <c r="F13" i="1" s="1"/>
  <c r="F12" i="1" a="1"/>
  <c r="F12" i="1" s="1"/>
  <c r="F11" i="1" a="1"/>
  <c r="F11" i="1" s="1"/>
  <c r="F10" i="1" a="1"/>
  <c r="F10" i="1" s="1"/>
  <c r="F9" i="1" a="1"/>
  <c r="F9" i="1" s="1"/>
  <c r="F7" i="1" a="1"/>
  <c r="F7" i="1" s="1"/>
  <c r="F6" i="1" a="1"/>
  <c r="F6" i="1" s="1"/>
  <c r="F5" i="1" a="1"/>
  <c r="F5" i="1" s="1"/>
  <c r="F4" i="1" a="1"/>
  <c r="F4" i="1" s="1"/>
  <c r="F3" i="1" a="1"/>
  <c r="F3" i="1" s="1"/>
  <c r="F2" i="1" a="1"/>
  <c r="F2" i="1" s="1"/>
  <c r="D33" i="1"/>
  <c r="D32" i="1"/>
  <c r="D35" i="1"/>
  <c r="D34" i="1"/>
  <c r="D31" i="1"/>
  <c r="D30" i="1"/>
  <c r="D28" i="1"/>
  <c r="D27" i="1"/>
  <c r="D26" i="1"/>
  <c r="D25" i="1"/>
  <c r="D24" i="1"/>
  <c r="D23" i="1"/>
  <c r="D21" i="1"/>
  <c r="D20" i="1"/>
  <c r="D19" i="1"/>
  <c r="D18" i="1"/>
  <c r="D17" i="1"/>
  <c r="D16" i="1"/>
  <c r="D14" i="1"/>
  <c r="D13" i="1"/>
  <c r="D12" i="1"/>
  <c r="D11" i="1"/>
  <c r="D10" i="1"/>
  <c r="D9" i="1"/>
  <c r="D7" i="1"/>
  <c r="D6" i="1"/>
  <c r="D2" i="1"/>
  <c r="D3" i="1"/>
  <c r="D4" i="1"/>
  <c r="D5" i="1"/>
  <c r="G26" i="3" l="1"/>
  <c r="G2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<sst xmlns="http://schemas.openxmlformats.org/spreadsheetml/2006/main" count="95" uniqueCount="34">
  <si>
    <t>turdus_philomelos</t>
  </si>
  <si>
    <t>Species</t>
  </si>
  <si>
    <t>turdus_iliacus</t>
  </si>
  <si>
    <t>turdus_merula</t>
  </si>
  <si>
    <t>turdus_pilaris</t>
  </si>
  <si>
    <t>turdus_torquatus</t>
  </si>
  <si>
    <t>turdus_viscivorus</t>
  </si>
  <si>
    <t>Uniform</t>
  </si>
  <si>
    <t>Standard deviation</t>
  </si>
  <si>
    <t>Means</t>
  </si>
  <si>
    <t>9 x 10³</t>
  </si>
  <si>
    <r>
      <t>3 x 10</t>
    </r>
    <r>
      <rPr>
        <b/>
        <sz val="11"/>
        <color theme="1"/>
        <rFont val="Aptos Narrow"/>
        <family val="2"/>
      </rPr>
      <t>⁴</t>
    </r>
  </si>
  <si>
    <r>
      <t>7 x 10</t>
    </r>
    <r>
      <rPr>
        <b/>
        <sz val="11"/>
        <color theme="1"/>
        <rFont val="Aptos Narrow"/>
        <family val="2"/>
      </rPr>
      <t>⁴</t>
    </r>
  </si>
  <si>
    <r>
      <t>2 x 10</t>
    </r>
    <r>
      <rPr>
        <b/>
        <sz val="11"/>
        <color theme="1"/>
        <rFont val="Aptos Narrow"/>
        <family val="2"/>
      </rPr>
      <t>⁵</t>
    </r>
  </si>
  <si>
    <t>0 (uniform)</t>
  </si>
  <si>
    <t>Turdus philomelos</t>
  </si>
  <si>
    <t>Turdus iliacus</t>
  </si>
  <si>
    <t>Turdus merula</t>
  </si>
  <si>
    <t>Turdus pilaris</t>
  </si>
  <si>
    <t>Turdus torquatus</t>
  </si>
  <si>
    <t>Turdus viscivorus</t>
  </si>
  <si>
    <t>¯¹</t>
  </si>
  <si>
    <t>Standard deviation:</t>
  </si>
  <si>
    <t>Mean:</t>
  </si>
  <si>
    <t>Tree spatial pattern type</t>
  </si>
  <si>
    <r>
      <t>Mean recruits yr</t>
    </r>
    <r>
      <rPr>
        <b/>
        <sz val="11"/>
        <color theme="1"/>
        <rFont val="Aptos Narrow"/>
        <family val="2"/>
      </rPr>
      <t>¯¹</t>
    </r>
  </si>
  <si>
    <t>Standard deviation of recruitment percentage yr¯¹</t>
  </si>
  <si>
    <t>Bird species</t>
  </si>
  <si>
    <t>Standard deviation of mean recruits yr¯¹</t>
  </si>
  <si>
    <t>Mean recruitment percentage (Percentage of seeds that lead to new recruits) yr¯¹</t>
  </si>
  <si>
    <t>9 x 10^3 m^2 patches ("patch_width" parameter set to 71)</t>
  </si>
  <si>
    <t>3 x 10^4 m^2 patches ("patch_width" parameter set to 167)</t>
  </si>
  <si>
    <t>7 x 10^4 m^2 patches ("patch_width" parameter set to 250)</t>
  </si>
  <si>
    <t>2 x 10^5 m^2 patches ("patch_width" parameter set to 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</si>
</sst>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9" fontId="1" fillId="0" borderId="0" xfId="0" applyNumberFormat="1" applyFont="1"/>
    <xf numFmtId="0" fontId="2" fillId="0" borderId="0" xfId="0" applyFont="1"/>
    <xf numFmtId="165" fontId="0" fillId="0" borderId="0" xfId="0" applyNumberFormat="1"/>
    <xf numFmtId="2" fontId="0" fillId="0" borderId="0" xfId="0" applyNumberFormat="1"/>
    <xf numFmtId="2" fontId="0" fillId="0" borderId="1" xfId="0" applyNumberFormat="1" applyBorder="1"/>
    <xf numFmtId="164" fontId="0" fillId="0" borderId="2" xfId="0" applyNumberFormat="1" applyBorder="1"/>
    <xf numFmtId="2" fontId="0" fillId="0" borderId="3" xfId="0" applyNumberFormat="1" applyBorder="1"/>
    <xf numFmtId="164" fontId="0" fillId="0" borderId="4" xfId="0" applyNumberFormat="1" applyBorder="1"/>
    <xf numFmtId="0" fontId="0" fillId="0" borderId="5" xfId="0" applyBorder="1"/>
    <xf numFmtId="0" fontId="1" fillId="0" borderId="3" xfId="0" applyFont="1" applyBorder="1"/>
    <xf numFmtId="0" fontId="1" fillId="0" borderId="6" xfId="0" applyFont="1" applyBorder="1"/>
    <xf numFmtId="0" fontId="1" fillId="0" borderId="6" xfId="0" applyFont="1" applyBorder="1" applyAlignment="1">
      <alignment wrapText="1"/>
    </xf>
    <xf numFmtId="165" fontId="0" fillId="0" borderId="0" xfId="0" applyNumberFormat="1" applyAlignment="1">
      <alignment horizontal="left"/>
    </xf>
    <xf numFmtId="0" fontId="1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18.xml"/><Relationship Id="rId34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sheetMetadata" Target="metadata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styles" Target="styles.xml"/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388\batch_000388_results.csv" TargetMode="External"/><Relationship Id="rId1" Type="http://schemas.openxmlformats.org/officeDocument/2006/relationships/externalLinkPath" Target="/Development/DBR-sim/data_out/state%20data/batch_000388/batch_000388_results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389\batch_000389_results.csv" TargetMode="External"/><Relationship Id="rId1" Type="http://schemas.openxmlformats.org/officeDocument/2006/relationships/externalLinkPath" Target="/Development/DBR-sim/data_out/state%20data/batch_000389/batch_000389_results.csv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390\batch_000390_results.csv" TargetMode="External"/><Relationship Id="rId1" Type="http://schemas.openxmlformats.org/officeDocument/2006/relationships/externalLinkPath" Target="/Development/DBR-sim/data_out/state%20data/batch_000390/batch_000390_results.csv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391\batch_000391_results.csv" TargetMode="External"/><Relationship Id="rId1" Type="http://schemas.openxmlformats.org/officeDocument/2006/relationships/externalLinkPath" Target="/Development/DBR-sim/data_out/state%20data/batch_000391/batch_000391_results.csv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392\batch_000392_results.csv" TargetMode="External"/><Relationship Id="rId1" Type="http://schemas.openxmlformats.org/officeDocument/2006/relationships/externalLinkPath" Target="/Development/DBR-sim/data_out/state%20data/batch_000392/batch_000392_results.csv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393\batch_000393_results.csv" TargetMode="External"/><Relationship Id="rId1" Type="http://schemas.openxmlformats.org/officeDocument/2006/relationships/externalLinkPath" Target="/Development/DBR-sim/data_out/state%20data/batch_000393/batch_000393_results.csv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394\batch_000394_results.csv" TargetMode="External"/><Relationship Id="rId1" Type="http://schemas.openxmlformats.org/officeDocument/2006/relationships/externalLinkPath" Target="/Development/DBR-sim/data_out/state%20data/batch_000394/batch_000394_results.csv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395\batch_000395_results.csv" TargetMode="External"/><Relationship Id="rId1" Type="http://schemas.openxmlformats.org/officeDocument/2006/relationships/externalLinkPath" Target="/Development/DBR-sim/data_out/state%20data/batch_000395/batch_000395_results.csv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396\batch_000396_results.csv" TargetMode="External"/><Relationship Id="rId1" Type="http://schemas.openxmlformats.org/officeDocument/2006/relationships/externalLinkPath" Target="/Development/DBR-sim/data_out/state%20data/batch_000396/batch_000396_results.csv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397\batch_000397_results.csv" TargetMode="External"/><Relationship Id="rId1" Type="http://schemas.openxmlformats.org/officeDocument/2006/relationships/externalLinkPath" Target="/Development/DBR-sim/data_out/state%20data/batch_000397/batch_000397_results.csv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398\batch_000398_results.csv" TargetMode="External"/><Relationship Id="rId1" Type="http://schemas.openxmlformats.org/officeDocument/2006/relationships/externalLinkPath" Target="/Development/DBR-sim/data_out/state%20data/batch_000398/batch_000398_results.csv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399\batch_000399_results.csv" TargetMode="External"/><Relationship Id="rId1" Type="http://schemas.openxmlformats.org/officeDocument/2006/relationships/externalLinkPath" Target="/Development/DBR-sim/data_out/state%20data/batch_000399/batch_000399_results.csv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400\batch_000400_results.csv" TargetMode="External"/><Relationship Id="rId1" Type="http://schemas.openxmlformats.org/officeDocument/2006/relationships/externalLinkPath" Target="/Development/DBR-sim/data_out/state%20data/batch_000400/batch_000400_results.csv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401\batch_000401_results.csv" TargetMode="External"/><Relationship Id="rId1" Type="http://schemas.openxmlformats.org/officeDocument/2006/relationships/externalLinkPath" Target="/Development/DBR-sim/data_out/state%20data/batch_000401/batch_000401_results.csv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402\batch_000402_results.csv" TargetMode="External"/><Relationship Id="rId1" Type="http://schemas.openxmlformats.org/officeDocument/2006/relationships/externalLinkPath" Target="/Development/DBR-sim/data_out/state%20data/batch_000402/batch_000402_results.csv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403\batch_000403_results.csv" TargetMode="External"/><Relationship Id="rId1" Type="http://schemas.openxmlformats.org/officeDocument/2006/relationships/externalLinkPath" Target="/Development/DBR-sim/data_out/state%20data/batch_000403/batch_000403_results.csv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404\batch_000404_results.csv" TargetMode="External"/><Relationship Id="rId1" Type="http://schemas.openxmlformats.org/officeDocument/2006/relationships/externalLinkPath" Target="/Development/DBR-sim/data_out/state%20data/batch_000404/batch_000404_results.csv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405\batch_000405_results.csv" TargetMode="External"/><Relationship Id="rId1" Type="http://schemas.openxmlformats.org/officeDocument/2006/relationships/externalLinkPath" Target="/Development/DBR-sim/data_out/state%20data/batch_000405/batch_000405_results.csv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406\batch_000406_results.csv" TargetMode="External"/><Relationship Id="rId1" Type="http://schemas.openxmlformats.org/officeDocument/2006/relationships/externalLinkPath" Target="/Development/DBR-sim/data_out/state%20data/batch_000406/batch_000406_results.csv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407\batch_000407_results.csv" TargetMode="External"/><Relationship Id="rId1" Type="http://schemas.openxmlformats.org/officeDocument/2006/relationships/externalLinkPath" Target="/Development/DBR-sim/data_out/state%20data/batch_000407/batch_000407_results.csv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408\batch_000408_results.csv" TargetMode="External"/><Relationship Id="rId1" Type="http://schemas.openxmlformats.org/officeDocument/2006/relationships/externalLinkPath" Target="/Development/DBR-sim/data_out/state%20data/batch_000408/batch_000408_results.csv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409\batch_000409_results.csv" TargetMode="External"/><Relationship Id="rId1" Type="http://schemas.openxmlformats.org/officeDocument/2006/relationships/externalLinkPath" Target="/Development/DBR-sim/data_out/state%20data/batch_000409/batch_000409_results.csv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410\batch_000410_results.csv" TargetMode="External"/><Relationship Id="rId1" Type="http://schemas.openxmlformats.org/officeDocument/2006/relationships/externalLinkPath" Target="/Development/DBR-sim/data_out/state%20data/batch_000410/batch_000410_results.csv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411\batch_000411_results.csv" TargetMode="External"/><Relationship Id="rId1" Type="http://schemas.openxmlformats.org/officeDocument/2006/relationships/externalLinkPath" Target="/Development/DBR-sim/data_out/state%20data/batch_000411/batch_000411_results.csv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412\batch_000412_results.csv" TargetMode="External"/><Relationship Id="rId1" Type="http://schemas.openxmlformats.org/officeDocument/2006/relationships/externalLinkPath" Target="/Development/DBR-sim/data_out/state%20data/batch_000412/batch_000412_results.csv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413\batch_000413_results.csv" TargetMode="External"/><Relationship Id="rId1" Type="http://schemas.openxmlformats.org/officeDocument/2006/relationships/externalLinkPath" Target="/Development/DBR-sim/data_out/state%20data/batch_000413/batch_000413_results.csv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449\batch_000449_results.csv" TargetMode="External"/><Relationship Id="rId1" Type="http://schemas.openxmlformats.org/officeDocument/2006/relationships/externalLinkPath" Target="/Development/DBR-sim/data_out/state%20data/batch_000449/batch_000449_results.csv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415\batch_000415_results.csv" TargetMode="External"/><Relationship Id="rId1" Type="http://schemas.openxmlformats.org/officeDocument/2006/relationships/externalLinkPath" Target="/Development/DBR-sim/data_out/state%20data/batch_000415/batch_000415_results.csv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416\batch_000416_results.csv" TargetMode="External"/><Relationship Id="rId1" Type="http://schemas.openxmlformats.org/officeDocument/2006/relationships/externalLinkPath" Target="/Development/DBR-sim/data_out/state%20data/batch_000416/batch_000416_results.csv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evelopment\DBR-sim\data_out\state%20data\batch_000417\batch_000417_results.csv" TargetMode="External"/><Relationship Id="rId1" Type="http://schemas.openxmlformats.org/officeDocument/2006/relationships/externalLinkPath" Target="/Development/DBR-sim/data_out/state%20data/batch_000417/batch_000417_result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388_results"/>
    </sheetNames>
    <sheetDataSet>
      <sheetData sheetId="0" refreshError="1">
        <row r="2">
          <cell r="V2">
            <v>204083</v>
          </cell>
          <cell r="X2">
            <v>1824609</v>
          </cell>
        </row>
        <row r="3">
          <cell r="V3">
            <v>204823</v>
          </cell>
          <cell r="X3">
            <v>1839285</v>
          </cell>
        </row>
        <row r="4">
          <cell r="V4">
            <v>204567</v>
          </cell>
          <cell r="X4">
            <v>1833750</v>
          </cell>
        </row>
        <row r="5">
          <cell r="V5">
            <v>204301</v>
          </cell>
          <cell r="X5">
            <v>1817605</v>
          </cell>
        </row>
        <row r="6">
          <cell r="V6">
            <v>205976</v>
          </cell>
          <cell r="X6">
            <v>1842975</v>
          </cell>
        </row>
        <row r="7">
          <cell r="V7">
            <v>203936</v>
          </cell>
          <cell r="X7">
            <v>1824725</v>
          </cell>
        </row>
        <row r="8">
          <cell r="V8">
            <v>205597</v>
          </cell>
          <cell r="X8">
            <v>1836716</v>
          </cell>
        </row>
        <row r="9">
          <cell r="V9">
            <v>206971</v>
          </cell>
          <cell r="X9">
            <v>1827175</v>
          </cell>
        </row>
        <row r="10">
          <cell r="V10">
            <v>204728</v>
          </cell>
          <cell r="X10">
            <v>1829641</v>
          </cell>
        </row>
        <row r="11">
          <cell r="V11">
            <v>202446</v>
          </cell>
          <cell r="X11">
            <v>1828126</v>
          </cell>
        </row>
        <row r="12">
          <cell r="V12">
            <v>204029</v>
          </cell>
          <cell r="X12">
            <v>1823137</v>
          </cell>
        </row>
        <row r="13">
          <cell r="V13">
            <v>203527</v>
          </cell>
          <cell r="X13">
            <v>1814638</v>
          </cell>
        </row>
        <row r="14">
          <cell r="V14">
            <v>203603</v>
          </cell>
          <cell r="X14">
            <v>1832171</v>
          </cell>
        </row>
        <row r="15">
          <cell r="V15">
            <v>204024</v>
          </cell>
          <cell r="X15">
            <v>1824426</v>
          </cell>
        </row>
        <row r="16">
          <cell r="V16">
            <v>203507</v>
          </cell>
          <cell r="X16">
            <v>1823678</v>
          </cell>
        </row>
        <row r="17">
          <cell r="V17">
            <v>204735</v>
          </cell>
          <cell r="X17">
            <v>1831171</v>
          </cell>
        </row>
        <row r="18">
          <cell r="V18">
            <v>206247</v>
          </cell>
          <cell r="X18">
            <v>1834199</v>
          </cell>
        </row>
        <row r="19">
          <cell r="V19">
            <v>204849</v>
          </cell>
          <cell r="X19">
            <v>1833180</v>
          </cell>
        </row>
        <row r="20">
          <cell r="V20">
            <v>204098</v>
          </cell>
          <cell r="X20">
            <v>1817314</v>
          </cell>
        </row>
        <row r="21">
          <cell r="V21">
            <v>204975</v>
          </cell>
          <cell r="X21">
            <v>1840182</v>
          </cell>
        </row>
        <row r="22">
          <cell r="V22">
            <v>203727</v>
          </cell>
          <cell r="X22">
            <v>1817188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389_results"/>
    </sheetNames>
    <sheetDataSet>
      <sheetData sheetId="0">
        <row r="2">
          <cell r="V2">
            <v>256153</v>
          </cell>
          <cell r="X2">
            <v>1831440</v>
          </cell>
        </row>
        <row r="3">
          <cell r="V3">
            <v>256869</v>
          </cell>
          <cell r="X3">
            <v>1825842</v>
          </cell>
        </row>
        <row r="4">
          <cell r="V4">
            <v>255300</v>
          </cell>
          <cell r="X4">
            <v>1820818</v>
          </cell>
        </row>
        <row r="5">
          <cell r="V5">
            <v>254828</v>
          </cell>
          <cell r="X5">
            <v>1828022</v>
          </cell>
        </row>
        <row r="6">
          <cell r="V6">
            <v>255906</v>
          </cell>
          <cell r="X6">
            <v>1826035</v>
          </cell>
        </row>
        <row r="7">
          <cell r="V7">
            <v>255753</v>
          </cell>
          <cell r="X7">
            <v>1821292</v>
          </cell>
        </row>
        <row r="8">
          <cell r="V8">
            <v>258199</v>
          </cell>
          <cell r="X8">
            <v>1832148</v>
          </cell>
        </row>
        <row r="9">
          <cell r="V9">
            <v>256763</v>
          </cell>
          <cell r="X9">
            <v>1840225</v>
          </cell>
        </row>
        <row r="10">
          <cell r="V10">
            <v>256830</v>
          </cell>
          <cell r="X10">
            <v>1837080</v>
          </cell>
        </row>
        <row r="11">
          <cell r="V11">
            <v>255954</v>
          </cell>
          <cell r="X11">
            <v>1833088</v>
          </cell>
        </row>
        <row r="12">
          <cell r="V12">
            <v>257168</v>
          </cell>
          <cell r="X12">
            <v>1829300</v>
          </cell>
        </row>
        <row r="13">
          <cell r="V13">
            <v>256615</v>
          </cell>
          <cell r="X13">
            <v>1834174</v>
          </cell>
        </row>
        <row r="14">
          <cell r="V14">
            <v>257229</v>
          </cell>
          <cell r="X14">
            <v>1830005</v>
          </cell>
        </row>
        <row r="15">
          <cell r="V15">
            <v>258887</v>
          </cell>
          <cell r="X15">
            <v>1849113</v>
          </cell>
        </row>
        <row r="16">
          <cell r="V16">
            <v>255630</v>
          </cell>
          <cell r="X16">
            <v>1830395</v>
          </cell>
        </row>
        <row r="17">
          <cell r="V17">
            <v>257341</v>
          </cell>
          <cell r="X17">
            <v>1827523</v>
          </cell>
        </row>
        <row r="18">
          <cell r="V18">
            <v>256408</v>
          </cell>
          <cell r="X18">
            <v>1837727</v>
          </cell>
        </row>
        <row r="19">
          <cell r="V19">
            <v>256577</v>
          </cell>
          <cell r="X19">
            <v>1828508</v>
          </cell>
        </row>
        <row r="20">
          <cell r="V20">
            <v>257580</v>
          </cell>
          <cell r="X20">
            <v>1841767</v>
          </cell>
        </row>
        <row r="21">
          <cell r="V21">
            <v>257651</v>
          </cell>
          <cell r="X21">
            <v>1848691</v>
          </cell>
        </row>
        <row r="22">
          <cell r="V22">
            <v>256670</v>
          </cell>
          <cell r="X22">
            <v>1848477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390_results"/>
    </sheetNames>
    <sheetDataSet>
      <sheetData sheetId="0">
        <row r="2">
          <cell r="V2">
            <v>235048</v>
          </cell>
          <cell r="X2">
            <v>1826909</v>
          </cell>
        </row>
        <row r="3">
          <cell r="V3">
            <v>234456</v>
          </cell>
          <cell r="X3">
            <v>1835930</v>
          </cell>
        </row>
        <row r="4">
          <cell r="V4">
            <v>236158</v>
          </cell>
          <cell r="X4">
            <v>1835022</v>
          </cell>
        </row>
        <row r="5">
          <cell r="V5">
            <v>233936</v>
          </cell>
          <cell r="X5">
            <v>1833982</v>
          </cell>
        </row>
        <row r="6">
          <cell r="V6">
            <v>234368</v>
          </cell>
          <cell r="X6">
            <v>1835983</v>
          </cell>
        </row>
        <row r="7">
          <cell r="V7">
            <v>233400</v>
          </cell>
          <cell r="X7">
            <v>1809862</v>
          </cell>
        </row>
        <row r="8">
          <cell r="V8">
            <v>237034</v>
          </cell>
          <cell r="X8">
            <v>1841522</v>
          </cell>
        </row>
        <row r="9">
          <cell r="V9">
            <v>234465</v>
          </cell>
          <cell r="X9">
            <v>1842362</v>
          </cell>
        </row>
        <row r="10">
          <cell r="V10">
            <v>233687</v>
          </cell>
          <cell r="X10">
            <v>1824962</v>
          </cell>
        </row>
        <row r="11">
          <cell r="V11">
            <v>236295</v>
          </cell>
          <cell r="X11">
            <v>1820278</v>
          </cell>
        </row>
        <row r="12">
          <cell r="V12">
            <v>234259</v>
          </cell>
          <cell r="X12">
            <v>1824431</v>
          </cell>
        </row>
        <row r="13">
          <cell r="V13">
            <v>237320</v>
          </cell>
          <cell r="X13">
            <v>1847077</v>
          </cell>
        </row>
        <row r="14">
          <cell r="V14">
            <v>236194</v>
          </cell>
          <cell r="X14">
            <v>1842332</v>
          </cell>
        </row>
        <row r="15">
          <cell r="V15">
            <v>235586</v>
          </cell>
          <cell r="X15">
            <v>1830150</v>
          </cell>
        </row>
        <row r="16">
          <cell r="V16">
            <v>235608</v>
          </cell>
          <cell r="X16">
            <v>1836802</v>
          </cell>
        </row>
        <row r="17">
          <cell r="V17">
            <v>234368</v>
          </cell>
          <cell r="X17">
            <v>1828480</v>
          </cell>
        </row>
        <row r="18">
          <cell r="V18">
            <v>236173</v>
          </cell>
          <cell r="X18">
            <v>1844878</v>
          </cell>
        </row>
        <row r="19">
          <cell r="V19">
            <v>234554</v>
          </cell>
          <cell r="X19">
            <v>1822442</v>
          </cell>
        </row>
        <row r="20">
          <cell r="V20">
            <v>232881</v>
          </cell>
          <cell r="X20">
            <v>1819591</v>
          </cell>
        </row>
        <row r="21">
          <cell r="V21">
            <v>234995</v>
          </cell>
          <cell r="X21">
            <v>1823609</v>
          </cell>
        </row>
        <row r="22">
          <cell r="V22">
            <v>235296</v>
          </cell>
          <cell r="X22">
            <v>1833552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391_results"/>
    </sheetNames>
    <sheetDataSet>
      <sheetData sheetId="0">
        <row r="2">
          <cell r="V2">
            <v>268650</v>
          </cell>
          <cell r="X2">
            <v>1823329</v>
          </cell>
        </row>
        <row r="3">
          <cell r="V3">
            <v>267569</v>
          </cell>
          <cell r="X3">
            <v>1831096</v>
          </cell>
        </row>
        <row r="4">
          <cell r="V4">
            <v>268016</v>
          </cell>
          <cell r="X4">
            <v>1823347</v>
          </cell>
        </row>
        <row r="5">
          <cell r="V5">
            <v>271003</v>
          </cell>
          <cell r="X5">
            <v>1847215</v>
          </cell>
        </row>
        <row r="6">
          <cell r="V6">
            <v>270760</v>
          </cell>
          <cell r="X6">
            <v>1854111</v>
          </cell>
        </row>
        <row r="7">
          <cell r="V7">
            <v>267926</v>
          </cell>
          <cell r="X7">
            <v>1821798</v>
          </cell>
        </row>
        <row r="8">
          <cell r="V8">
            <v>269667</v>
          </cell>
          <cell r="X8">
            <v>1834576</v>
          </cell>
        </row>
        <row r="9">
          <cell r="V9">
            <v>269954</v>
          </cell>
          <cell r="X9">
            <v>1841386</v>
          </cell>
        </row>
        <row r="10">
          <cell r="V10">
            <v>269413</v>
          </cell>
          <cell r="X10">
            <v>1831464</v>
          </cell>
        </row>
        <row r="11">
          <cell r="V11">
            <v>267494</v>
          </cell>
          <cell r="X11">
            <v>1821131</v>
          </cell>
        </row>
        <row r="12">
          <cell r="V12">
            <v>268793</v>
          </cell>
          <cell r="X12">
            <v>1825883</v>
          </cell>
        </row>
        <row r="13">
          <cell r="V13">
            <v>269520</v>
          </cell>
          <cell r="X13">
            <v>1839456</v>
          </cell>
        </row>
        <row r="14">
          <cell r="V14">
            <v>269256</v>
          </cell>
          <cell r="X14">
            <v>1832543</v>
          </cell>
        </row>
        <row r="15">
          <cell r="V15">
            <v>269622</v>
          </cell>
          <cell r="X15">
            <v>1834410</v>
          </cell>
        </row>
        <row r="16">
          <cell r="V16">
            <v>268840</v>
          </cell>
          <cell r="X16">
            <v>1818937</v>
          </cell>
        </row>
        <row r="17">
          <cell r="V17">
            <v>268374</v>
          </cell>
          <cell r="X17">
            <v>1820307</v>
          </cell>
        </row>
        <row r="18">
          <cell r="V18">
            <v>271379</v>
          </cell>
          <cell r="X18">
            <v>1848119</v>
          </cell>
        </row>
        <row r="19">
          <cell r="V19">
            <v>269851</v>
          </cell>
          <cell r="X19">
            <v>1821896</v>
          </cell>
        </row>
        <row r="20">
          <cell r="V20">
            <v>269869</v>
          </cell>
          <cell r="X20">
            <v>1836969</v>
          </cell>
        </row>
        <row r="21">
          <cell r="V21">
            <v>271752</v>
          </cell>
          <cell r="X21">
            <v>1843633</v>
          </cell>
        </row>
        <row r="22">
          <cell r="V22">
            <v>266723</v>
          </cell>
          <cell r="X22">
            <v>1817050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392_results"/>
    </sheetNames>
    <sheetDataSet>
      <sheetData sheetId="0">
        <row r="2">
          <cell r="V2">
            <v>202713</v>
          </cell>
          <cell r="X2">
            <v>1841438</v>
          </cell>
        </row>
        <row r="3">
          <cell r="V3">
            <v>201871</v>
          </cell>
          <cell r="X3">
            <v>1824379</v>
          </cell>
        </row>
        <row r="4">
          <cell r="V4">
            <v>200873</v>
          </cell>
          <cell r="X4">
            <v>1825041</v>
          </cell>
        </row>
        <row r="5">
          <cell r="V5">
            <v>201927</v>
          </cell>
          <cell r="X5">
            <v>1824498</v>
          </cell>
        </row>
        <row r="6">
          <cell r="V6">
            <v>201235</v>
          </cell>
          <cell r="X6">
            <v>1812468</v>
          </cell>
        </row>
        <row r="7">
          <cell r="V7">
            <v>201075</v>
          </cell>
          <cell r="X7">
            <v>1834783</v>
          </cell>
        </row>
        <row r="8">
          <cell r="V8">
            <v>202185</v>
          </cell>
          <cell r="X8">
            <v>1835072</v>
          </cell>
        </row>
        <row r="9">
          <cell r="V9">
            <v>200916</v>
          </cell>
          <cell r="X9">
            <v>1829595</v>
          </cell>
        </row>
        <row r="10">
          <cell r="V10">
            <v>204474</v>
          </cell>
          <cell r="X10">
            <v>1847859</v>
          </cell>
        </row>
        <row r="11">
          <cell r="V11">
            <v>201917</v>
          </cell>
          <cell r="X11">
            <v>1829870</v>
          </cell>
        </row>
        <row r="12">
          <cell r="V12">
            <v>201953</v>
          </cell>
          <cell r="X12">
            <v>1831753</v>
          </cell>
        </row>
        <row r="13">
          <cell r="V13">
            <v>202112</v>
          </cell>
          <cell r="X13">
            <v>1832320</v>
          </cell>
        </row>
        <row r="14">
          <cell r="V14">
            <v>201259</v>
          </cell>
          <cell r="X14">
            <v>1812857</v>
          </cell>
        </row>
        <row r="15">
          <cell r="V15">
            <v>201169</v>
          </cell>
          <cell r="X15">
            <v>1830690</v>
          </cell>
        </row>
        <row r="16">
          <cell r="V16">
            <v>202781</v>
          </cell>
          <cell r="X16">
            <v>1827560</v>
          </cell>
        </row>
        <row r="17">
          <cell r="V17">
            <v>201699</v>
          </cell>
          <cell r="X17">
            <v>1828387</v>
          </cell>
        </row>
        <row r="18">
          <cell r="V18">
            <v>202437</v>
          </cell>
          <cell r="X18">
            <v>1830771</v>
          </cell>
        </row>
        <row r="19">
          <cell r="V19">
            <v>200947</v>
          </cell>
          <cell r="X19">
            <v>1824593</v>
          </cell>
        </row>
        <row r="20">
          <cell r="V20">
            <v>201091</v>
          </cell>
          <cell r="X20">
            <v>1817443</v>
          </cell>
        </row>
        <row r="21">
          <cell r="V21">
            <v>200195</v>
          </cell>
          <cell r="X21">
            <v>1823474</v>
          </cell>
        </row>
        <row r="22">
          <cell r="V22">
            <v>200804</v>
          </cell>
          <cell r="X22">
            <v>1816124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393_results"/>
    </sheetNames>
    <sheetDataSet>
      <sheetData sheetId="0">
        <row r="2">
          <cell r="V2">
            <v>203931</v>
          </cell>
          <cell r="X2">
            <v>1826144</v>
          </cell>
        </row>
        <row r="3">
          <cell r="V3">
            <v>206255</v>
          </cell>
          <cell r="X3">
            <v>1837985</v>
          </cell>
        </row>
        <row r="4">
          <cell r="V4">
            <v>202734</v>
          </cell>
          <cell r="X4">
            <v>1821598</v>
          </cell>
        </row>
        <row r="5">
          <cell r="V5">
            <v>207538</v>
          </cell>
          <cell r="X5">
            <v>1840949</v>
          </cell>
        </row>
        <row r="6">
          <cell r="V6">
            <v>202888</v>
          </cell>
          <cell r="X6">
            <v>1812239</v>
          </cell>
        </row>
        <row r="7">
          <cell r="V7">
            <v>204337</v>
          </cell>
          <cell r="X7">
            <v>1824759</v>
          </cell>
        </row>
        <row r="8">
          <cell r="V8">
            <v>202531</v>
          </cell>
          <cell r="X8">
            <v>1806557</v>
          </cell>
        </row>
        <row r="9">
          <cell r="V9">
            <v>203799</v>
          </cell>
          <cell r="X9">
            <v>1844560</v>
          </cell>
        </row>
        <row r="10">
          <cell r="V10">
            <v>204427</v>
          </cell>
          <cell r="X10">
            <v>1839792</v>
          </cell>
        </row>
        <row r="11">
          <cell r="V11">
            <v>204589</v>
          </cell>
          <cell r="X11">
            <v>1830054</v>
          </cell>
        </row>
        <row r="12">
          <cell r="V12">
            <v>203995</v>
          </cell>
          <cell r="X12">
            <v>1830294</v>
          </cell>
        </row>
        <row r="13">
          <cell r="V13">
            <v>204170</v>
          </cell>
          <cell r="X13">
            <v>1846122</v>
          </cell>
        </row>
        <row r="14">
          <cell r="V14">
            <v>202957</v>
          </cell>
          <cell r="X14">
            <v>1819120</v>
          </cell>
        </row>
        <row r="15">
          <cell r="V15">
            <v>203691</v>
          </cell>
          <cell r="X15">
            <v>1833863</v>
          </cell>
        </row>
        <row r="16">
          <cell r="V16">
            <v>204538</v>
          </cell>
          <cell r="X16">
            <v>1829549</v>
          </cell>
        </row>
        <row r="17">
          <cell r="V17">
            <v>206601</v>
          </cell>
          <cell r="X17">
            <v>1853104</v>
          </cell>
        </row>
        <row r="18">
          <cell r="V18">
            <v>202635</v>
          </cell>
          <cell r="X18">
            <v>1821225</v>
          </cell>
        </row>
        <row r="19">
          <cell r="V19">
            <v>204645</v>
          </cell>
          <cell r="X19">
            <v>1828666</v>
          </cell>
        </row>
        <row r="20">
          <cell r="V20">
            <v>204560</v>
          </cell>
          <cell r="X20">
            <v>1821647</v>
          </cell>
        </row>
        <row r="21">
          <cell r="V21">
            <v>205691</v>
          </cell>
          <cell r="X21">
            <v>1845751</v>
          </cell>
        </row>
        <row r="22">
          <cell r="V22">
            <v>206311</v>
          </cell>
          <cell r="X22">
            <v>1845200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394_results"/>
    </sheetNames>
    <sheetDataSet>
      <sheetData sheetId="0">
        <row r="2">
          <cell r="V2">
            <v>218041</v>
          </cell>
          <cell r="X2">
            <v>2328111</v>
          </cell>
        </row>
        <row r="3">
          <cell r="V3">
            <v>219093</v>
          </cell>
          <cell r="X3">
            <v>2325810</v>
          </cell>
        </row>
        <row r="4">
          <cell r="V4">
            <v>218155</v>
          </cell>
          <cell r="X4">
            <v>2311611</v>
          </cell>
        </row>
        <row r="5">
          <cell r="V5">
            <v>217612</v>
          </cell>
          <cell r="X5">
            <v>2300207</v>
          </cell>
        </row>
        <row r="6">
          <cell r="V6">
            <v>217091</v>
          </cell>
          <cell r="X6">
            <v>2303836</v>
          </cell>
        </row>
        <row r="7">
          <cell r="V7">
            <v>219244</v>
          </cell>
          <cell r="X7">
            <v>2308531</v>
          </cell>
        </row>
        <row r="8">
          <cell r="V8">
            <v>218452</v>
          </cell>
          <cell r="X8">
            <v>2300716</v>
          </cell>
        </row>
        <row r="9">
          <cell r="V9">
            <v>216691</v>
          </cell>
          <cell r="X9">
            <v>2317190</v>
          </cell>
        </row>
        <row r="10">
          <cell r="V10">
            <v>217832</v>
          </cell>
          <cell r="X10">
            <v>2298960</v>
          </cell>
        </row>
        <row r="11">
          <cell r="V11">
            <v>218999</v>
          </cell>
          <cell r="X11">
            <v>2316286</v>
          </cell>
        </row>
        <row r="12">
          <cell r="V12">
            <v>216555</v>
          </cell>
          <cell r="X12">
            <v>2288549</v>
          </cell>
        </row>
        <row r="13">
          <cell r="V13">
            <v>218276</v>
          </cell>
          <cell r="X13">
            <v>2337037</v>
          </cell>
        </row>
        <row r="14">
          <cell r="V14">
            <v>216545</v>
          </cell>
          <cell r="X14">
            <v>2296658</v>
          </cell>
        </row>
        <row r="15">
          <cell r="V15">
            <v>221062</v>
          </cell>
          <cell r="X15">
            <v>2353835</v>
          </cell>
        </row>
        <row r="16">
          <cell r="V16">
            <v>217910</v>
          </cell>
          <cell r="X16">
            <v>2295762</v>
          </cell>
        </row>
        <row r="17">
          <cell r="V17">
            <v>217865</v>
          </cell>
          <cell r="X17">
            <v>2302766</v>
          </cell>
        </row>
        <row r="18">
          <cell r="V18">
            <v>218333</v>
          </cell>
          <cell r="X18">
            <v>2348573</v>
          </cell>
        </row>
        <row r="19">
          <cell r="V19">
            <v>216950</v>
          </cell>
          <cell r="X19">
            <v>2327172</v>
          </cell>
        </row>
        <row r="20">
          <cell r="V20">
            <v>216749</v>
          </cell>
          <cell r="X20">
            <v>2301120</v>
          </cell>
        </row>
        <row r="21">
          <cell r="V21">
            <v>219135</v>
          </cell>
          <cell r="X21">
            <v>2302921</v>
          </cell>
        </row>
        <row r="22">
          <cell r="V22">
            <v>217337</v>
          </cell>
          <cell r="X22">
            <v>2313330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395_results"/>
    </sheetNames>
    <sheetDataSet>
      <sheetData sheetId="0">
        <row r="2">
          <cell r="V2">
            <v>271087</v>
          </cell>
          <cell r="X2">
            <v>2314259</v>
          </cell>
        </row>
        <row r="3">
          <cell r="V3">
            <v>270674</v>
          </cell>
          <cell r="X3">
            <v>2292334</v>
          </cell>
        </row>
        <row r="4">
          <cell r="V4">
            <v>269627</v>
          </cell>
          <cell r="X4">
            <v>2308211</v>
          </cell>
        </row>
        <row r="5">
          <cell r="V5">
            <v>266657</v>
          </cell>
          <cell r="X5">
            <v>2306564</v>
          </cell>
        </row>
        <row r="6">
          <cell r="V6">
            <v>268735</v>
          </cell>
          <cell r="X6">
            <v>2321914</v>
          </cell>
        </row>
        <row r="7">
          <cell r="V7">
            <v>268122</v>
          </cell>
          <cell r="X7">
            <v>2300887</v>
          </cell>
        </row>
        <row r="8">
          <cell r="V8">
            <v>271283</v>
          </cell>
          <cell r="X8">
            <v>2319875</v>
          </cell>
        </row>
        <row r="9">
          <cell r="V9">
            <v>271614</v>
          </cell>
          <cell r="X9">
            <v>2342301</v>
          </cell>
        </row>
        <row r="10">
          <cell r="V10">
            <v>271235</v>
          </cell>
          <cell r="X10">
            <v>2325019</v>
          </cell>
        </row>
        <row r="11">
          <cell r="V11">
            <v>270387</v>
          </cell>
          <cell r="X11">
            <v>2300819</v>
          </cell>
        </row>
        <row r="12">
          <cell r="V12">
            <v>270381</v>
          </cell>
          <cell r="X12">
            <v>2325729</v>
          </cell>
        </row>
        <row r="13">
          <cell r="V13">
            <v>269425</v>
          </cell>
          <cell r="X13">
            <v>2304079</v>
          </cell>
        </row>
        <row r="14">
          <cell r="V14">
            <v>270636</v>
          </cell>
          <cell r="X14">
            <v>2316049</v>
          </cell>
        </row>
        <row r="15">
          <cell r="V15">
            <v>269680</v>
          </cell>
          <cell r="X15">
            <v>2343088</v>
          </cell>
        </row>
        <row r="16">
          <cell r="V16">
            <v>269102</v>
          </cell>
          <cell r="X16">
            <v>2319123</v>
          </cell>
        </row>
        <row r="17">
          <cell r="V17">
            <v>271045</v>
          </cell>
          <cell r="X17">
            <v>2335829</v>
          </cell>
        </row>
        <row r="18">
          <cell r="V18">
            <v>269862</v>
          </cell>
          <cell r="X18">
            <v>2310181</v>
          </cell>
        </row>
        <row r="19">
          <cell r="V19">
            <v>269786</v>
          </cell>
          <cell r="X19">
            <v>2332634</v>
          </cell>
        </row>
        <row r="20">
          <cell r="V20">
            <v>269449</v>
          </cell>
          <cell r="X20">
            <v>2321653</v>
          </cell>
        </row>
        <row r="21">
          <cell r="V21">
            <v>271159</v>
          </cell>
          <cell r="X21">
            <v>2319858</v>
          </cell>
        </row>
        <row r="22">
          <cell r="V22">
            <v>270852</v>
          </cell>
          <cell r="X22">
            <v>2310791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396_results"/>
    </sheetNames>
    <sheetDataSet>
      <sheetData sheetId="0">
        <row r="2">
          <cell r="V2">
            <v>253680</v>
          </cell>
          <cell r="X2">
            <v>2358195</v>
          </cell>
        </row>
        <row r="3">
          <cell r="V3">
            <v>252198</v>
          </cell>
          <cell r="X3">
            <v>2294569</v>
          </cell>
        </row>
        <row r="4">
          <cell r="V4">
            <v>251101</v>
          </cell>
          <cell r="X4">
            <v>2320201</v>
          </cell>
        </row>
        <row r="5">
          <cell r="V5">
            <v>251611</v>
          </cell>
          <cell r="X5">
            <v>2317383</v>
          </cell>
        </row>
        <row r="6">
          <cell r="V6">
            <v>253407</v>
          </cell>
          <cell r="X6">
            <v>2318135</v>
          </cell>
        </row>
        <row r="7">
          <cell r="V7">
            <v>252214</v>
          </cell>
          <cell r="X7">
            <v>2330118</v>
          </cell>
        </row>
        <row r="8">
          <cell r="V8">
            <v>251984</v>
          </cell>
          <cell r="X8">
            <v>2304486</v>
          </cell>
        </row>
        <row r="9">
          <cell r="V9">
            <v>251810</v>
          </cell>
          <cell r="X9">
            <v>2313684</v>
          </cell>
        </row>
        <row r="10">
          <cell r="V10">
            <v>252474</v>
          </cell>
          <cell r="X10">
            <v>2301020</v>
          </cell>
        </row>
        <row r="11">
          <cell r="V11">
            <v>253678</v>
          </cell>
          <cell r="X11">
            <v>2310447</v>
          </cell>
        </row>
        <row r="12">
          <cell r="V12">
            <v>252596</v>
          </cell>
          <cell r="X12">
            <v>2320305</v>
          </cell>
        </row>
        <row r="13">
          <cell r="V13">
            <v>250236</v>
          </cell>
          <cell r="X13">
            <v>2292337</v>
          </cell>
        </row>
        <row r="14">
          <cell r="V14">
            <v>251900</v>
          </cell>
          <cell r="X14">
            <v>2315502</v>
          </cell>
        </row>
        <row r="15">
          <cell r="V15">
            <v>252835</v>
          </cell>
          <cell r="X15">
            <v>2309334</v>
          </cell>
        </row>
        <row r="16">
          <cell r="V16">
            <v>252702</v>
          </cell>
          <cell r="X16">
            <v>2321959</v>
          </cell>
        </row>
        <row r="17">
          <cell r="V17">
            <v>252840</v>
          </cell>
          <cell r="X17">
            <v>2298962</v>
          </cell>
        </row>
        <row r="18">
          <cell r="V18">
            <v>253219</v>
          </cell>
          <cell r="X18">
            <v>2340372</v>
          </cell>
        </row>
        <row r="19">
          <cell r="V19">
            <v>249836</v>
          </cell>
          <cell r="X19">
            <v>2288795</v>
          </cell>
        </row>
        <row r="20">
          <cell r="V20">
            <v>253591</v>
          </cell>
          <cell r="X20">
            <v>2327616</v>
          </cell>
        </row>
        <row r="21">
          <cell r="V21">
            <v>252739</v>
          </cell>
          <cell r="X21">
            <v>2329248</v>
          </cell>
        </row>
        <row r="22">
          <cell r="V22">
            <v>249973</v>
          </cell>
          <cell r="X22">
            <v>2303493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397_results"/>
    </sheetNames>
    <sheetDataSet>
      <sheetData sheetId="0">
        <row r="2">
          <cell r="V2">
            <v>286201</v>
          </cell>
          <cell r="X2">
            <v>2295620</v>
          </cell>
        </row>
        <row r="3">
          <cell r="V3">
            <v>284834</v>
          </cell>
          <cell r="X3">
            <v>2310422</v>
          </cell>
        </row>
        <row r="4">
          <cell r="V4">
            <v>285809</v>
          </cell>
          <cell r="X4">
            <v>2279916</v>
          </cell>
        </row>
        <row r="5">
          <cell r="V5">
            <v>286292</v>
          </cell>
          <cell r="X5">
            <v>2327418</v>
          </cell>
        </row>
        <row r="6">
          <cell r="V6">
            <v>285623</v>
          </cell>
          <cell r="X6">
            <v>2280598</v>
          </cell>
        </row>
        <row r="7">
          <cell r="V7">
            <v>286862</v>
          </cell>
          <cell r="X7">
            <v>2322181</v>
          </cell>
        </row>
        <row r="8">
          <cell r="V8">
            <v>284134</v>
          </cell>
          <cell r="X8">
            <v>2297226</v>
          </cell>
        </row>
        <row r="9">
          <cell r="V9">
            <v>287062</v>
          </cell>
          <cell r="X9">
            <v>2295741</v>
          </cell>
        </row>
        <row r="10">
          <cell r="V10">
            <v>285403</v>
          </cell>
          <cell r="X10">
            <v>2318234</v>
          </cell>
        </row>
        <row r="11">
          <cell r="V11">
            <v>287219</v>
          </cell>
          <cell r="X11">
            <v>2298048</v>
          </cell>
        </row>
        <row r="12">
          <cell r="V12">
            <v>286850</v>
          </cell>
          <cell r="X12">
            <v>2327672</v>
          </cell>
        </row>
        <row r="13">
          <cell r="V13">
            <v>287000</v>
          </cell>
          <cell r="X13">
            <v>2319181</v>
          </cell>
        </row>
        <row r="14">
          <cell r="V14">
            <v>285947</v>
          </cell>
          <cell r="X14">
            <v>2296107</v>
          </cell>
        </row>
        <row r="15">
          <cell r="V15">
            <v>284102</v>
          </cell>
          <cell r="X15">
            <v>2297027</v>
          </cell>
        </row>
        <row r="16">
          <cell r="V16">
            <v>285604</v>
          </cell>
          <cell r="X16">
            <v>2324336</v>
          </cell>
        </row>
        <row r="17">
          <cell r="V17">
            <v>287556</v>
          </cell>
          <cell r="X17">
            <v>2318181</v>
          </cell>
        </row>
        <row r="18">
          <cell r="V18">
            <v>286858</v>
          </cell>
          <cell r="X18">
            <v>2324276</v>
          </cell>
        </row>
        <row r="19">
          <cell r="V19">
            <v>285645</v>
          </cell>
          <cell r="X19">
            <v>2284089</v>
          </cell>
        </row>
        <row r="20">
          <cell r="V20">
            <v>285974</v>
          </cell>
          <cell r="X20">
            <v>2331374</v>
          </cell>
        </row>
        <row r="21">
          <cell r="V21">
            <v>286847</v>
          </cell>
          <cell r="X21">
            <v>2333552</v>
          </cell>
        </row>
        <row r="22">
          <cell r="V22">
            <v>288198</v>
          </cell>
          <cell r="X22">
            <v>2314160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398_results"/>
    </sheetNames>
    <sheetDataSet>
      <sheetData sheetId="0">
        <row r="2">
          <cell r="V2">
            <v>217402</v>
          </cell>
          <cell r="X2">
            <v>2306030</v>
          </cell>
        </row>
        <row r="3">
          <cell r="V3">
            <v>217753</v>
          </cell>
          <cell r="X3">
            <v>2325865</v>
          </cell>
        </row>
        <row r="4">
          <cell r="V4">
            <v>218504</v>
          </cell>
          <cell r="X4">
            <v>2300109</v>
          </cell>
        </row>
        <row r="5">
          <cell r="V5">
            <v>217329</v>
          </cell>
          <cell r="X5">
            <v>2317570</v>
          </cell>
        </row>
        <row r="6">
          <cell r="V6">
            <v>218773</v>
          </cell>
          <cell r="X6">
            <v>2300650</v>
          </cell>
        </row>
        <row r="7">
          <cell r="V7">
            <v>218070</v>
          </cell>
          <cell r="X7">
            <v>2320225</v>
          </cell>
        </row>
        <row r="8">
          <cell r="V8">
            <v>217873</v>
          </cell>
          <cell r="X8">
            <v>2300915</v>
          </cell>
        </row>
        <row r="9">
          <cell r="V9">
            <v>218198</v>
          </cell>
          <cell r="X9">
            <v>2289347</v>
          </cell>
        </row>
        <row r="10">
          <cell r="V10">
            <v>217518</v>
          </cell>
          <cell r="X10">
            <v>2327024</v>
          </cell>
        </row>
        <row r="11">
          <cell r="V11">
            <v>218478</v>
          </cell>
          <cell r="X11">
            <v>2297736</v>
          </cell>
        </row>
        <row r="12">
          <cell r="V12">
            <v>218667</v>
          </cell>
          <cell r="X12">
            <v>2338632</v>
          </cell>
        </row>
        <row r="13">
          <cell r="V13">
            <v>215344</v>
          </cell>
          <cell r="X13">
            <v>2274981</v>
          </cell>
        </row>
        <row r="14">
          <cell r="V14">
            <v>217404</v>
          </cell>
          <cell r="X14">
            <v>2293022</v>
          </cell>
        </row>
        <row r="15">
          <cell r="V15">
            <v>216900</v>
          </cell>
          <cell r="X15">
            <v>2293611</v>
          </cell>
        </row>
        <row r="16">
          <cell r="V16">
            <v>216662</v>
          </cell>
          <cell r="X16">
            <v>2295338</v>
          </cell>
        </row>
        <row r="17">
          <cell r="V17">
            <v>219344</v>
          </cell>
          <cell r="X17">
            <v>2303396</v>
          </cell>
        </row>
        <row r="18">
          <cell r="V18">
            <v>219608</v>
          </cell>
          <cell r="X18">
            <v>2328678</v>
          </cell>
        </row>
        <row r="19">
          <cell r="V19">
            <v>216265</v>
          </cell>
          <cell r="X19">
            <v>2294142</v>
          </cell>
        </row>
        <row r="20">
          <cell r="V20">
            <v>218273</v>
          </cell>
          <cell r="X20">
            <v>2283960</v>
          </cell>
        </row>
        <row r="21">
          <cell r="V21">
            <v>219227</v>
          </cell>
          <cell r="X21">
            <v>2319569</v>
          </cell>
        </row>
        <row r="22">
          <cell r="V22">
            <v>219082</v>
          </cell>
          <cell r="X22">
            <v>2313240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399_results"/>
    </sheetNames>
    <sheetDataSet>
      <sheetData sheetId="0">
        <row r="2">
          <cell r="V2">
            <v>219544</v>
          </cell>
          <cell r="X2">
            <v>2322943</v>
          </cell>
        </row>
        <row r="3">
          <cell r="V3">
            <v>219044</v>
          </cell>
          <cell r="X3">
            <v>2329589</v>
          </cell>
        </row>
        <row r="4">
          <cell r="V4">
            <v>218449</v>
          </cell>
          <cell r="X4">
            <v>2294548</v>
          </cell>
        </row>
        <row r="5">
          <cell r="V5">
            <v>217409</v>
          </cell>
          <cell r="X5">
            <v>2297951</v>
          </cell>
        </row>
        <row r="6">
          <cell r="V6">
            <v>219470</v>
          </cell>
          <cell r="X6">
            <v>2318742</v>
          </cell>
        </row>
        <row r="7">
          <cell r="V7">
            <v>217999</v>
          </cell>
          <cell r="X7">
            <v>2298565</v>
          </cell>
        </row>
        <row r="8">
          <cell r="V8">
            <v>219539</v>
          </cell>
          <cell r="X8">
            <v>2346721</v>
          </cell>
        </row>
        <row r="9">
          <cell r="V9">
            <v>219124</v>
          </cell>
          <cell r="X9">
            <v>2319362</v>
          </cell>
        </row>
        <row r="10">
          <cell r="V10">
            <v>217314</v>
          </cell>
          <cell r="X10">
            <v>2305455</v>
          </cell>
        </row>
        <row r="11">
          <cell r="V11">
            <v>218146</v>
          </cell>
          <cell r="X11">
            <v>2295682</v>
          </cell>
        </row>
        <row r="12">
          <cell r="V12">
            <v>218997</v>
          </cell>
          <cell r="X12">
            <v>2328685</v>
          </cell>
        </row>
        <row r="13">
          <cell r="V13">
            <v>219949</v>
          </cell>
          <cell r="X13">
            <v>2325487</v>
          </cell>
        </row>
        <row r="14">
          <cell r="V14">
            <v>216728</v>
          </cell>
          <cell r="X14">
            <v>2282128</v>
          </cell>
        </row>
        <row r="15">
          <cell r="V15">
            <v>219467</v>
          </cell>
          <cell r="X15">
            <v>2324465</v>
          </cell>
        </row>
        <row r="16">
          <cell r="V16">
            <v>219483</v>
          </cell>
          <cell r="X16">
            <v>2305259</v>
          </cell>
        </row>
        <row r="17">
          <cell r="V17">
            <v>218237</v>
          </cell>
          <cell r="X17">
            <v>2310006</v>
          </cell>
        </row>
        <row r="18">
          <cell r="V18">
            <v>217429</v>
          </cell>
          <cell r="X18">
            <v>2306534</v>
          </cell>
        </row>
        <row r="19">
          <cell r="V19">
            <v>218649</v>
          </cell>
          <cell r="X19">
            <v>2310537</v>
          </cell>
        </row>
        <row r="20">
          <cell r="V20">
            <v>217647</v>
          </cell>
          <cell r="X20">
            <v>2304343</v>
          </cell>
        </row>
        <row r="21">
          <cell r="V21">
            <v>217816</v>
          </cell>
          <cell r="X21">
            <v>2317523</v>
          </cell>
        </row>
        <row r="22">
          <cell r="V22">
            <v>220664</v>
          </cell>
          <cell r="X22">
            <v>2369082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400_results"/>
    </sheetNames>
    <sheetDataSet>
      <sheetData sheetId="0">
        <row r="2">
          <cell r="V2">
            <v>211920</v>
          </cell>
          <cell r="X2">
            <v>2527691</v>
          </cell>
        </row>
        <row r="3">
          <cell r="V3">
            <v>210168</v>
          </cell>
          <cell r="X3">
            <v>2524650</v>
          </cell>
        </row>
        <row r="4">
          <cell r="V4">
            <v>210055</v>
          </cell>
          <cell r="X4">
            <v>2523922</v>
          </cell>
        </row>
        <row r="5">
          <cell r="V5">
            <v>210113</v>
          </cell>
          <cell r="X5">
            <v>2496047</v>
          </cell>
        </row>
        <row r="6">
          <cell r="V6">
            <v>206800</v>
          </cell>
          <cell r="X6">
            <v>2505679</v>
          </cell>
        </row>
        <row r="7">
          <cell r="V7">
            <v>208277</v>
          </cell>
          <cell r="X7">
            <v>2534055</v>
          </cell>
        </row>
        <row r="8">
          <cell r="V8">
            <v>205601</v>
          </cell>
          <cell r="X8">
            <v>2503941</v>
          </cell>
        </row>
        <row r="9">
          <cell r="V9">
            <v>209313</v>
          </cell>
          <cell r="X9">
            <v>2494787</v>
          </cell>
        </row>
        <row r="10">
          <cell r="V10">
            <v>207811</v>
          </cell>
          <cell r="X10">
            <v>2482370</v>
          </cell>
        </row>
        <row r="11">
          <cell r="V11">
            <v>208284</v>
          </cell>
          <cell r="X11">
            <v>2477263</v>
          </cell>
        </row>
        <row r="12">
          <cell r="V12">
            <v>210550</v>
          </cell>
          <cell r="X12">
            <v>2477770</v>
          </cell>
        </row>
        <row r="13">
          <cell r="V13">
            <v>210766</v>
          </cell>
          <cell r="X13">
            <v>2504644</v>
          </cell>
        </row>
        <row r="14">
          <cell r="V14">
            <v>211790</v>
          </cell>
          <cell r="X14">
            <v>2531831</v>
          </cell>
        </row>
        <row r="15">
          <cell r="V15">
            <v>211231</v>
          </cell>
          <cell r="X15">
            <v>2513984</v>
          </cell>
        </row>
        <row r="16">
          <cell r="V16">
            <v>210489</v>
          </cell>
          <cell r="X16">
            <v>2489853</v>
          </cell>
        </row>
        <row r="17">
          <cell r="V17">
            <v>209909</v>
          </cell>
          <cell r="X17">
            <v>2478095</v>
          </cell>
        </row>
        <row r="18">
          <cell r="V18">
            <v>211789</v>
          </cell>
          <cell r="X18">
            <v>2505186</v>
          </cell>
        </row>
        <row r="19">
          <cell r="V19">
            <v>208363</v>
          </cell>
          <cell r="X19">
            <v>2470363</v>
          </cell>
        </row>
        <row r="20">
          <cell r="V20">
            <v>213057</v>
          </cell>
          <cell r="X20">
            <v>2520240</v>
          </cell>
        </row>
        <row r="21">
          <cell r="V21">
            <v>212206</v>
          </cell>
          <cell r="X21">
            <v>2483560</v>
          </cell>
        </row>
        <row r="22">
          <cell r="V22">
            <v>207421</v>
          </cell>
          <cell r="X22">
            <v>2507122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401_results"/>
    </sheetNames>
    <sheetDataSet>
      <sheetData sheetId="0">
        <row r="2">
          <cell r="V2">
            <v>255946</v>
          </cell>
          <cell r="X2">
            <v>2511487</v>
          </cell>
        </row>
        <row r="3">
          <cell r="V3">
            <v>256626</v>
          </cell>
          <cell r="X3">
            <v>2508556</v>
          </cell>
        </row>
        <row r="4">
          <cell r="V4">
            <v>258677</v>
          </cell>
          <cell r="X4">
            <v>2517792</v>
          </cell>
        </row>
        <row r="5">
          <cell r="V5">
            <v>254374</v>
          </cell>
          <cell r="X5">
            <v>2509290</v>
          </cell>
        </row>
        <row r="6">
          <cell r="V6">
            <v>258658</v>
          </cell>
          <cell r="X6">
            <v>2477104</v>
          </cell>
        </row>
        <row r="7">
          <cell r="V7">
            <v>255013</v>
          </cell>
          <cell r="X7">
            <v>2533315</v>
          </cell>
        </row>
        <row r="8">
          <cell r="V8">
            <v>258921</v>
          </cell>
          <cell r="X8">
            <v>2503867</v>
          </cell>
        </row>
        <row r="9">
          <cell r="V9">
            <v>253429</v>
          </cell>
          <cell r="X9">
            <v>2477870</v>
          </cell>
        </row>
        <row r="10">
          <cell r="V10">
            <v>254741</v>
          </cell>
          <cell r="X10">
            <v>2481335</v>
          </cell>
        </row>
        <row r="11">
          <cell r="V11">
            <v>256994</v>
          </cell>
          <cell r="X11">
            <v>2522391</v>
          </cell>
        </row>
        <row r="12">
          <cell r="V12">
            <v>257292</v>
          </cell>
          <cell r="X12">
            <v>2505526</v>
          </cell>
        </row>
        <row r="13">
          <cell r="V13">
            <v>256137</v>
          </cell>
          <cell r="X13">
            <v>2496895</v>
          </cell>
        </row>
        <row r="14">
          <cell r="V14">
            <v>259450</v>
          </cell>
          <cell r="X14">
            <v>2505983</v>
          </cell>
        </row>
        <row r="15">
          <cell r="V15">
            <v>255908</v>
          </cell>
          <cell r="X15">
            <v>2491045</v>
          </cell>
        </row>
        <row r="16">
          <cell r="V16">
            <v>257992</v>
          </cell>
          <cell r="X16">
            <v>2495614</v>
          </cell>
        </row>
        <row r="17">
          <cell r="V17">
            <v>257489</v>
          </cell>
          <cell r="X17">
            <v>2541003</v>
          </cell>
        </row>
        <row r="18">
          <cell r="V18">
            <v>257929</v>
          </cell>
          <cell r="X18">
            <v>2514265</v>
          </cell>
        </row>
        <row r="19">
          <cell r="V19">
            <v>255273</v>
          </cell>
          <cell r="X19">
            <v>2525517</v>
          </cell>
        </row>
        <row r="20">
          <cell r="V20">
            <v>258590</v>
          </cell>
          <cell r="X20">
            <v>2463769</v>
          </cell>
        </row>
        <row r="21">
          <cell r="V21">
            <v>260505</v>
          </cell>
          <cell r="X21">
            <v>2514547</v>
          </cell>
        </row>
        <row r="22">
          <cell r="V22">
            <v>258546</v>
          </cell>
          <cell r="X22">
            <v>2511961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402_results"/>
    </sheetNames>
    <sheetDataSet>
      <sheetData sheetId="0">
        <row r="2">
          <cell r="V2">
            <v>248490</v>
          </cell>
          <cell r="X2">
            <v>2540311</v>
          </cell>
        </row>
        <row r="3">
          <cell r="V3">
            <v>250291</v>
          </cell>
          <cell r="X3">
            <v>2521967</v>
          </cell>
        </row>
        <row r="4">
          <cell r="V4">
            <v>246911</v>
          </cell>
          <cell r="X4">
            <v>2526523</v>
          </cell>
        </row>
        <row r="5">
          <cell r="V5">
            <v>247724</v>
          </cell>
          <cell r="X5">
            <v>2533319</v>
          </cell>
        </row>
        <row r="6">
          <cell r="V6">
            <v>246948</v>
          </cell>
          <cell r="X6">
            <v>2511461</v>
          </cell>
        </row>
        <row r="7">
          <cell r="V7">
            <v>249859</v>
          </cell>
          <cell r="X7">
            <v>2518368</v>
          </cell>
        </row>
        <row r="8">
          <cell r="V8">
            <v>244536</v>
          </cell>
          <cell r="X8">
            <v>2494448</v>
          </cell>
        </row>
        <row r="9">
          <cell r="V9">
            <v>244533</v>
          </cell>
          <cell r="X9">
            <v>2484150</v>
          </cell>
        </row>
        <row r="10">
          <cell r="V10">
            <v>246004</v>
          </cell>
          <cell r="X10">
            <v>2525386</v>
          </cell>
        </row>
        <row r="11">
          <cell r="V11">
            <v>245004</v>
          </cell>
          <cell r="X11">
            <v>2521743</v>
          </cell>
        </row>
        <row r="12">
          <cell r="V12">
            <v>247807</v>
          </cell>
          <cell r="X12">
            <v>2477174</v>
          </cell>
        </row>
        <row r="13">
          <cell r="V13">
            <v>246687</v>
          </cell>
          <cell r="X13">
            <v>2482593</v>
          </cell>
        </row>
        <row r="14">
          <cell r="V14">
            <v>248165</v>
          </cell>
          <cell r="X14">
            <v>2505759</v>
          </cell>
        </row>
        <row r="15">
          <cell r="V15">
            <v>249249</v>
          </cell>
          <cell r="X15">
            <v>2521357</v>
          </cell>
        </row>
        <row r="16">
          <cell r="V16">
            <v>249592</v>
          </cell>
          <cell r="X16">
            <v>2502047</v>
          </cell>
        </row>
        <row r="17">
          <cell r="V17">
            <v>247870</v>
          </cell>
          <cell r="X17">
            <v>2523620</v>
          </cell>
        </row>
        <row r="18">
          <cell r="V18">
            <v>243482</v>
          </cell>
          <cell r="X18">
            <v>2525924</v>
          </cell>
        </row>
        <row r="19">
          <cell r="V19">
            <v>247183</v>
          </cell>
          <cell r="X19">
            <v>2502662</v>
          </cell>
        </row>
        <row r="20">
          <cell r="V20">
            <v>245923</v>
          </cell>
          <cell r="X20">
            <v>2496882</v>
          </cell>
        </row>
        <row r="21">
          <cell r="V21">
            <v>248608</v>
          </cell>
          <cell r="X21">
            <v>2535521</v>
          </cell>
        </row>
        <row r="22">
          <cell r="V22">
            <v>246079</v>
          </cell>
          <cell r="X22">
            <v>2472728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403_results"/>
    </sheetNames>
    <sheetDataSet>
      <sheetData sheetId="0">
        <row r="2">
          <cell r="V2">
            <v>283977</v>
          </cell>
          <cell r="X2">
            <v>2505256</v>
          </cell>
        </row>
        <row r="3">
          <cell r="V3">
            <v>281761</v>
          </cell>
          <cell r="X3">
            <v>2471228</v>
          </cell>
        </row>
        <row r="4">
          <cell r="V4">
            <v>280577</v>
          </cell>
          <cell r="X4">
            <v>2504550</v>
          </cell>
        </row>
        <row r="5">
          <cell r="V5">
            <v>282671</v>
          </cell>
          <cell r="X5">
            <v>2497693</v>
          </cell>
        </row>
        <row r="6">
          <cell r="V6">
            <v>281320</v>
          </cell>
          <cell r="X6">
            <v>2479222</v>
          </cell>
        </row>
        <row r="7">
          <cell r="V7">
            <v>283062</v>
          </cell>
          <cell r="X7">
            <v>2497648</v>
          </cell>
        </row>
        <row r="8">
          <cell r="V8">
            <v>283097</v>
          </cell>
          <cell r="X8">
            <v>2503514</v>
          </cell>
        </row>
        <row r="9">
          <cell r="V9">
            <v>282972</v>
          </cell>
          <cell r="X9">
            <v>2492481</v>
          </cell>
        </row>
        <row r="10">
          <cell r="V10">
            <v>282533</v>
          </cell>
          <cell r="X10">
            <v>2510499</v>
          </cell>
        </row>
        <row r="11">
          <cell r="V11">
            <v>282929</v>
          </cell>
          <cell r="X11">
            <v>2491620</v>
          </cell>
        </row>
        <row r="12">
          <cell r="V12">
            <v>282444</v>
          </cell>
          <cell r="X12">
            <v>2502958</v>
          </cell>
        </row>
        <row r="13">
          <cell r="V13">
            <v>280193</v>
          </cell>
          <cell r="X13">
            <v>2500977</v>
          </cell>
        </row>
        <row r="14">
          <cell r="V14">
            <v>282999</v>
          </cell>
          <cell r="X14">
            <v>2507370</v>
          </cell>
        </row>
        <row r="15">
          <cell r="V15">
            <v>282834</v>
          </cell>
          <cell r="X15">
            <v>2514713</v>
          </cell>
        </row>
        <row r="16">
          <cell r="V16">
            <v>281534</v>
          </cell>
          <cell r="X16">
            <v>2506485</v>
          </cell>
        </row>
        <row r="17">
          <cell r="V17">
            <v>284504</v>
          </cell>
          <cell r="X17">
            <v>2506912</v>
          </cell>
        </row>
        <row r="18">
          <cell r="V18">
            <v>284746</v>
          </cell>
          <cell r="X18">
            <v>2538261</v>
          </cell>
        </row>
        <row r="19">
          <cell r="V19">
            <v>285145</v>
          </cell>
          <cell r="X19">
            <v>2479754</v>
          </cell>
        </row>
        <row r="20">
          <cell r="V20">
            <v>280313</v>
          </cell>
          <cell r="X20">
            <v>2512316</v>
          </cell>
        </row>
        <row r="21">
          <cell r="V21">
            <v>284489</v>
          </cell>
          <cell r="X21">
            <v>2504133</v>
          </cell>
        </row>
        <row r="22">
          <cell r="V22">
            <v>282129</v>
          </cell>
          <cell r="X22">
            <v>2523796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404_results"/>
    </sheetNames>
    <sheetDataSet>
      <sheetData sheetId="0">
        <row r="2">
          <cell r="V2">
            <v>221870</v>
          </cell>
          <cell r="X2">
            <v>2510498</v>
          </cell>
        </row>
        <row r="3">
          <cell r="V3">
            <v>222565</v>
          </cell>
          <cell r="X3">
            <v>2513108</v>
          </cell>
        </row>
        <row r="4">
          <cell r="V4">
            <v>222266</v>
          </cell>
          <cell r="X4">
            <v>2466775</v>
          </cell>
        </row>
        <row r="5">
          <cell r="V5">
            <v>223261</v>
          </cell>
          <cell r="X5">
            <v>2517685</v>
          </cell>
        </row>
        <row r="6">
          <cell r="V6">
            <v>221391</v>
          </cell>
          <cell r="X6">
            <v>2530560</v>
          </cell>
        </row>
        <row r="7">
          <cell r="V7">
            <v>223077</v>
          </cell>
          <cell r="X7">
            <v>2536401</v>
          </cell>
        </row>
        <row r="8">
          <cell r="V8">
            <v>221327</v>
          </cell>
          <cell r="X8">
            <v>2508762</v>
          </cell>
        </row>
        <row r="9">
          <cell r="V9">
            <v>222900</v>
          </cell>
          <cell r="X9">
            <v>2519932</v>
          </cell>
        </row>
        <row r="10">
          <cell r="V10">
            <v>223502</v>
          </cell>
          <cell r="X10">
            <v>2548191</v>
          </cell>
        </row>
        <row r="11">
          <cell r="V11">
            <v>223003</v>
          </cell>
          <cell r="X11">
            <v>2497922</v>
          </cell>
        </row>
        <row r="12">
          <cell r="V12">
            <v>222962</v>
          </cell>
          <cell r="X12">
            <v>2511332</v>
          </cell>
        </row>
        <row r="13">
          <cell r="V13">
            <v>222476</v>
          </cell>
          <cell r="X13">
            <v>2512408</v>
          </cell>
        </row>
        <row r="14">
          <cell r="V14">
            <v>222186</v>
          </cell>
          <cell r="X14">
            <v>2543247</v>
          </cell>
        </row>
        <row r="15">
          <cell r="V15">
            <v>221212</v>
          </cell>
          <cell r="X15">
            <v>2489629</v>
          </cell>
        </row>
        <row r="16">
          <cell r="V16">
            <v>222343</v>
          </cell>
          <cell r="X16">
            <v>2518470</v>
          </cell>
        </row>
        <row r="17">
          <cell r="V17">
            <v>220921</v>
          </cell>
          <cell r="X17">
            <v>2507629</v>
          </cell>
        </row>
        <row r="18">
          <cell r="V18">
            <v>220653</v>
          </cell>
          <cell r="X18">
            <v>2516543</v>
          </cell>
        </row>
        <row r="19">
          <cell r="V19">
            <v>220983</v>
          </cell>
          <cell r="X19">
            <v>2489359</v>
          </cell>
        </row>
        <row r="20">
          <cell r="V20">
            <v>219945</v>
          </cell>
          <cell r="X20">
            <v>2515736</v>
          </cell>
        </row>
        <row r="21">
          <cell r="V21">
            <v>222404</v>
          </cell>
          <cell r="X21">
            <v>2503392</v>
          </cell>
        </row>
        <row r="22">
          <cell r="V22">
            <v>221269</v>
          </cell>
          <cell r="X22">
            <v>2489207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405_results"/>
    </sheetNames>
    <sheetDataSet>
      <sheetData sheetId="0">
        <row r="2">
          <cell r="V2">
            <v>215748</v>
          </cell>
          <cell r="X2">
            <v>2467604</v>
          </cell>
        </row>
        <row r="3">
          <cell r="V3">
            <v>218635</v>
          </cell>
          <cell r="X3">
            <v>2570115</v>
          </cell>
        </row>
        <row r="4">
          <cell r="V4">
            <v>217486</v>
          </cell>
          <cell r="X4">
            <v>2498949</v>
          </cell>
        </row>
        <row r="5">
          <cell r="V5">
            <v>215686</v>
          </cell>
          <cell r="X5">
            <v>2487259</v>
          </cell>
        </row>
        <row r="6">
          <cell r="V6">
            <v>215133</v>
          </cell>
          <cell r="X6">
            <v>2483414</v>
          </cell>
        </row>
        <row r="7">
          <cell r="V7">
            <v>215340</v>
          </cell>
          <cell r="X7">
            <v>2504909</v>
          </cell>
        </row>
        <row r="8">
          <cell r="V8">
            <v>214467</v>
          </cell>
          <cell r="X8">
            <v>2503580</v>
          </cell>
        </row>
        <row r="9">
          <cell r="V9">
            <v>214236</v>
          </cell>
          <cell r="X9">
            <v>2475826</v>
          </cell>
        </row>
        <row r="10">
          <cell r="V10">
            <v>213849</v>
          </cell>
          <cell r="X10">
            <v>2513973</v>
          </cell>
        </row>
        <row r="11">
          <cell r="V11">
            <v>215900</v>
          </cell>
          <cell r="X11">
            <v>2490653</v>
          </cell>
        </row>
        <row r="12">
          <cell r="V12">
            <v>215649</v>
          </cell>
          <cell r="X12">
            <v>2502461</v>
          </cell>
        </row>
        <row r="13">
          <cell r="V13">
            <v>216845</v>
          </cell>
          <cell r="X13">
            <v>2512114</v>
          </cell>
        </row>
        <row r="14">
          <cell r="V14">
            <v>216806</v>
          </cell>
          <cell r="X14">
            <v>2514368</v>
          </cell>
        </row>
        <row r="15">
          <cell r="V15">
            <v>218156</v>
          </cell>
          <cell r="X15">
            <v>2534410</v>
          </cell>
        </row>
        <row r="16">
          <cell r="V16">
            <v>213886</v>
          </cell>
          <cell r="X16">
            <v>2529099</v>
          </cell>
        </row>
        <row r="17">
          <cell r="V17">
            <v>214343</v>
          </cell>
          <cell r="X17">
            <v>2493391</v>
          </cell>
        </row>
        <row r="18">
          <cell r="V18">
            <v>214607</v>
          </cell>
          <cell r="X18">
            <v>2505085</v>
          </cell>
        </row>
        <row r="19">
          <cell r="V19">
            <v>214633</v>
          </cell>
          <cell r="X19">
            <v>2476511</v>
          </cell>
        </row>
        <row r="20">
          <cell r="V20">
            <v>217079</v>
          </cell>
          <cell r="X20">
            <v>2523023</v>
          </cell>
        </row>
        <row r="21">
          <cell r="V21">
            <v>215374</v>
          </cell>
          <cell r="X21">
            <v>2470761</v>
          </cell>
        </row>
        <row r="22">
          <cell r="V22">
            <v>217036</v>
          </cell>
          <cell r="X22">
            <v>2516388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406_results"/>
    </sheetNames>
    <sheetDataSet>
      <sheetData sheetId="0">
        <row r="2">
          <cell r="V2">
            <v>197817</v>
          </cell>
          <cell r="X2">
            <v>2598860</v>
          </cell>
        </row>
        <row r="3">
          <cell r="V3">
            <v>198177</v>
          </cell>
          <cell r="X3">
            <v>2583417</v>
          </cell>
        </row>
        <row r="4">
          <cell r="V4">
            <v>194525</v>
          </cell>
          <cell r="X4">
            <v>2565863</v>
          </cell>
        </row>
        <row r="5">
          <cell r="V5">
            <v>200389</v>
          </cell>
          <cell r="X5">
            <v>2580118</v>
          </cell>
        </row>
        <row r="6">
          <cell r="V6">
            <v>193089</v>
          </cell>
          <cell r="X6">
            <v>2600024</v>
          </cell>
        </row>
        <row r="7">
          <cell r="V7">
            <v>194573</v>
          </cell>
          <cell r="X7">
            <v>2588703</v>
          </cell>
        </row>
        <row r="8">
          <cell r="V8">
            <v>190125</v>
          </cell>
          <cell r="X8">
            <v>2618698</v>
          </cell>
        </row>
        <row r="9">
          <cell r="V9">
            <v>197011</v>
          </cell>
          <cell r="X9">
            <v>2568309</v>
          </cell>
        </row>
        <row r="10">
          <cell r="V10">
            <v>191472</v>
          </cell>
          <cell r="X10">
            <v>2619198</v>
          </cell>
        </row>
        <row r="11">
          <cell r="V11">
            <v>194609</v>
          </cell>
          <cell r="X11">
            <v>2587140</v>
          </cell>
        </row>
        <row r="12">
          <cell r="V12">
            <v>201705</v>
          </cell>
          <cell r="X12">
            <v>2549401</v>
          </cell>
        </row>
        <row r="13">
          <cell r="V13">
            <v>199364</v>
          </cell>
          <cell r="X13">
            <v>2572941</v>
          </cell>
        </row>
        <row r="14">
          <cell r="V14">
            <v>194410</v>
          </cell>
          <cell r="X14">
            <v>2598208</v>
          </cell>
        </row>
        <row r="15">
          <cell r="V15">
            <v>192462</v>
          </cell>
          <cell r="X15">
            <v>2621417</v>
          </cell>
        </row>
        <row r="16">
          <cell r="V16">
            <v>202752</v>
          </cell>
          <cell r="X16">
            <v>2552325</v>
          </cell>
        </row>
        <row r="17">
          <cell r="V17">
            <v>199056</v>
          </cell>
          <cell r="X17">
            <v>2584459</v>
          </cell>
        </row>
        <row r="18">
          <cell r="V18">
            <v>195885</v>
          </cell>
          <cell r="X18">
            <v>2562860</v>
          </cell>
        </row>
        <row r="19">
          <cell r="V19">
            <v>207748</v>
          </cell>
          <cell r="X19">
            <v>2569889</v>
          </cell>
        </row>
        <row r="20">
          <cell r="V20">
            <v>199584</v>
          </cell>
          <cell r="X20">
            <v>2596779</v>
          </cell>
        </row>
        <row r="21">
          <cell r="V21">
            <v>198116</v>
          </cell>
          <cell r="X21">
            <v>2544909</v>
          </cell>
        </row>
        <row r="22">
          <cell r="V22">
            <v>200482</v>
          </cell>
          <cell r="X22">
            <v>2576415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407_results"/>
    </sheetNames>
    <sheetDataSet>
      <sheetData sheetId="0">
        <row r="2">
          <cell r="V2">
            <v>238052</v>
          </cell>
          <cell r="X2">
            <v>2587891</v>
          </cell>
        </row>
        <row r="3">
          <cell r="V3">
            <v>234521</v>
          </cell>
          <cell r="X3">
            <v>2555072</v>
          </cell>
        </row>
        <row r="4">
          <cell r="V4">
            <v>242409</v>
          </cell>
          <cell r="X4">
            <v>2547058</v>
          </cell>
        </row>
        <row r="5">
          <cell r="V5">
            <v>243492</v>
          </cell>
          <cell r="X5">
            <v>2580830</v>
          </cell>
        </row>
        <row r="6">
          <cell r="V6">
            <v>233192</v>
          </cell>
          <cell r="X6">
            <v>2598938</v>
          </cell>
        </row>
        <row r="7">
          <cell r="V7">
            <v>236411</v>
          </cell>
          <cell r="X7">
            <v>2548640</v>
          </cell>
        </row>
        <row r="8">
          <cell r="V8">
            <v>250368</v>
          </cell>
          <cell r="X8">
            <v>2608755</v>
          </cell>
        </row>
        <row r="9">
          <cell r="V9">
            <v>223534</v>
          </cell>
          <cell r="X9">
            <v>2567148</v>
          </cell>
        </row>
        <row r="10">
          <cell r="V10">
            <v>225509</v>
          </cell>
          <cell r="X10">
            <v>2580603</v>
          </cell>
        </row>
        <row r="11">
          <cell r="V11">
            <v>236265</v>
          </cell>
          <cell r="X11">
            <v>2576515</v>
          </cell>
        </row>
        <row r="12">
          <cell r="V12">
            <v>227784</v>
          </cell>
          <cell r="X12">
            <v>2599124</v>
          </cell>
        </row>
        <row r="13">
          <cell r="V13">
            <v>246515</v>
          </cell>
          <cell r="X13">
            <v>2579405</v>
          </cell>
        </row>
        <row r="14">
          <cell r="V14">
            <v>243541</v>
          </cell>
          <cell r="X14">
            <v>2526953</v>
          </cell>
        </row>
        <row r="15">
          <cell r="V15">
            <v>233804</v>
          </cell>
          <cell r="X15">
            <v>2633833</v>
          </cell>
        </row>
        <row r="16">
          <cell r="V16">
            <v>242885</v>
          </cell>
          <cell r="X16">
            <v>2596498</v>
          </cell>
        </row>
        <row r="17">
          <cell r="V17">
            <v>236930</v>
          </cell>
          <cell r="X17">
            <v>2620036</v>
          </cell>
        </row>
        <row r="18">
          <cell r="V18">
            <v>239985</v>
          </cell>
          <cell r="X18">
            <v>2542348</v>
          </cell>
        </row>
        <row r="19">
          <cell r="V19">
            <v>234075</v>
          </cell>
          <cell r="X19">
            <v>2581334</v>
          </cell>
        </row>
        <row r="20">
          <cell r="V20">
            <v>233049</v>
          </cell>
          <cell r="X20">
            <v>2577053</v>
          </cell>
        </row>
        <row r="21">
          <cell r="V21">
            <v>238619</v>
          </cell>
          <cell r="X21">
            <v>2590549</v>
          </cell>
        </row>
        <row r="22">
          <cell r="V22">
            <v>236737</v>
          </cell>
          <cell r="X22">
            <v>2613924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408_results"/>
    </sheetNames>
    <sheetDataSet>
      <sheetData sheetId="0">
        <row r="2">
          <cell r="V2">
            <v>233670</v>
          </cell>
          <cell r="X2">
            <v>2609249</v>
          </cell>
        </row>
        <row r="3">
          <cell r="V3">
            <v>226682</v>
          </cell>
          <cell r="X3">
            <v>2589701</v>
          </cell>
        </row>
        <row r="4">
          <cell r="V4">
            <v>240172</v>
          </cell>
          <cell r="X4">
            <v>2562704</v>
          </cell>
        </row>
        <row r="5">
          <cell r="V5">
            <v>236614</v>
          </cell>
          <cell r="X5">
            <v>2601679</v>
          </cell>
        </row>
        <row r="6">
          <cell r="V6">
            <v>235644</v>
          </cell>
          <cell r="X6">
            <v>2571158</v>
          </cell>
        </row>
        <row r="7">
          <cell r="V7">
            <v>230231</v>
          </cell>
          <cell r="X7">
            <v>2604063</v>
          </cell>
        </row>
        <row r="8">
          <cell r="V8">
            <v>235966</v>
          </cell>
          <cell r="X8">
            <v>2608496</v>
          </cell>
        </row>
        <row r="9">
          <cell r="V9">
            <v>236178</v>
          </cell>
          <cell r="X9">
            <v>2578562</v>
          </cell>
        </row>
        <row r="10">
          <cell r="V10">
            <v>236977</v>
          </cell>
          <cell r="X10">
            <v>2636216</v>
          </cell>
        </row>
        <row r="11">
          <cell r="V11">
            <v>237226</v>
          </cell>
          <cell r="X11">
            <v>2588857</v>
          </cell>
        </row>
        <row r="12">
          <cell r="V12">
            <v>243506</v>
          </cell>
          <cell r="X12">
            <v>2607633</v>
          </cell>
        </row>
        <row r="13">
          <cell r="V13">
            <v>235371</v>
          </cell>
          <cell r="X13">
            <v>2654764</v>
          </cell>
        </row>
        <row r="14">
          <cell r="V14">
            <v>235924</v>
          </cell>
          <cell r="X14">
            <v>2625663</v>
          </cell>
        </row>
        <row r="15">
          <cell r="V15">
            <v>229477</v>
          </cell>
          <cell r="X15">
            <v>2584553</v>
          </cell>
        </row>
        <row r="16">
          <cell r="V16">
            <v>239245</v>
          </cell>
          <cell r="X16">
            <v>2655346</v>
          </cell>
        </row>
        <row r="17">
          <cell r="V17">
            <v>238089</v>
          </cell>
          <cell r="X17">
            <v>2579954</v>
          </cell>
        </row>
        <row r="18">
          <cell r="V18">
            <v>237319</v>
          </cell>
          <cell r="X18">
            <v>2561461</v>
          </cell>
        </row>
        <row r="19">
          <cell r="V19">
            <v>226587</v>
          </cell>
          <cell r="X19">
            <v>2620828</v>
          </cell>
        </row>
        <row r="20">
          <cell r="V20">
            <v>228364</v>
          </cell>
          <cell r="X20">
            <v>2555121</v>
          </cell>
        </row>
        <row r="21">
          <cell r="V21">
            <v>231424</v>
          </cell>
          <cell r="X21">
            <v>2601051</v>
          </cell>
        </row>
        <row r="22">
          <cell r="V22">
            <v>236712</v>
          </cell>
          <cell r="X22">
            <v>2578513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409_results"/>
    </sheetNames>
    <sheetDataSet>
      <sheetData sheetId="0">
        <row r="2">
          <cell r="V2">
            <v>273669</v>
          </cell>
          <cell r="X2">
            <v>2611073</v>
          </cell>
        </row>
        <row r="3">
          <cell r="V3">
            <v>269951</v>
          </cell>
          <cell r="X3">
            <v>2592932</v>
          </cell>
        </row>
        <row r="4">
          <cell r="V4">
            <v>273736</v>
          </cell>
          <cell r="X4">
            <v>2567681</v>
          </cell>
        </row>
        <row r="5">
          <cell r="V5">
            <v>271023</v>
          </cell>
          <cell r="X5">
            <v>2570717</v>
          </cell>
        </row>
        <row r="6">
          <cell r="V6">
            <v>269344</v>
          </cell>
          <cell r="X6">
            <v>2616915</v>
          </cell>
        </row>
        <row r="7">
          <cell r="V7">
            <v>271638</v>
          </cell>
          <cell r="X7">
            <v>2589568</v>
          </cell>
        </row>
        <row r="8">
          <cell r="V8">
            <v>271123</v>
          </cell>
          <cell r="X8">
            <v>2631104</v>
          </cell>
        </row>
        <row r="9">
          <cell r="V9">
            <v>266600</v>
          </cell>
          <cell r="X9">
            <v>2566554</v>
          </cell>
        </row>
        <row r="10">
          <cell r="V10">
            <v>275277</v>
          </cell>
          <cell r="X10">
            <v>2608839</v>
          </cell>
        </row>
        <row r="11">
          <cell r="V11">
            <v>271548</v>
          </cell>
          <cell r="X11">
            <v>2617648</v>
          </cell>
        </row>
        <row r="12">
          <cell r="V12">
            <v>275621</v>
          </cell>
          <cell r="X12">
            <v>2594606</v>
          </cell>
        </row>
        <row r="13">
          <cell r="V13">
            <v>276005</v>
          </cell>
          <cell r="X13">
            <v>2591627</v>
          </cell>
        </row>
        <row r="14">
          <cell r="V14">
            <v>274198</v>
          </cell>
          <cell r="X14">
            <v>2594709</v>
          </cell>
        </row>
        <row r="15">
          <cell r="V15">
            <v>272025</v>
          </cell>
          <cell r="X15">
            <v>2616713</v>
          </cell>
        </row>
        <row r="16">
          <cell r="V16">
            <v>268453</v>
          </cell>
          <cell r="X16">
            <v>2613356</v>
          </cell>
        </row>
        <row r="17">
          <cell r="V17">
            <v>268476</v>
          </cell>
          <cell r="X17">
            <v>2577080</v>
          </cell>
        </row>
        <row r="18">
          <cell r="V18">
            <v>274032</v>
          </cell>
          <cell r="X18">
            <v>2583949</v>
          </cell>
        </row>
        <row r="19">
          <cell r="V19">
            <v>269091</v>
          </cell>
          <cell r="X19">
            <v>2602131</v>
          </cell>
        </row>
        <row r="20">
          <cell r="V20">
            <v>267773</v>
          </cell>
          <cell r="X20">
            <v>2623264</v>
          </cell>
        </row>
        <row r="21">
          <cell r="V21">
            <v>265518</v>
          </cell>
          <cell r="X21">
            <v>2585805</v>
          </cell>
        </row>
        <row r="22">
          <cell r="V22">
            <v>275542</v>
          </cell>
          <cell r="X22">
            <v>2567508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410_results"/>
    </sheetNames>
    <sheetDataSet>
      <sheetData sheetId="0">
        <row r="2">
          <cell r="V2">
            <v>224492</v>
          </cell>
          <cell r="X2">
            <v>2626586</v>
          </cell>
        </row>
        <row r="3">
          <cell r="V3">
            <v>220843</v>
          </cell>
          <cell r="X3">
            <v>2580284</v>
          </cell>
        </row>
        <row r="4">
          <cell r="V4">
            <v>223671</v>
          </cell>
          <cell r="X4">
            <v>2636998</v>
          </cell>
        </row>
        <row r="5">
          <cell r="V5">
            <v>219106</v>
          </cell>
          <cell r="X5">
            <v>2543797</v>
          </cell>
        </row>
        <row r="6">
          <cell r="V6">
            <v>222187</v>
          </cell>
          <cell r="X6">
            <v>2571841</v>
          </cell>
        </row>
        <row r="7">
          <cell r="V7">
            <v>221567</v>
          </cell>
          <cell r="X7">
            <v>2570333</v>
          </cell>
        </row>
        <row r="8">
          <cell r="V8">
            <v>221402</v>
          </cell>
          <cell r="X8">
            <v>2568037</v>
          </cell>
        </row>
        <row r="9">
          <cell r="V9">
            <v>220736</v>
          </cell>
          <cell r="X9">
            <v>2592489</v>
          </cell>
        </row>
        <row r="10">
          <cell r="V10">
            <v>221070</v>
          </cell>
          <cell r="X10">
            <v>2607146</v>
          </cell>
        </row>
        <row r="11">
          <cell r="V11">
            <v>222116</v>
          </cell>
          <cell r="X11">
            <v>2613715</v>
          </cell>
        </row>
        <row r="12">
          <cell r="V12">
            <v>221885</v>
          </cell>
          <cell r="X12">
            <v>2630435</v>
          </cell>
        </row>
        <row r="13">
          <cell r="V13">
            <v>222300</v>
          </cell>
          <cell r="X13">
            <v>2584678</v>
          </cell>
        </row>
        <row r="14">
          <cell r="V14">
            <v>218684</v>
          </cell>
          <cell r="X14">
            <v>2575745</v>
          </cell>
        </row>
        <row r="15">
          <cell r="V15">
            <v>220354</v>
          </cell>
          <cell r="X15">
            <v>2584611</v>
          </cell>
        </row>
        <row r="16">
          <cell r="V16">
            <v>222343</v>
          </cell>
          <cell r="X16">
            <v>2586794</v>
          </cell>
        </row>
        <row r="17">
          <cell r="V17">
            <v>219913</v>
          </cell>
          <cell r="X17">
            <v>2644720</v>
          </cell>
        </row>
        <row r="18">
          <cell r="V18">
            <v>221427</v>
          </cell>
          <cell r="X18">
            <v>2629435</v>
          </cell>
        </row>
        <row r="19">
          <cell r="V19">
            <v>221880</v>
          </cell>
          <cell r="X19">
            <v>2585778</v>
          </cell>
        </row>
        <row r="20">
          <cell r="V20">
            <v>223752</v>
          </cell>
          <cell r="X20">
            <v>2571256</v>
          </cell>
        </row>
        <row r="21">
          <cell r="V21">
            <v>219994</v>
          </cell>
          <cell r="X21">
            <v>2562697</v>
          </cell>
        </row>
        <row r="22">
          <cell r="V22">
            <v>217258</v>
          </cell>
          <cell r="X22">
            <v>2553890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411_results"/>
    </sheetNames>
    <sheetDataSet>
      <sheetData sheetId="0">
        <row r="2">
          <cell r="R2">
            <v>0.244100332260131</v>
          </cell>
          <cell r="V2">
            <v>210227</v>
          </cell>
          <cell r="X2">
            <v>2623102</v>
          </cell>
        </row>
        <row r="3">
          <cell r="R3">
            <v>0.24386206269264199</v>
          </cell>
          <cell r="V3">
            <v>205641</v>
          </cell>
          <cell r="X3">
            <v>2570193</v>
          </cell>
        </row>
        <row r="4">
          <cell r="R4">
            <v>0.244882836937904</v>
          </cell>
          <cell r="V4">
            <v>210678</v>
          </cell>
          <cell r="X4">
            <v>2616761</v>
          </cell>
        </row>
        <row r="5">
          <cell r="R5">
            <v>0.24634461104869801</v>
          </cell>
          <cell r="V5">
            <v>209745</v>
          </cell>
          <cell r="X5">
            <v>2614812</v>
          </cell>
        </row>
        <row r="6">
          <cell r="R6">
            <v>0.24394889175891801</v>
          </cell>
          <cell r="V6">
            <v>205496</v>
          </cell>
          <cell r="X6">
            <v>2612428</v>
          </cell>
        </row>
        <row r="7">
          <cell r="R7">
            <v>0.24305397272109899</v>
          </cell>
          <cell r="V7">
            <v>210638</v>
          </cell>
          <cell r="X7">
            <v>2562732</v>
          </cell>
        </row>
        <row r="8">
          <cell r="R8">
            <v>0.24436452984809801</v>
          </cell>
          <cell r="V8">
            <v>212203</v>
          </cell>
          <cell r="X8">
            <v>2540982</v>
          </cell>
        </row>
        <row r="9">
          <cell r="R9">
            <v>0.243007361888885</v>
          </cell>
          <cell r="V9">
            <v>210103</v>
          </cell>
          <cell r="X9">
            <v>2565506</v>
          </cell>
        </row>
        <row r="10">
          <cell r="R10">
            <v>0.24451814591884599</v>
          </cell>
          <cell r="V10">
            <v>208956</v>
          </cell>
          <cell r="X10">
            <v>2640355</v>
          </cell>
        </row>
        <row r="11">
          <cell r="R11">
            <v>0.24439364671707101</v>
          </cell>
          <cell r="V11">
            <v>211234</v>
          </cell>
          <cell r="X11">
            <v>2571919</v>
          </cell>
        </row>
        <row r="12">
          <cell r="R12">
            <v>0.24437409639358501</v>
          </cell>
          <cell r="V12">
            <v>208316</v>
          </cell>
          <cell r="X12">
            <v>2565747</v>
          </cell>
        </row>
        <row r="13">
          <cell r="R13">
            <v>0.24369022250175401</v>
          </cell>
          <cell r="V13">
            <v>204093</v>
          </cell>
          <cell r="X13">
            <v>2636071</v>
          </cell>
        </row>
        <row r="14">
          <cell r="R14">
            <v>0.24439747631549799</v>
          </cell>
          <cell r="V14">
            <v>209644</v>
          </cell>
          <cell r="X14">
            <v>2587584</v>
          </cell>
        </row>
        <row r="15">
          <cell r="R15">
            <v>0.244105175137519</v>
          </cell>
          <cell r="V15">
            <v>207382</v>
          </cell>
          <cell r="X15">
            <v>2618011</v>
          </cell>
        </row>
        <row r="16">
          <cell r="R16">
            <v>0.24403212964534701</v>
          </cell>
          <cell r="V16">
            <v>209113</v>
          </cell>
          <cell r="X16">
            <v>2593363</v>
          </cell>
        </row>
        <row r="17">
          <cell r="R17">
            <v>0.24303972721099801</v>
          </cell>
          <cell r="V17">
            <v>208422</v>
          </cell>
          <cell r="X17">
            <v>2635246</v>
          </cell>
        </row>
        <row r="18">
          <cell r="R18">
            <v>0.24317564070224701</v>
          </cell>
          <cell r="V18">
            <v>208010</v>
          </cell>
          <cell r="X18">
            <v>2592746</v>
          </cell>
        </row>
        <row r="19">
          <cell r="R19">
            <v>0.243579417467117</v>
          </cell>
          <cell r="V19">
            <v>207364</v>
          </cell>
          <cell r="X19">
            <v>2600873</v>
          </cell>
        </row>
        <row r="20">
          <cell r="R20">
            <v>0.244749650359153</v>
          </cell>
          <cell r="V20">
            <v>206962</v>
          </cell>
          <cell r="X20">
            <v>2597216</v>
          </cell>
        </row>
        <row r="21">
          <cell r="R21">
            <v>0.24427084624767301</v>
          </cell>
          <cell r="V21">
            <v>204058</v>
          </cell>
          <cell r="X21">
            <v>2595452</v>
          </cell>
        </row>
        <row r="22">
          <cell r="R22">
            <v>0.244387507438659</v>
          </cell>
          <cell r="V22">
            <v>208692</v>
          </cell>
          <cell r="X22">
            <v>2625228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412_results"/>
    </sheetNames>
    <sheetDataSet>
      <sheetData sheetId="0">
        <row r="2">
          <cell r="R2">
            <v>0.23826225101947701</v>
          </cell>
          <cell r="V2">
            <v>120550</v>
          </cell>
          <cell r="X2">
            <v>2756672</v>
          </cell>
        </row>
        <row r="3">
          <cell r="R3">
            <v>0.24539895355701399</v>
          </cell>
          <cell r="V3">
            <v>165325</v>
          </cell>
          <cell r="X3">
            <v>2673994</v>
          </cell>
        </row>
        <row r="4">
          <cell r="R4">
            <v>0.245009630918502</v>
          </cell>
          <cell r="V4">
            <v>155563</v>
          </cell>
          <cell r="X4">
            <v>2740730</v>
          </cell>
        </row>
        <row r="5">
          <cell r="R5">
            <v>0.233437985181808</v>
          </cell>
          <cell r="V5">
            <v>102296</v>
          </cell>
          <cell r="X5">
            <v>2756926</v>
          </cell>
        </row>
        <row r="6">
          <cell r="R6">
            <v>0.23680792748928001</v>
          </cell>
          <cell r="V6">
            <v>117983</v>
          </cell>
          <cell r="X6">
            <v>2739932</v>
          </cell>
        </row>
        <row r="7">
          <cell r="R7">
            <v>0.230682507157325</v>
          </cell>
          <cell r="V7">
            <v>83259</v>
          </cell>
          <cell r="X7">
            <v>2750243</v>
          </cell>
        </row>
        <row r="8">
          <cell r="R8">
            <v>0.24584349989891</v>
          </cell>
          <cell r="V8">
            <v>168808</v>
          </cell>
          <cell r="X8">
            <v>2701600</v>
          </cell>
        </row>
        <row r="9">
          <cell r="R9">
            <v>0.239865973591804</v>
          </cell>
          <cell r="V9">
            <v>145630</v>
          </cell>
          <cell r="X9">
            <v>2759805</v>
          </cell>
        </row>
        <row r="10">
          <cell r="R10">
            <v>0.24030426144599901</v>
          </cell>
          <cell r="V10">
            <v>133086</v>
          </cell>
          <cell r="X10">
            <v>2708613</v>
          </cell>
        </row>
        <row r="11">
          <cell r="R11">
            <v>0.23800614476203899</v>
          </cell>
          <cell r="V11">
            <v>122790</v>
          </cell>
          <cell r="X11">
            <v>2733065</v>
          </cell>
        </row>
        <row r="12">
          <cell r="R12">
            <v>0.22858676314353901</v>
          </cell>
          <cell r="V12">
            <v>81044</v>
          </cell>
          <cell r="X12">
            <v>2800688</v>
          </cell>
        </row>
        <row r="13">
          <cell r="R13">
            <v>0.239891067147254</v>
          </cell>
          <cell r="V13">
            <v>152343</v>
          </cell>
          <cell r="X13">
            <v>2704506</v>
          </cell>
        </row>
        <row r="14">
          <cell r="R14">
            <v>0.24252623319625799</v>
          </cell>
          <cell r="V14">
            <v>147641</v>
          </cell>
          <cell r="X14">
            <v>2706570</v>
          </cell>
        </row>
        <row r="15">
          <cell r="R15">
            <v>0.243521943688392</v>
          </cell>
          <cell r="V15">
            <v>158997</v>
          </cell>
          <cell r="X15">
            <v>2696700</v>
          </cell>
        </row>
        <row r="16">
          <cell r="R16">
            <v>0.23577231168746901</v>
          </cell>
          <cell r="V16">
            <v>114230</v>
          </cell>
          <cell r="X16">
            <v>2736954</v>
          </cell>
        </row>
        <row r="17">
          <cell r="R17">
            <v>0.235664322972297</v>
          </cell>
          <cell r="V17">
            <v>114366</v>
          </cell>
          <cell r="X17">
            <v>2711484</v>
          </cell>
        </row>
        <row r="18">
          <cell r="R18">
            <v>0.24334599077701499</v>
          </cell>
          <cell r="V18">
            <v>165700</v>
          </cell>
          <cell r="X18">
            <v>2675833</v>
          </cell>
        </row>
        <row r="19">
          <cell r="R19">
            <v>0.23136103153228699</v>
          </cell>
          <cell r="V19">
            <v>86175</v>
          </cell>
          <cell r="X19">
            <v>2799494</v>
          </cell>
        </row>
        <row r="20">
          <cell r="R20">
            <v>0.24386370182037301</v>
          </cell>
          <cell r="V20">
            <v>156468</v>
          </cell>
          <cell r="X20">
            <v>2704884</v>
          </cell>
        </row>
        <row r="21">
          <cell r="R21">
            <v>0.234721034765243</v>
          </cell>
          <cell r="V21">
            <v>107754</v>
          </cell>
          <cell r="X21">
            <v>2706657</v>
          </cell>
        </row>
        <row r="22">
          <cell r="R22">
            <v>0.24591676890850001</v>
          </cell>
          <cell r="V22">
            <v>181436</v>
          </cell>
          <cell r="X22">
            <v>2653992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413_results"/>
    </sheetNames>
    <sheetDataSet>
      <sheetData sheetId="0">
        <row r="2">
          <cell r="V2">
            <v>133211</v>
          </cell>
          <cell r="X2">
            <v>2717257</v>
          </cell>
        </row>
        <row r="3">
          <cell r="V3">
            <v>153764</v>
          </cell>
          <cell r="X3">
            <v>2725462</v>
          </cell>
        </row>
        <row r="4">
          <cell r="V4">
            <v>133425</v>
          </cell>
          <cell r="X4">
            <v>2705202</v>
          </cell>
        </row>
        <row r="5">
          <cell r="V5">
            <v>194822</v>
          </cell>
          <cell r="X5">
            <v>2732795</v>
          </cell>
        </row>
        <row r="6">
          <cell r="V6">
            <v>115761</v>
          </cell>
          <cell r="X6">
            <v>2769328</v>
          </cell>
        </row>
        <row r="7">
          <cell r="V7">
            <v>118379</v>
          </cell>
          <cell r="X7">
            <v>2734225</v>
          </cell>
        </row>
        <row r="8">
          <cell r="V8">
            <v>139960</v>
          </cell>
          <cell r="X8">
            <v>2693076</v>
          </cell>
        </row>
        <row r="9">
          <cell r="V9">
            <v>156404</v>
          </cell>
          <cell r="X9">
            <v>2741973</v>
          </cell>
        </row>
        <row r="10">
          <cell r="V10">
            <v>142742</v>
          </cell>
          <cell r="X10">
            <v>2747688</v>
          </cell>
        </row>
        <row r="11">
          <cell r="V11">
            <v>150644</v>
          </cell>
          <cell r="X11">
            <v>2713810</v>
          </cell>
        </row>
        <row r="12">
          <cell r="V12">
            <v>164950</v>
          </cell>
          <cell r="X12">
            <v>2720822</v>
          </cell>
        </row>
        <row r="13">
          <cell r="V13">
            <v>144328</v>
          </cell>
          <cell r="X13">
            <v>2769714</v>
          </cell>
        </row>
        <row r="14">
          <cell r="V14">
            <v>136617</v>
          </cell>
          <cell r="X14">
            <v>2732912</v>
          </cell>
        </row>
        <row r="15">
          <cell r="V15">
            <v>116561</v>
          </cell>
          <cell r="X15">
            <v>2780344</v>
          </cell>
        </row>
        <row r="16">
          <cell r="V16">
            <v>154575</v>
          </cell>
          <cell r="X16">
            <v>2762495</v>
          </cell>
        </row>
        <row r="17">
          <cell r="V17">
            <v>154878</v>
          </cell>
          <cell r="X17">
            <v>2720626</v>
          </cell>
        </row>
        <row r="18">
          <cell r="V18">
            <v>203365</v>
          </cell>
          <cell r="X18">
            <v>2707257</v>
          </cell>
        </row>
        <row r="19">
          <cell r="V19">
            <v>110364</v>
          </cell>
          <cell r="X19">
            <v>2762287</v>
          </cell>
        </row>
        <row r="20">
          <cell r="V20">
            <v>170979</v>
          </cell>
          <cell r="X20">
            <v>2705240</v>
          </cell>
        </row>
        <row r="21">
          <cell r="V21">
            <v>192212</v>
          </cell>
          <cell r="X21">
            <v>2721576</v>
          </cell>
        </row>
        <row r="22">
          <cell r="V22">
            <v>153829</v>
          </cell>
          <cell r="X22">
            <v>2750614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449_results"/>
    </sheetNames>
    <sheetDataSet>
      <sheetData sheetId="0">
        <row r="2">
          <cell r="R2">
            <v>0.30736863613128601</v>
          </cell>
          <cell r="V2">
            <v>120659</v>
          </cell>
          <cell r="X2">
            <v>2780423</v>
          </cell>
        </row>
        <row r="3">
          <cell r="R3">
            <v>0.31859034299850397</v>
          </cell>
          <cell r="V3">
            <v>175469</v>
          </cell>
          <cell r="X3">
            <v>2664300</v>
          </cell>
        </row>
        <row r="4">
          <cell r="R4">
            <v>0.31984391808509799</v>
          </cell>
          <cell r="V4">
            <v>168119</v>
          </cell>
          <cell r="X4">
            <v>2707369</v>
          </cell>
        </row>
        <row r="5">
          <cell r="R5">
            <v>0.30505725741386402</v>
          </cell>
          <cell r="V5">
            <v>102071</v>
          </cell>
          <cell r="X5">
            <v>2807618</v>
          </cell>
        </row>
        <row r="6">
          <cell r="R6">
            <v>0.31933122873306202</v>
          </cell>
          <cell r="V6">
            <v>179738</v>
          </cell>
          <cell r="X6">
            <v>2730069</v>
          </cell>
        </row>
        <row r="7">
          <cell r="R7">
            <v>0.322992444038391</v>
          </cell>
          <cell r="V7">
            <v>204430</v>
          </cell>
          <cell r="X7">
            <v>2686012</v>
          </cell>
        </row>
        <row r="8">
          <cell r="R8">
            <v>0.31846538186073298</v>
          </cell>
          <cell r="V8">
            <v>182203</v>
          </cell>
          <cell r="X8">
            <v>2711659</v>
          </cell>
        </row>
        <row r="9">
          <cell r="R9">
            <v>0.31443104147911</v>
          </cell>
          <cell r="V9">
            <v>146557</v>
          </cell>
          <cell r="X9">
            <v>2756533</v>
          </cell>
        </row>
        <row r="10">
          <cell r="R10">
            <v>0.32106083631515497</v>
          </cell>
          <cell r="V10">
            <v>191629</v>
          </cell>
          <cell r="X10">
            <v>2748806</v>
          </cell>
        </row>
        <row r="11">
          <cell r="R11">
            <v>0.32179498672485302</v>
          </cell>
          <cell r="V11">
            <v>175489</v>
          </cell>
          <cell r="X11">
            <v>2728737</v>
          </cell>
        </row>
        <row r="12">
          <cell r="R12">
            <v>0.32297378778457603</v>
          </cell>
          <cell r="V12">
            <v>196813</v>
          </cell>
          <cell r="X12">
            <v>2720087</v>
          </cell>
        </row>
        <row r="13">
          <cell r="R13">
            <v>0.31737533211708002</v>
          </cell>
          <cell r="V13">
            <v>162769</v>
          </cell>
          <cell r="X13">
            <v>2767800</v>
          </cell>
        </row>
        <row r="14">
          <cell r="R14">
            <v>0.31155622005462602</v>
          </cell>
          <cell r="V14">
            <v>136781</v>
          </cell>
          <cell r="X14">
            <v>2761773</v>
          </cell>
        </row>
        <row r="15">
          <cell r="R15">
            <v>0.31858700513839699</v>
          </cell>
          <cell r="V15">
            <v>172387</v>
          </cell>
          <cell r="X15">
            <v>2769307</v>
          </cell>
        </row>
        <row r="16">
          <cell r="R16">
            <v>0.31989270448684598</v>
          </cell>
          <cell r="V16">
            <v>187565</v>
          </cell>
          <cell r="X16">
            <v>2735338</v>
          </cell>
        </row>
        <row r="17">
          <cell r="R17">
            <v>0.31168133020401001</v>
          </cell>
          <cell r="V17">
            <v>136034</v>
          </cell>
          <cell r="X17">
            <v>2765355</v>
          </cell>
        </row>
        <row r="18">
          <cell r="R18">
            <v>0.31259170174598599</v>
          </cell>
          <cell r="V18">
            <v>142972</v>
          </cell>
          <cell r="X18">
            <v>2787562</v>
          </cell>
        </row>
        <row r="19">
          <cell r="R19">
            <v>0.31228592991828902</v>
          </cell>
          <cell r="V19">
            <v>130280</v>
          </cell>
          <cell r="X19">
            <v>2797059</v>
          </cell>
        </row>
        <row r="20">
          <cell r="R20">
            <v>0.31530979275703402</v>
          </cell>
          <cell r="V20">
            <v>152627</v>
          </cell>
          <cell r="X20">
            <v>2728107</v>
          </cell>
        </row>
        <row r="21">
          <cell r="R21">
            <v>0.32198998332023598</v>
          </cell>
          <cell r="V21">
            <v>193434</v>
          </cell>
          <cell r="X21">
            <v>2722777</v>
          </cell>
        </row>
        <row r="22">
          <cell r="R22">
            <v>0.31773024797439497</v>
          </cell>
          <cell r="V22">
            <v>178035</v>
          </cell>
          <cell r="X22">
            <v>2686797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415_results"/>
    </sheetNames>
    <sheetDataSet>
      <sheetData sheetId="0">
        <row r="2">
          <cell r="R2">
            <v>0.396754920482635</v>
          </cell>
          <cell r="V2">
            <v>158303</v>
          </cell>
          <cell r="X2">
            <v>2761545</v>
          </cell>
        </row>
        <row r="3">
          <cell r="R3">
            <v>0.40274778008460999</v>
          </cell>
          <cell r="V3">
            <v>203016</v>
          </cell>
          <cell r="X3">
            <v>2702922</v>
          </cell>
        </row>
        <row r="4">
          <cell r="R4">
            <v>0.40554606914520203</v>
          </cell>
          <cell r="V4">
            <v>215176</v>
          </cell>
          <cell r="X4">
            <v>2713391</v>
          </cell>
        </row>
        <row r="5">
          <cell r="R5">
            <v>0.40531754493713301</v>
          </cell>
          <cell r="V5">
            <v>215383</v>
          </cell>
          <cell r="X5">
            <v>2773033</v>
          </cell>
        </row>
        <row r="6">
          <cell r="R6">
            <v>0.40709418058395302</v>
          </cell>
          <cell r="V6">
            <v>223666</v>
          </cell>
          <cell r="X6">
            <v>2676552</v>
          </cell>
        </row>
        <row r="7">
          <cell r="R7">
            <v>0.40408205986022899</v>
          </cell>
          <cell r="V7">
            <v>202549</v>
          </cell>
          <cell r="X7">
            <v>2753720</v>
          </cell>
        </row>
        <row r="8">
          <cell r="R8">
            <v>0.39598944783210699</v>
          </cell>
          <cell r="V8">
            <v>154112</v>
          </cell>
          <cell r="X8">
            <v>2786543</v>
          </cell>
        </row>
        <row r="9">
          <cell r="R9">
            <v>0.40226492285728399</v>
          </cell>
          <cell r="V9">
            <v>193208</v>
          </cell>
          <cell r="X9">
            <v>2732695</v>
          </cell>
        </row>
        <row r="10">
          <cell r="R10">
            <v>0.40874594449996898</v>
          </cell>
          <cell r="V10">
            <v>228769</v>
          </cell>
          <cell r="X10">
            <v>2729808</v>
          </cell>
        </row>
        <row r="11">
          <cell r="R11">
            <v>0.40546751022338801</v>
          </cell>
          <cell r="V11">
            <v>217523</v>
          </cell>
          <cell r="X11">
            <v>2703737</v>
          </cell>
        </row>
        <row r="12">
          <cell r="R12">
            <v>0.41244253516197199</v>
          </cell>
          <cell r="V12">
            <v>266710</v>
          </cell>
          <cell r="X12">
            <v>2627217</v>
          </cell>
        </row>
        <row r="13">
          <cell r="R13">
            <v>0.40524312853813099</v>
          </cell>
          <cell r="V13">
            <v>219894</v>
          </cell>
          <cell r="X13">
            <v>2719195</v>
          </cell>
        </row>
        <row r="14">
          <cell r="R14">
            <v>0.40315449237823398</v>
          </cell>
          <cell r="V14">
            <v>207094</v>
          </cell>
          <cell r="X14">
            <v>2760567</v>
          </cell>
        </row>
        <row r="15">
          <cell r="R15">
            <v>0.40151086449623102</v>
          </cell>
          <cell r="V15">
            <v>191258</v>
          </cell>
          <cell r="X15">
            <v>2719697</v>
          </cell>
        </row>
        <row r="16">
          <cell r="R16">
            <v>0.40491929650306702</v>
          </cell>
          <cell r="V16">
            <v>213031</v>
          </cell>
          <cell r="X16">
            <v>2713457</v>
          </cell>
        </row>
        <row r="17">
          <cell r="R17">
            <v>0.40004459023475603</v>
          </cell>
          <cell r="V17">
            <v>184990</v>
          </cell>
          <cell r="X17">
            <v>2761194</v>
          </cell>
        </row>
        <row r="18">
          <cell r="R18">
            <v>0.40471249818801802</v>
          </cell>
          <cell r="V18">
            <v>203070</v>
          </cell>
          <cell r="X18">
            <v>2763852</v>
          </cell>
        </row>
        <row r="19">
          <cell r="R19">
            <v>0.40425568819045998</v>
          </cell>
          <cell r="V19">
            <v>212132</v>
          </cell>
          <cell r="X19">
            <v>2686405</v>
          </cell>
        </row>
        <row r="20">
          <cell r="R20">
            <v>0.40602722764015198</v>
          </cell>
          <cell r="V20">
            <v>233042</v>
          </cell>
          <cell r="X20">
            <v>2690135</v>
          </cell>
        </row>
        <row r="21">
          <cell r="R21">
            <v>0.40603375434875399</v>
          </cell>
          <cell r="V21">
            <v>222316</v>
          </cell>
          <cell r="X21">
            <v>2721382</v>
          </cell>
        </row>
        <row r="22">
          <cell r="R22">
            <v>0.40534809231758101</v>
          </cell>
          <cell r="V22">
            <v>224844</v>
          </cell>
          <cell r="X22">
            <v>2675466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416_results"/>
    </sheetNames>
    <sheetDataSet>
      <sheetData sheetId="0">
        <row r="2">
          <cell r="R2">
            <v>0.25008210539817799</v>
          </cell>
          <cell r="V2">
            <v>211576</v>
          </cell>
          <cell r="X2">
            <v>2734036</v>
          </cell>
        </row>
        <row r="3">
          <cell r="R3">
            <v>0.25291565060615501</v>
          </cell>
          <cell r="V3">
            <v>217224</v>
          </cell>
          <cell r="X3">
            <v>2699577</v>
          </cell>
        </row>
        <row r="4">
          <cell r="R4">
            <v>0.25143599510192799</v>
          </cell>
          <cell r="V4">
            <v>212078</v>
          </cell>
          <cell r="X4">
            <v>2675379</v>
          </cell>
        </row>
        <row r="5">
          <cell r="R5">
            <v>0.25210368633270203</v>
          </cell>
          <cell r="V5">
            <v>215649</v>
          </cell>
          <cell r="X5">
            <v>2687483</v>
          </cell>
        </row>
        <row r="6">
          <cell r="R6">
            <v>0.251330345869064</v>
          </cell>
          <cell r="V6">
            <v>220197</v>
          </cell>
          <cell r="X6">
            <v>2726136</v>
          </cell>
        </row>
        <row r="7">
          <cell r="R7">
            <v>0.25254562497138899</v>
          </cell>
          <cell r="V7">
            <v>218992</v>
          </cell>
          <cell r="X7">
            <v>2635071</v>
          </cell>
        </row>
        <row r="8">
          <cell r="R8">
            <v>0.25075146555900502</v>
          </cell>
          <cell r="V8">
            <v>215061</v>
          </cell>
          <cell r="X8">
            <v>2712462</v>
          </cell>
        </row>
        <row r="9">
          <cell r="R9">
            <v>0.25311201810836698</v>
          </cell>
          <cell r="V9">
            <v>216038</v>
          </cell>
          <cell r="X9">
            <v>2743238</v>
          </cell>
        </row>
        <row r="10">
          <cell r="R10">
            <v>0.25158348679542503</v>
          </cell>
          <cell r="V10">
            <v>214287</v>
          </cell>
          <cell r="X10">
            <v>2756013</v>
          </cell>
        </row>
        <row r="11">
          <cell r="R11">
            <v>0.25125074386596602</v>
          </cell>
          <cell r="V11">
            <v>212547</v>
          </cell>
          <cell r="X11">
            <v>2774265</v>
          </cell>
        </row>
        <row r="12">
          <cell r="R12">
            <v>0.25187170505523598</v>
          </cell>
          <cell r="V12">
            <v>214581</v>
          </cell>
          <cell r="X12">
            <v>2745500</v>
          </cell>
        </row>
        <row r="13">
          <cell r="R13">
            <v>0.25134742259979198</v>
          </cell>
          <cell r="V13">
            <v>214197</v>
          </cell>
          <cell r="X13">
            <v>2765376</v>
          </cell>
        </row>
        <row r="14">
          <cell r="R14">
            <v>0.25120007991790699</v>
          </cell>
          <cell r="V14">
            <v>216556</v>
          </cell>
          <cell r="X14">
            <v>2694837</v>
          </cell>
        </row>
        <row r="15">
          <cell r="R15">
            <v>0.252190351486206</v>
          </cell>
          <cell r="V15">
            <v>215024</v>
          </cell>
          <cell r="X15">
            <v>2725942</v>
          </cell>
        </row>
        <row r="16">
          <cell r="R16">
            <v>0.25247016549110401</v>
          </cell>
          <cell r="V16">
            <v>213866</v>
          </cell>
          <cell r="X16">
            <v>2742500</v>
          </cell>
        </row>
        <row r="17">
          <cell r="R17">
            <v>0.25164690613746599</v>
          </cell>
          <cell r="V17">
            <v>212941</v>
          </cell>
          <cell r="X17">
            <v>2702049</v>
          </cell>
        </row>
        <row r="18">
          <cell r="R18">
            <v>0.25248804688453602</v>
          </cell>
          <cell r="V18">
            <v>220055</v>
          </cell>
          <cell r="X18">
            <v>2714297</v>
          </cell>
        </row>
        <row r="19">
          <cell r="R19">
            <v>0.25228476524353</v>
          </cell>
          <cell r="V19">
            <v>219891</v>
          </cell>
          <cell r="X19">
            <v>2667526</v>
          </cell>
        </row>
        <row r="20">
          <cell r="R20">
            <v>0.25107809901237399</v>
          </cell>
          <cell r="V20">
            <v>218523</v>
          </cell>
          <cell r="X20">
            <v>2723628</v>
          </cell>
        </row>
        <row r="21">
          <cell r="R21">
            <v>0.25039988756179798</v>
          </cell>
          <cell r="V21">
            <v>204922</v>
          </cell>
          <cell r="X21">
            <v>2821905</v>
          </cell>
        </row>
        <row r="22">
          <cell r="R22">
            <v>0.25193181633949202</v>
          </cell>
          <cell r="V22">
            <v>214751</v>
          </cell>
          <cell r="X22">
            <v>2684121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tch_000417_results"/>
    </sheetNames>
    <sheetDataSet>
      <sheetData sheetId="0">
        <row r="2">
          <cell r="R2">
            <v>0.24209289252758001</v>
          </cell>
          <cell r="V2">
            <v>177301</v>
          </cell>
          <cell r="X2">
            <v>2752590</v>
          </cell>
        </row>
        <row r="3">
          <cell r="R3">
            <v>0.23993936181068401</v>
          </cell>
          <cell r="V3">
            <v>173005</v>
          </cell>
          <cell r="X3">
            <v>2719312</v>
          </cell>
        </row>
        <row r="4">
          <cell r="R4">
            <v>0.23867928981781</v>
          </cell>
          <cell r="V4">
            <v>164867</v>
          </cell>
          <cell r="X4">
            <v>2771874</v>
          </cell>
        </row>
        <row r="5">
          <cell r="R5">
            <v>0.24168013036250999</v>
          </cell>
          <cell r="V5">
            <v>190339</v>
          </cell>
          <cell r="X5">
            <v>2721591</v>
          </cell>
        </row>
        <row r="6">
          <cell r="R6">
            <v>0.238745853304862</v>
          </cell>
          <cell r="V6">
            <v>170989</v>
          </cell>
          <cell r="X6">
            <v>2740734</v>
          </cell>
        </row>
        <row r="7">
          <cell r="R7">
            <v>0.24302013218402799</v>
          </cell>
          <cell r="V7">
            <v>199158</v>
          </cell>
          <cell r="X7">
            <v>2636035</v>
          </cell>
        </row>
        <row r="8">
          <cell r="R8">
            <v>0.23754173517227101</v>
          </cell>
          <cell r="V8">
            <v>154246</v>
          </cell>
          <cell r="X8">
            <v>2798260</v>
          </cell>
        </row>
        <row r="9">
          <cell r="R9">
            <v>0.241513416171073</v>
          </cell>
          <cell r="V9">
            <v>180706</v>
          </cell>
          <cell r="X9">
            <v>2727008</v>
          </cell>
        </row>
        <row r="10">
          <cell r="R10">
            <v>0.238035634160041</v>
          </cell>
          <cell r="V10">
            <v>160735</v>
          </cell>
          <cell r="X10">
            <v>2769952</v>
          </cell>
        </row>
        <row r="11">
          <cell r="R11">
            <v>0.237064704298973</v>
          </cell>
          <cell r="V11">
            <v>159730</v>
          </cell>
          <cell r="X11">
            <v>2757727</v>
          </cell>
        </row>
        <row r="12">
          <cell r="R12">
            <v>0.239635169506073</v>
          </cell>
          <cell r="V12">
            <v>174765</v>
          </cell>
          <cell r="X12">
            <v>2796818</v>
          </cell>
        </row>
        <row r="13">
          <cell r="R13">
            <v>0.24304431676864599</v>
          </cell>
          <cell r="V13">
            <v>199404</v>
          </cell>
          <cell r="X13">
            <v>2671126</v>
          </cell>
        </row>
        <row r="14">
          <cell r="R14">
            <v>0.23852087557315799</v>
          </cell>
          <cell r="V14">
            <v>168438</v>
          </cell>
          <cell r="X14">
            <v>2744206</v>
          </cell>
        </row>
        <row r="15">
          <cell r="R15">
            <v>0.24053643643855999</v>
          </cell>
          <cell r="V15">
            <v>178618</v>
          </cell>
          <cell r="X15">
            <v>2651032</v>
          </cell>
        </row>
        <row r="16">
          <cell r="R16">
            <v>0.24305199086666099</v>
          </cell>
          <cell r="V16">
            <v>199101</v>
          </cell>
          <cell r="X16">
            <v>2697758</v>
          </cell>
        </row>
        <row r="17">
          <cell r="R17">
            <v>0.240620076656341</v>
          </cell>
          <cell r="V17">
            <v>180240</v>
          </cell>
          <cell r="X17">
            <v>2722196</v>
          </cell>
        </row>
        <row r="18">
          <cell r="R18">
            <v>0.23691673576831801</v>
          </cell>
          <cell r="V18">
            <v>153220</v>
          </cell>
          <cell r="X18">
            <v>2848144</v>
          </cell>
        </row>
        <row r="19">
          <cell r="R19">
            <v>0.24255180358886699</v>
          </cell>
          <cell r="V19">
            <v>184984</v>
          </cell>
          <cell r="X19">
            <v>2736443</v>
          </cell>
        </row>
        <row r="20">
          <cell r="R20">
            <v>0.23890563845634399</v>
          </cell>
          <cell r="V20">
            <v>167868</v>
          </cell>
          <cell r="X20">
            <v>2740727</v>
          </cell>
        </row>
        <row r="21">
          <cell r="R21">
            <v>0.23794673383235901</v>
          </cell>
          <cell r="V21">
            <v>159883</v>
          </cell>
          <cell r="X21">
            <v>2713639</v>
          </cell>
        </row>
        <row r="22">
          <cell r="R22">
            <v>0.24142569303512501</v>
          </cell>
          <cell r="V22">
            <v>192201</v>
          </cell>
          <cell r="X22">
            <v>2717185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3F9AD-60FF-44F7-99D6-9EC1A51E6881}">
  <dimension ref="A1:F35"/>
  <sheetViews>
    <sheetView tabSelected="1" workbookViewId="0">
      <selection activeCell="D1" sqref="D1"/>
    </sheetView>
  </sheetViews>
  <sheetFormatPr defaultRowHeight="15" x14ac:dyDescent="0.25"/>
  <cols>
    <col min="1" max="1" width="57" style="1" customWidth="1"/>
    <col min="2" max="2" width="24.140625" style="15" customWidth="1"/>
    <col min="3" max="3" width="19.42578125" customWidth="1"/>
    <col min="4" max="4" width="31.5703125" style="3" customWidth="1"/>
    <col min="5" max="5" width="27.28515625" style="10" customWidth="1"/>
    <col min="6" max="6" width="26.5703125" style="10" customWidth="1"/>
  </cols>
  <sheetData>
    <row r="1" spans="1:6" s="17" customFormat="1" ht="48.75" customHeight="1" x14ac:dyDescent="0.25">
      <c r="A1" s="16" t="s">
        <v>24</v>
      </c>
      <c r="B1" s="16" t="s">
        <v>27</v>
      </c>
      <c r="C1" s="17" t="s">
        <v>25</v>
      </c>
      <c r="D1" s="20" t="s">
        <v>28</v>
      </c>
      <c r="E1" s="18" t="s">
        <v>29</v>
      </c>
      <c r="F1" s="18" t="s">
        <v>26</v>
      </c>
    </row>
    <row r="2" spans="1:6" x14ac:dyDescent="0.25">
      <c r="A2" s="4" t="s">
        <v>7</v>
      </c>
      <c r="B2" s="15" t="s">
        <v>0</v>
      </c>
      <c r="C2" s="2">
        <f>AVERAGE([1]batch_000388_results!$V$2:$V$22)</f>
        <v>204511.85714285713</v>
      </c>
      <c r="D2" s="2">
        <f>_xlfn.STDEV.P([1]batch_000388_results!$V$2:$V$22)</f>
        <v>1018.7708413627103</v>
      </c>
      <c r="E2" s="6" cm="1">
        <f t="array" ref="E2">AVERAGE([1]batch_000388_results!$V$2:$V$22/[1]batch_000388_results!$X$2:$X$22)*100</f>
        <v>11.185519978990056</v>
      </c>
      <c r="F2" s="19" cm="1">
        <f t="array" ref="F2">_xlfn.STDEV.P([1]batch_000388_results!$V$2:$V$22/[1]batch_000388_results!$X$2:$X$22)*100</f>
        <v>5.0997030549694664E-2</v>
      </c>
    </row>
    <row r="3" spans="1:6" x14ac:dyDescent="0.25">
      <c r="A3" s="4" t="s">
        <v>7</v>
      </c>
      <c r="B3" s="15" t="s">
        <v>2</v>
      </c>
      <c r="C3" s="2">
        <f>AVERAGE([2]batch_000389_results!$V$2:$V$22)</f>
        <v>256681.47619047618</v>
      </c>
      <c r="D3" s="2">
        <f>_xlfn.STDEV.P([2]batch_000389_results!$V$2:$V$22)</f>
        <v>945.20124433384524</v>
      </c>
      <c r="E3" s="6" cm="1">
        <f t="array" ref="E3">AVERAGE([2]batch_000389_results!$V$2:$V$22/[2]batch_000389_results!$X$2:$X$22)*100</f>
        <v>14.000344166878714</v>
      </c>
      <c r="F3" s="19" cm="1">
        <f t="array" ref="F3">_xlfn.STDEV.P([2]batch_000389_results!$V$2:$V$22/[2]batch_000389_results!$X$2:$X$22)*100</f>
        <v>5.2785514417859183E-2</v>
      </c>
    </row>
    <row r="4" spans="1:6" x14ac:dyDescent="0.25">
      <c r="A4" s="4" t="s">
        <v>7</v>
      </c>
      <c r="B4" s="15" t="s">
        <v>3</v>
      </c>
      <c r="C4" s="2">
        <f>AVERAGE([3]batch_000390_results!$V$2:$V$22)</f>
        <v>235051.47619047618</v>
      </c>
      <c r="D4" s="2">
        <f>_xlfn.STDEV.P([3]batch_000390_results!$V$2:$V$22)</f>
        <v>1157.2072547238404</v>
      </c>
      <c r="E4" s="6" cm="1">
        <f t="array" ref="E4">AVERAGE([3]batch_000390_results!$V$2:$V$22/[3]batch_000390_results!$X$2:$X$22)*100</f>
        <v>12.834406172603588</v>
      </c>
      <c r="F4" s="19" cm="1">
        <f t="array" ref="F4">_xlfn.STDEV.P([3]batch_000390_results!$V$2:$V$22/[3]batch_000390_results!$X$2:$X$22)*100</f>
        <v>5.5699556773262708E-2</v>
      </c>
    </row>
    <row r="5" spans="1:6" x14ac:dyDescent="0.25">
      <c r="A5" s="4" t="s">
        <v>7</v>
      </c>
      <c r="B5" s="15" t="s">
        <v>4</v>
      </c>
      <c r="C5" s="2">
        <f>AVERAGE([4]batch_000391_results!$V$2:$V$22)</f>
        <v>269258.61904761905</v>
      </c>
      <c r="D5" s="2">
        <f>_xlfn.STDEV.P([4]batch_000391_results!$V$2:$V$22)</f>
        <v>1288.6137430140993</v>
      </c>
      <c r="E5" s="6" cm="1">
        <f t="array" ref="E5">AVERAGE([4]batch_000391_results!$V$2:$V$22/[4]batch_000391_results!$X$2:$X$22)*100</f>
        <v>14.698951563064572</v>
      </c>
      <c r="F5" s="19" cm="1">
        <f t="array" ref="F5">_xlfn.STDEV.P([4]batch_000391_results!$V$2:$V$22/[4]batch_000391_results!$X$2:$X$22)*100</f>
        <v>4.7191358454363098E-2</v>
      </c>
    </row>
    <row r="6" spans="1:6" x14ac:dyDescent="0.25">
      <c r="A6" s="4" t="s">
        <v>7</v>
      </c>
      <c r="B6" s="15" t="s">
        <v>5</v>
      </c>
      <c r="C6" s="2">
        <f>AVERAGE([5]batch_000392_results!$V$2:$V$22)</f>
        <v>201696.80952380953</v>
      </c>
      <c r="D6" s="2">
        <f>_xlfn.STDEV.P([5]batch_000392_results!$V$2:$V$22)</f>
        <v>910.7089660597826</v>
      </c>
      <c r="E6" s="6" cm="1">
        <f t="array" ref="E6">AVERAGE([5]batch_000392_results!$V$2:$V$22/[5]batch_000392_results!$X$2:$X$22)*100</f>
        <v>11.035841611726656</v>
      </c>
      <c r="F6" s="19" cm="1">
        <f t="array" ref="F6">_xlfn.STDEV.P([5]batch_000392_results!$V$2:$V$22/[5]batch_000392_results!$X$2:$X$22)*100</f>
        <v>4.0138396549534348E-2</v>
      </c>
    </row>
    <row r="7" spans="1:6" x14ac:dyDescent="0.25">
      <c r="A7" s="4" t="s">
        <v>7</v>
      </c>
      <c r="B7" s="15" t="s">
        <v>6</v>
      </c>
      <c r="C7" s="2">
        <f>AVERAGE([6]batch_000393_results!$V$2:$V$22)</f>
        <v>204420.14285714287</v>
      </c>
      <c r="D7" s="2">
        <f>_xlfn.STDEV.P([6]batch_000393_results!$V$2:$V$22)</f>
        <v>1356.4790306319587</v>
      </c>
      <c r="E7" s="6" cm="1">
        <f t="array" ref="E7">AVERAGE([6]batch_000393_results!$V$2:$V$22/[6]batch_000393_results!$X$2:$X$22)*100</f>
        <v>11.162142766118967</v>
      </c>
      <c r="F7" s="19" cm="1">
        <f t="array" ref="F7">_xlfn.STDEV.P([6]batch_000393_results!$V$2:$V$22/[6]batch_000393_results!$X$2:$X$22)*100</f>
        <v>5.3113512706233698E-2</v>
      </c>
    </row>
    <row r="8" spans="1:6" x14ac:dyDescent="0.25">
      <c r="C8" s="3"/>
      <c r="E8" s="6"/>
      <c r="F8" s="19"/>
    </row>
    <row r="9" spans="1:6" x14ac:dyDescent="0.25">
      <c r="A9" s="4" t="s">
        <v>30</v>
      </c>
      <c r="B9" s="15" t="s">
        <v>0</v>
      </c>
      <c r="C9" s="2">
        <f>AVERAGE([7]batch_000394_results!$V$2:$V$22)</f>
        <v>217996.52380952382</v>
      </c>
      <c r="D9" s="2">
        <f>_xlfn.STDEV.P([7]batch_000394_results!$V$2:$V$22)</f>
        <v>1088.4250578592739</v>
      </c>
      <c r="E9" s="6" cm="1">
        <f t="array" ref="E9">AVERAGE([7]batch_000394_results!$V$2:$V$22/[7]batch_000394_results!$X$2:$X$22)*100</f>
        <v>9.4240140388215465</v>
      </c>
      <c r="F9" s="19" cm="1">
        <f t="array" ref="F9">_xlfn.STDEV.P([7]batch_000394_results!$V$2:$V$22/[7]batch_000394_results!$X$2:$X$22)*100</f>
        <v>5.9998882078737999E-2</v>
      </c>
    </row>
    <row r="10" spans="1:6" x14ac:dyDescent="0.25">
      <c r="A10" s="4" t="s">
        <v>30</v>
      </c>
      <c r="B10" s="15" t="s">
        <v>2</v>
      </c>
      <c r="C10" s="2">
        <f>AVERAGE([8]batch_000395_results!$V$2:$V$22)</f>
        <v>270038</v>
      </c>
      <c r="D10" s="2">
        <f>_xlfn.STDEV.P([8]batch_000395_results!$V$2:$V$22)</f>
        <v>1181.0452190851158</v>
      </c>
      <c r="E10" s="6" cm="1">
        <f t="array" ref="E10">AVERAGE([8]batch_000395_results!$V$2:$V$22/[8]batch_000395_results!$X$2:$X$22)*100</f>
        <v>11.65153014563481</v>
      </c>
      <c r="F10" s="19" cm="1">
        <f t="array" ref="F10">_xlfn.STDEV.P([8]batch_000395_results!$V$2:$V$22/[8]batch_000395_results!$X$2:$X$22)*100</f>
        <v>7.0173351596097208E-2</v>
      </c>
    </row>
    <row r="11" spans="1:6" x14ac:dyDescent="0.25">
      <c r="A11" s="4" t="s">
        <v>30</v>
      </c>
      <c r="B11" s="15" t="s">
        <v>3</v>
      </c>
      <c r="C11" s="2">
        <f>AVERAGE([9]batch_000396_results!$V$2:$V$22)</f>
        <v>252220.19047619047</v>
      </c>
      <c r="D11" s="2">
        <f>_xlfn.STDEV.P([9]batch_000396_results!$V$2:$V$22)</f>
        <v>1126.1534877646718</v>
      </c>
      <c r="E11" s="6" cm="1">
        <f t="array" ref="E11">AVERAGE([9]batch_000396_results!$V$2:$V$22/[9]batch_000396_results!$X$2:$X$22)*100</f>
        <v>10.89511695053454</v>
      </c>
      <c r="F11" s="19" cm="1">
        <f t="array" ref="F11">_xlfn.STDEV.P([9]batch_000396_results!$V$2:$V$22/[9]batch_000396_results!$X$2:$X$22)*100</f>
        <v>6.1855136690448724E-2</v>
      </c>
    </row>
    <row r="12" spans="1:6" x14ac:dyDescent="0.25">
      <c r="A12" s="4" t="s">
        <v>30</v>
      </c>
      <c r="B12" s="15" t="s">
        <v>4</v>
      </c>
      <c r="C12" s="2">
        <f>AVERAGE([10]batch_000397_results!$V$2:$V$22)</f>
        <v>286191.42857142858</v>
      </c>
      <c r="D12" s="2">
        <f>_xlfn.STDEV.P([10]batch_000397_results!$V$2:$V$22)</f>
        <v>1032.9487412455742</v>
      </c>
      <c r="E12" s="6" cm="1">
        <f t="array" ref="E12">AVERAGE([10]batch_000397_results!$V$2:$V$22/[10]batch_000397_results!$X$2:$X$22)*100</f>
        <v>12.393523079721358</v>
      </c>
      <c r="F12" s="19" cm="1">
        <f t="array" ref="F12">_xlfn.STDEV.P([10]batch_000397_results!$V$2:$V$22/[10]batch_000397_results!$X$2:$X$22)*100</f>
        <v>8.5646141584538635E-2</v>
      </c>
    </row>
    <row r="13" spans="1:6" x14ac:dyDescent="0.25">
      <c r="A13" s="4" t="s">
        <v>30</v>
      </c>
      <c r="B13" s="15" t="s">
        <v>5</v>
      </c>
      <c r="C13" s="2">
        <f>AVERAGE([11]batch_000398_results!$V$2:$V$22)</f>
        <v>217936.85714285713</v>
      </c>
      <c r="D13" s="2">
        <f>_xlfn.STDEV.P([11]batch_000398_results!$V$2:$V$22)</f>
        <v>1050.292579903981</v>
      </c>
      <c r="E13" s="6" cm="1">
        <f t="array" ref="E13">AVERAGE([11]batch_000398_results!$V$2:$V$22/[11]batch_000398_results!$X$2:$X$22)*100</f>
        <v>9.4515464270090401</v>
      </c>
      <c r="F13" s="19" cm="1">
        <f t="array" ref="F13">_xlfn.STDEV.P([11]batch_000398_results!$V$2:$V$22/[11]batch_000398_results!$X$2:$X$22)*100</f>
        <v>5.8649852976024874E-2</v>
      </c>
    </row>
    <row r="14" spans="1:6" x14ac:dyDescent="0.25">
      <c r="A14" s="4" t="s">
        <v>30</v>
      </c>
      <c r="B14" s="15" t="s">
        <v>6</v>
      </c>
      <c r="C14" s="2">
        <f>AVERAGE([12]batch_000399_results!$V$2:$V$22)</f>
        <v>218624</v>
      </c>
      <c r="D14" s="2">
        <f>_xlfn.STDEV.P([12]batch_000399_results!$V$2:$V$22)</f>
        <v>998.88776241615949</v>
      </c>
      <c r="E14" s="6" cm="1">
        <f t="array" ref="E14">AVERAGE([12]batch_000399_results!$V$2:$V$22/[12]batch_000399_results!$X$2:$X$22)*100</f>
        <v>9.4444161315167108</v>
      </c>
      <c r="F14" s="19" cm="1">
        <f t="array" ref="F14">_xlfn.STDEV.P([12]batch_000399_results!$V$2:$V$22/[12]batch_000399_results!$X$2:$X$22)*100</f>
        <v>4.9575366267310676E-2</v>
      </c>
    </row>
    <row r="15" spans="1:6" x14ac:dyDescent="0.25">
      <c r="C15" s="3"/>
      <c r="E15" s="6"/>
      <c r="F15" s="19"/>
    </row>
    <row r="16" spans="1:6" x14ac:dyDescent="0.25">
      <c r="A16" s="4" t="s">
        <v>31</v>
      </c>
      <c r="B16" s="15" t="s">
        <v>0</v>
      </c>
      <c r="C16" s="2">
        <f>AVERAGE([13]batch_000400_results!$V$2:$V$22)</f>
        <v>209805.38095238095</v>
      </c>
      <c r="D16" s="2">
        <f>_xlfn.STDEV.P([13]batch_000400_results!$V$2:$V$22)</f>
        <v>1906.1631988341319</v>
      </c>
      <c r="E16" s="6" cm="1">
        <f t="array" ref="E16">AVERAGE([13]batch_000400_results!$V$2:$V$22/[13]batch_000400_results!$X$2:$X$22)*100</f>
        <v>8.3841036651856715</v>
      </c>
      <c r="F16" s="19" cm="1">
        <f t="array" ref="F16">_xlfn.STDEV.P([13]batch_000400_results!$V$2:$V$22/[13]batch_000400_results!$X$2:$X$22)*100</f>
        <v>8.7460319704567677E-2</v>
      </c>
    </row>
    <row r="17" spans="1:6" x14ac:dyDescent="0.25">
      <c r="A17" s="4" t="s">
        <v>31</v>
      </c>
      <c r="B17" s="15" t="s">
        <v>2</v>
      </c>
      <c r="C17" s="2">
        <f>AVERAGE([14]batch_000401_results!$V$2:$V$22)</f>
        <v>257070.95238095237</v>
      </c>
      <c r="D17" s="2">
        <f>_xlfn.STDEV.P([14]batch_000401_results!$V$2:$V$22)</f>
        <v>1817.8061470378566</v>
      </c>
      <c r="E17" s="6" cm="1">
        <f t="array" ref="E17">AVERAGE([14]batch_000401_results!$V$2:$V$22/[14]batch_000401_results!$X$2:$X$22)*100</f>
        <v>10.262060816200828</v>
      </c>
      <c r="F17" s="19" cm="1">
        <f t="array" ref="F17">_xlfn.STDEV.P([14]batch_000401_results!$V$2:$V$22/[14]batch_000401_results!$X$2:$X$22)*100</f>
        <v>0.10350356628634795</v>
      </c>
    </row>
    <row r="18" spans="1:6" x14ac:dyDescent="0.25">
      <c r="A18" s="4" t="s">
        <v>31</v>
      </c>
      <c r="B18" s="15" t="s">
        <v>3</v>
      </c>
      <c r="C18" s="2">
        <f>AVERAGE([15]batch_000402_results!$V$2:$V$22)</f>
        <v>247187.85714285713</v>
      </c>
      <c r="D18" s="2">
        <f>_xlfn.STDEV.P([15]batch_000402_results!$V$2:$V$22)</f>
        <v>1823.0696062179431</v>
      </c>
      <c r="E18" s="6" cm="1">
        <f t="array" ref="E18">AVERAGE([15]batch_000402_results!$V$2:$V$22/[15]batch_000402_results!$X$2:$X$22)*100</f>
        <v>9.8459527072976165</v>
      </c>
      <c r="F18" s="19" cm="1">
        <f t="array" ref="F18">_xlfn.STDEV.P([15]batch_000402_results!$V$2:$V$22/[15]batch_000402_results!$X$2:$X$22)*100</f>
        <v>8.9356910784504723E-2</v>
      </c>
    </row>
    <row r="19" spans="1:6" x14ac:dyDescent="0.25">
      <c r="A19" s="4" t="s">
        <v>31</v>
      </c>
      <c r="B19" s="15" t="s">
        <v>4</v>
      </c>
      <c r="C19" s="2">
        <f>AVERAGE([16]batch_000403_results!$V$2:$V$22)</f>
        <v>282677.57142857142</v>
      </c>
      <c r="D19" s="2">
        <f>_xlfn.STDEV.P([16]batch_000403_results!$V$2:$V$22)</f>
        <v>1376.9809823851381</v>
      </c>
      <c r="E19" s="6" cm="1">
        <f t="array" ref="E19">AVERAGE([16]batch_000403_results!$V$2:$V$22/[16]batch_000403_results!$X$2:$X$22)*100</f>
        <v>11.296390449356188</v>
      </c>
      <c r="F19" s="19" cm="1">
        <f t="array" ref="F19">_xlfn.STDEV.P([16]batch_000403_results!$V$2:$V$22/[16]batch_000403_results!$X$2:$X$22)*100</f>
        <v>8.074259339878545E-2</v>
      </c>
    </row>
    <row r="20" spans="1:6" x14ac:dyDescent="0.25">
      <c r="A20" s="4" t="s">
        <v>31</v>
      </c>
      <c r="B20" s="15" t="s">
        <v>5</v>
      </c>
      <c r="C20" s="2">
        <f>AVERAGE([17]batch_000404_results!$V$2:$V$22)</f>
        <v>222024.57142857142</v>
      </c>
      <c r="D20" s="2">
        <f>_xlfn.STDEV.P([17]batch_000404_results!$V$2:$V$22)</f>
        <v>948.65381168357123</v>
      </c>
      <c r="E20" s="6" cm="1">
        <f t="array" ref="E20">AVERAGE([17]batch_000404_results!$V$2:$V$22/[17]batch_000404_results!$X$2:$X$22)*100</f>
        <v>8.8398332811285236</v>
      </c>
      <c r="F20" s="19" cm="1">
        <f t="array" ref="F20">_xlfn.STDEV.P([17]batch_000404_results!$V$2:$V$22/[17]batch_000404_results!$X$2:$X$22)*100</f>
        <v>6.5133112853313455E-2</v>
      </c>
    </row>
    <row r="21" spans="1:6" x14ac:dyDescent="0.25">
      <c r="A21" s="4" t="s">
        <v>31</v>
      </c>
      <c r="B21" s="15" t="s">
        <v>6</v>
      </c>
      <c r="C21" s="2">
        <f>AVERAGE([18]batch_000405_results!$V$2:$V$22)</f>
        <v>215756.85714285713</v>
      </c>
      <c r="D21" s="2">
        <f>_xlfn.STDEV.P([18]batch_000405_results!$V$2:$V$22)</f>
        <v>1365.3240077939388</v>
      </c>
      <c r="E21" s="6" cm="1">
        <f t="array" ref="E21">AVERAGE([18]batch_000405_results!$V$2:$V$22/[18]batch_000405_results!$X$2:$X$22)*100</f>
        <v>8.6186341658157897</v>
      </c>
      <c r="F21" s="19" cm="1">
        <f t="array" ref="F21">_xlfn.STDEV.P([18]batch_000405_results!$V$2:$V$22/[18]batch_000405_results!$X$2:$X$22)*100</f>
        <v>6.9427664759644681E-2</v>
      </c>
    </row>
    <row r="22" spans="1:6" x14ac:dyDescent="0.25">
      <c r="C22" s="3"/>
      <c r="E22" s="6"/>
      <c r="F22" s="19"/>
    </row>
    <row r="23" spans="1:6" x14ac:dyDescent="0.25">
      <c r="A23" s="4" t="s">
        <v>32</v>
      </c>
      <c r="B23" s="15" t="s">
        <v>0</v>
      </c>
      <c r="C23" s="2">
        <f>AVERAGE([19]batch_000406_results!$V$2:$V$22)</f>
        <v>197302.42857142858</v>
      </c>
      <c r="D23" s="2">
        <f>_xlfn.STDEV.P([19]batch_000406_results!$V$2:$V$22)</f>
        <v>4091.9198610994158</v>
      </c>
      <c r="E23" s="6" cm="1">
        <f t="array" ref="E23">AVERAGE([19]batch_000406_results!$V$2:$V$22/[19]batch_000406_results!$X$2:$X$22)*100</f>
        <v>7.6403241005593179</v>
      </c>
      <c r="F23" s="19" cm="1">
        <f t="array" ref="F23">_xlfn.STDEV.P([19]batch_000406_results!$V$2:$V$22/[19]batch_000406_results!$X$2:$X$22)*100</f>
        <v>0.20535088335950413</v>
      </c>
    </row>
    <row r="24" spans="1:6" x14ac:dyDescent="0.25">
      <c r="A24" s="4" t="s">
        <v>32</v>
      </c>
      <c r="B24" s="15" t="s">
        <v>2</v>
      </c>
      <c r="C24" s="2">
        <f>AVERAGE([20]batch_000407_results!$V$2:$V$22)</f>
        <v>237032.23809523811</v>
      </c>
      <c r="D24" s="2">
        <f>_xlfn.STDEV.P([20]batch_000407_results!$V$2:$V$22)</f>
        <v>6491.6613905823315</v>
      </c>
      <c r="E24" s="6" cm="1">
        <f t="array" ref="E24">AVERAGE([20]batch_000407_results!$V$2:$V$22/[20]batch_000407_results!$X$2:$X$22)*100</f>
        <v>9.1829799941787531</v>
      </c>
      <c r="F24" s="19" cm="1">
        <f t="array" ref="F24">_xlfn.STDEV.P([20]batch_000407_results!$V$2:$V$22/[20]batch_000407_results!$X$2:$X$22)*100</f>
        <v>0.27635451174863751</v>
      </c>
    </row>
    <row r="25" spans="1:6" x14ac:dyDescent="0.25">
      <c r="A25" s="4" t="s">
        <v>32</v>
      </c>
      <c r="B25" s="15" t="s">
        <v>3</v>
      </c>
      <c r="C25" s="2">
        <f>AVERAGE([21]batch_000408_results!$V$2:$V$22)</f>
        <v>234827.52380952382</v>
      </c>
      <c r="D25" s="2">
        <f>_xlfn.STDEV.P([21]batch_000408_results!$V$2:$V$22)</f>
        <v>4371.7214177249461</v>
      </c>
      <c r="E25" s="6" cm="1">
        <f t="array" ref="E25">AVERAGE([21]batch_000408_results!$V$2:$V$22/[21]batch_000408_results!$X$2:$X$22)*100</f>
        <v>9.0367385090287122</v>
      </c>
      <c r="F25" s="19" cm="1">
        <f t="array" ref="F25">_xlfn.STDEV.P([21]batch_000408_results!$V$2:$V$22/[21]batch_000408_results!$X$2:$X$22)*100</f>
        <v>0.18653246507266266</v>
      </c>
    </row>
    <row r="26" spans="1:6" x14ac:dyDescent="0.25">
      <c r="A26" s="4" t="s">
        <v>32</v>
      </c>
      <c r="B26" s="15" t="s">
        <v>4</v>
      </c>
      <c r="C26" s="2">
        <f>AVERAGE([22]batch_000409_results!$V$2:$V$22)</f>
        <v>271459.19047619047</v>
      </c>
      <c r="D26" s="2">
        <f>_xlfn.STDEV.P([22]batch_000409_results!$V$2:$V$22)</f>
        <v>3061.8385173904849</v>
      </c>
      <c r="E26" s="6" cm="1">
        <f t="array" ref="E26">AVERAGE([22]batch_000409_results!$V$2:$V$22/[22]batch_000409_results!$X$2:$X$22)*100</f>
        <v>10.455977833234233</v>
      </c>
      <c r="F26" s="19" cm="1">
        <f t="array" ref="F26">_xlfn.STDEV.P([22]batch_000409_results!$V$2:$V$22/[22]batch_000409_results!$X$2:$X$22)*100</f>
        <v>0.14618131343923563</v>
      </c>
    </row>
    <row r="27" spans="1:6" x14ac:dyDescent="0.25">
      <c r="A27" s="4" t="s">
        <v>32</v>
      </c>
      <c r="B27" s="15" t="s">
        <v>5</v>
      </c>
      <c r="C27" s="2">
        <f>AVERAGE([23]batch_000410_results!$V$2:$V$22)</f>
        <v>221284.76190476189</v>
      </c>
      <c r="D27" s="2">
        <f>_xlfn.STDEV.P([23]batch_000410_results!$V$2:$V$22)</f>
        <v>1679.4822871451986</v>
      </c>
      <c r="E27" s="6" cm="1">
        <f t="array" ref="E27">AVERAGE([23]batch_000410_results!$V$2:$V$22/[23]batch_000410_results!$X$2:$X$22)*100</f>
        <v>8.5395931609736344</v>
      </c>
      <c r="F27" s="19" cm="1">
        <f t="array" ref="F27">_xlfn.STDEV.P([23]batch_000410_results!$V$2:$V$22/[23]batch_000410_results!$X$2:$X$22)*100</f>
        <v>8.56931699808271E-2</v>
      </c>
    </row>
    <row r="28" spans="1:6" x14ac:dyDescent="0.25">
      <c r="A28" s="4" t="s">
        <v>32</v>
      </c>
      <c r="B28" s="15" t="s">
        <v>6</v>
      </c>
      <c r="C28" s="2">
        <f>AVERAGE([24]batch_000411_results!$V$2:$V$22)</f>
        <v>208427.47619047618</v>
      </c>
      <c r="D28" s="2">
        <f>_xlfn.STDEV.P([24]batch_000411_results!$V$2:$V$22)</f>
        <v>2192.6231435048539</v>
      </c>
      <c r="E28" s="6" cm="1">
        <f t="array" ref="E28">AVERAGE([24]batch_000411_results!$V$2:$V$22/[24]batch_000411_results!$X$2:$X$22)*100</f>
        <v>8.0225750700353071</v>
      </c>
      <c r="F28" s="19" cm="1">
        <f t="array" ref="F28">_xlfn.STDEV.P([24]batch_000411_results!$V$2:$V$22/[24]batch_000411_results!$X$2:$X$22)*100</f>
        <v>0.13869107864824123</v>
      </c>
    </row>
    <row r="29" spans="1:6" x14ac:dyDescent="0.25">
      <c r="C29" s="3"/>
      <c r="E29" s="6"/>
      <c r="F29" s="19"/>
    </row>
    <row r="30" spans="1:6" x14ac:dyDescent="0.25">
      <c r="A30" s="4" t="s">
        <v>33</v>
      </c>
      <c r="B30" s="15" t="s">
        <v>0</v>
      </c>
      <c r="C30" s="2">
        <f>AVERAGE([25]batch_000412_results!$V$2:$V$22)</f>
        <v>132449.71428571429</v>
      </c>
      <c r="D30" s="2">
        <f>_xlfn.STDEV.P([25]batch_000412_results!$V$2:$V$22)</f>
        <v>29560.572059582944</v>
      </c>
      <c r="E30" s="6" cm="1">
        <f t="array" ref="E30">AVERAGE([25]batch_000412_results!$V$2:$V$22/[25]batch_000412_results!$X$2:$X$22)*100</f>
        <v>4.873753330568074</v>
      </c>
      <c r="F30" s="19" cm="1">
        <f t="array" ref="F30">_xlfn.STDEV.P([25]batch_000412_results!$V$2:$V$22/[25]batch_000412_results!$X$2:$X$22)*100</f>
        <v>1.1366730379084957</v>
      </c>
    </row>
    <row r="31" spans="1:6" x14ac:dyDescent="0.25">
      <c r="A31" s="4" t="s">
        <v>33</v>
      </c>
      <c r="B31" s="15" t="s">
        <v>2</v>
      </c>
      <c r="C31" s="2">
        <f>AVERAGE([26]batch_000413_results!$V$2:$V$22)</f>
        <v>149608.09523809524</v>
      </c>
      <c r="D31" s="2">
        <f>_xlfn.STDEV.P([26]batch_000413_results!$V$2:$V$22)</f>
        <v>25068.28519769221</v>
      </c>
      <c r="E31" s="6" cm="1">
        <f t="array" ref="E31">AVERAGE([26]batch_000413_results!$V$2:$V$22/[26]batch_000413_results!$X$2:$X$22)*100</f>
        <v>5.476077303726564</v>
      </c>
      <c r="F31" s="19" cm="1">
        <f t="array" ref="F31">_xlfn.STDEV.P([26]batch_000413_results!$V$2:$V$22/[26]batch_000413_results!$X$2:$X$22)*100</f>
        <v>0.93920434885812665</v>
      </c>
    </row>
    <row r="32" spans="1:6" x14ac:dyDescent="0.25">
      <c r="A32" s="4" t="s">
        <v>33</v>
      </c>
      <c r="B32" s="15" t="s">
        <v>3</v>
      </c>
      <c r="C32" s="2">
        <f>AVERAGE([27]batch_000449_results!$V$2:$V$22)</f>
        <v>163621.95238095237</v>
      </c>
      <c r="D32" s="2">
        <f>_xlfn.STDEV.P([27]batch_000449_results!$V$2:$V$22)</f>
        <v>26966.570330293853</v>
      </c>
      <c r="E32" s="6" cm="1">
        <f t="array" ref="E32">AVERAGE([27]batch_000449_results!$V$2:$V$22/[27]batch_000449_results!$X$2:$X$22)*100</f>
        <v>5.9802777858821381</v>
      </c>
      <c r="F32" s="19" cm="1">
        <f t="array" ref="F32">_xlfn.STDEV.P([27]batch_000449_results!$V$2:$V$22/[27]batch_000449_results!$X$2:$X$22)*100</f>
        <v>1.0397721371643454</v>
      </c>
    </row>
    <row r="33" spans="1:6" x14ac:dyDescent="0.25">
      <c r="A33" s="4" t="s">
        <v>33</v>
      </c>
      <c r="B33" s="15" t="s">
        <v>4</v>
      </c>
      <c r="C33" s="2">
        <f>AVERAGE([28]batch_000415_results!$V$2:$V$22)</f>
        <v>209051.71428571429</v>
      </c>
      <c r="D33" s="2">
        <f>_xlfn.STDEV.P([28]batch_000415_results!$V$2:$V$22)</f>
        <v>23982.800682677451</v>
      </c>
      <c r="E33" s="6" cm="1">
        <f t="array" ref="E33">AVERAGE([28]batch_000415_results!$V$2:$V$22/[28]batch_000415_results!$X$2:$X$22)*100</f>
        <v>7.6896274083378637</v>
      </c>
      <c r="F33" s="19" cm="1">
        <f t="array" ref="F33">_xlfn.STDEV.P([28]batch_000415_results!$V$2:$V$22/[28]batch_000415_results!$X$2:$X$22)*100</f>
        <v>0.96787354839324857</v>
      </c>
    </row>
    <row r="34" spans="1:6" x14ac:dyDescent="0.25">
      <c r="A34" s="4" t="s">
        <v>33</v>
      </c>
      <c r="B34" s="15" t="s">
        <v>5</v>
      </c>
      <c r="C34" s="2">
        <f>AVERAGE([29]batch_000416_results!$V$2:$V$22)</f>
        <v>215188.38095238095</v>
      </c>
      <c r="D34" s="2">
        <f>_xlfn.STDEV.P([29]batch_000416_results!$V$2:$V$22)</f>
        <v>3434.5420222344537</v>
      </c>
      <c r="E34" s="6" cm="1">
        <f t="array" ref="E34">AVERAGE([29]batch_000416_results!$V$2:$V$22/[29]batch_000416_results!$X$2:$X$22)*100</f>
        <v>7.9126490657351196</v>
      </c>
      <c r="F34" s="19" cm="1">
        <f t="array" ref="F34">_xlfn.STDEV.P([29]batch_000416_results!$V$2:$V$22/[29]batch_000416_results!$X$2:$X$22)*100</f>
        <v>0.21690425100062971</v>
      </c>
    </row>
    <row r="35" spans="1:6" x14ac:dyDescent="0.25">
      <c r="A35" s="4" t="s">
        <v>33</v>
      </c>
      <c r="B35" s="15" t="s">
        <v>6</v>
      </c>
      <c r="C35" s="2">
        <f>AVERAGE([30]batch_000417_results!$V$2:$V$22)</f>
        <v>175704.66666666666</v>
      </c>
      <c r="D35" s="2">
        <f>_xlfn.STDEV.P([30]batch_000417_results!$V$2:$V$22)</f>
        <v>14219.110079759472</v>
      </c>
      <c r="E35" s="6" cm="1">
        <f t="array" ref="E35">AVERAGE([30]batch_000417_results!$V$2:$V$22/[30]batch_000417_results!$X$2:$X$22)*100</f>
        <v>6.4330160784996995</v>
      </c>
      <c r="F35" s="19" cm="1">
        <f t="array" ref="F35">_xlfn.STDEV.P([30]batch_000417_results!$V$2:$V$22/[30]batch_000417_results!$X$2:$X$22)*100</f>
        <v>0.60833529486211491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6DE6-9A4F-43F5-86DE-3B50B47D6F00}">
  <dimension ref="A1:H44"/>
  <sheetViews>
    <sheetView zoomScaleNormal="100" workbookViewId="0">
      <selection activeCell="G10" sqref="G10"/>
    </sheetView>
  </sheetViews>
  <sheetFormatPr defaultRowHeight="15" x14ac:dyDescent="0.25"/>
  <cols>
    <col min="1" max="1" width="22.85546875" style="1" customWidth="1"/>
    <col min="2" max="2" width="24.140625" customWidth="1"/>
    <col min="3" max="3" width="18" customWidth="1"/>
    <col min="4" max="4" width="19.5703125" style="3" customWidth="1"/>
    <col min="5" max="5" width="30.140625" style="3" customWidth="1"/>
    <col min="6" max="6" width="27.28515625" customWidth="1"/>
    <col min="7" max="7" width="49.42578125" bestFit="1" customWidth="1"/>
  </cols>
  <sheetData>
    <row r="1" spans="1:8" s="1" customFormat="1" x14ac:dyDescent="0.25">
      <c r="B1" s="1" t="s">
        <v>1</v>
      </c>
      <c r="C1" s="4" t="s">
        <v>14</v>
      </c>
      <c r="D1" s="7" t="s">
        <v>10</v>
      </c>
      <c r="E1" s="7" t="s">
        <v>11</v>
      </c>
      <c r="F1" s="7" t="s">
        <v>12</v>
      </c>
      <c r="G1" s="7" t="s">
        <v>13</v>
      </c>
    </row>
    <row r="2" spans="1:8" x14ac:dyDescent="0.25">
      <c r="A2" s="1" t="s">
        <v>9</v>
      </c>
      <c r="B2" t="s">
        <v>15</v>
      </c>
      <c r="C2" s="5" cm="1">
        <f t="array" ref="C2">AVERAGE([1]batch_000388_results!$V$2:$V$22/[1]batch_000388_results!$X$2:$X$22)*100</f>
        <v>11.185519978990056</v>
      </c>
      <c r="D2" s="5" cm="1">
        <f t="array" ref="D2">AVERAGE([7]batch_000394_results!$V$2:$V$22/[7]batch_000394_results!$X$2:$X$22)*100</f>
        <v>9.4240140388215465</v>
      </c>
      <c r="E2" s="5" cm="1">
        <f t="array" ref="E2">AVERAGE([13]batch_000400_results!$V$2:$V$22/[13]batch_000400_results!$X$2:$X$22)*100</f>
        <v>8.3841036651856715</v>
      </c>
      <c r="F2" s="5" cm="1">
        <f t="array" ref="F2">AVERAGE([19]batch_000406_results!$V$2:$V$22/[19]batch_000406_results!$X$2:$X$22)*100</f>
        <v>7.6403241005593179</v>
      </c>
      <c r="G2" s="5" cm="1">
        <f t="array" ref="G2">AVERAGE([25]batch_000412_results!$V$2:$V$22/[25]batch_000412_results!$X$2:$X$22)*100</f>
        <v>4.873753330568074</v>
      </c>
    </row>
    <row r="3" spans="1:8" x14ac:dyDescent="0.25">
      <c r="B3" t="s">
        <v>16</v>
      </c>
      <c r="C3" s="5" cm="1">
        <f t="array" ref="C3">AVERAGE([2]batch_000389_results!$V$2:$V$22/[2]batch_000389_results!$X$2:$X$22)*100</f>
        <v>14.000344166878714</v>
      </c>
      <c r="D3" s="5" cm="1">
        <f t="array" ref="D3">AVERAGE([8]batch_000395_results!$V$2:$V$22/[8]batch_000395_results!$X$2:$X$22)*100</f>
        <v>11.65153014563481</v>
      </c>
      <c r="E3" s="5" cm="1">
        <f t="array" ref="E3">AVERAGE([14]batch_000401_results!$V$2:$V$22/[14]batch_000401_results!$X$2:$X$22)*100</f>
        <v>10.262060816200828</v>
      </c>
      <c r="F3" s="5" cm="1">
        <f t="array" ref="F3">AVERAGE([20]batch_000407_results!$V$2:$V$22/[20]batch_000407_results!$X$2:$X$22)*100</f>
        <v>9.1829799941787531</v>
      </c>
      <c r="G3" s="5" cm="1">
        <f t="array" ref="G3">AVERAGE([26]batch_000413_results!$V$2:$V$22/[26]batch_000413_results!$X$2:$X$22)*100</f>
        <v>5.476077303726564</v>
      </c>
    </row>
    <row r="4" spans="1:8" x14ac:dyDescent="0.25">
      <c r="B4" t="s">
        <v>17</v>
      </c>
      <c r="C4" s="5" cm="1">
        <f t="array" ref="C4">AVERAGE([3]batch_000390_results!$V$2:$V$22/[3]batch_000390_results!$X$2:$X$22)*100</f>
        <v>12.834406172603588</v>
      </c>
      <c r="D4" s="5" cm="1">
        <f t="array" ref="D4">AVERAGE([9]batch_000396_results!$V$2:$V$22/[9]batch_000396_results!$X$2:$X$22)*100</f>
        <v>10.89511695053454</v>
      </c>
      <c r="E4" s="5" cm="1">
        <f t="array" ref="E4">AVERAGE([15]batch_000402_results!$V$2:$V$22/[15]batch_000402_results!$X$2:$X$22)*100</f>
        <v>9.8459527072976165</v>
      </c>
      <c r="F4" s="5" cm="1">
        <f t="array" ref="F4">AVERAGE([21]batch_000408_results!$V$2:$V$22/[21]batch_000408_results!$X$2:$X$22)*100</f>
        <v>9.0367385090287122</v>
      </c>
      <c r="G4" s="5" cm="1">
        <f t="array" ref="G4">AVERAGE([27]batch_000449_results!$V$2:$V$22/[27]batch_000449_results!$X$2:$X$22)*100</f>
        <v>5.9802777858821381</v>
      </c>
      <c r="H4" s="8" t="s">
        <v>21</v>
      </c>
    </row>
    <row r="5" spans="1:8" x14ac:dyDescent="0.25">
      <c r="B5" t="s">
        <v>18</v>
      </c>
      <c r="C5" s="5" cm="1">
        <f t="array" ref="C5">AVERAGE([4]batch_000391_results!$V$2:$V$22/[4]batch_000391_results!$X$2:$X$22)*100</f>
        <v>14.698951563064572</v>
      </c>
      <c r="D5" s="5" cm="1">
        <f t="array" ref="D5">AVERAGE([10]batch_000397_results!$V$2:$V$22/[10]batch_000397_results!$X$2:$X$22)*100</f>
        <v>12.393523079721358</v>
      </c>
      <c r="E5" s="5" cm="1">
        <f t="array" ref="E5">AVERAGE([16]batch_000403_results!$V$2:$V$22/[16]batch_000403_results!$X$2:$X$22)*100</f>
        <v>11.296390449356188</v>
      </c>
      <c r="F5" s="5" cm="1">
        <f t="array" ref="F5">AVERAGE([22]batch_000409_results!$V$2:$V$22/[22]batch_000409_results!$X$2:$X$22)*100</f>
        <v>10.455977833234233</v>
      </c>
      <c r="G5" s="5" cm="1">
        <f t="array" ref="G5">AVERAGE([28]batch_000415_results!$V$2:$V$22/[28]batch_000415_results!$X$2:$X$22)*100</f>
        <v>7.6896274083378637</v>
      </c>
    </row>
    <row r="6" spans="1:8" x14ac:dyDescent="0.25">
      <c r="B6" t="s">
        <v>19</v>
      </c>
      <c r="C6" s="5" cm="1">
        <f t="array" ref="C6">AVERAGE([5]batch_000392_results!$V$2:$V$22/[5]batch_000392_results!$X$2:$X$22)*100</f>
        <v>11.035841611726656</v>
      </c>
      <c r="D6" s="5" cm="1">
        <f t="array" ref="D6">AVERAGE([11]batch_000398_results!$V$2:$V$22/[11]batch_000398_results!$X$2:$X$22)*100</f>
        <v>9.4515464270090401</v>
      </c>
      <c r="E6" s="5" cm="1">
        <f t="array" ref="E6">AVERAGE([17]batch_000404_results!$V$2:$V$22/[17]batch_000404_results!$X$2:$X$22)*100</f>
        <v>8.8398332811285236</v>
      </c>
      <c r="F6" s="5" cm="1">
        <f t="array" ref="F6">AVERAGE([23]batch_000410_results!$V$2:$V$22/[23]batch_000410_results!$X$2:$X$22)*100</f>
        <v>8.5395931609736344</v>
      </c>
      <c r="G6" s="5" cm="1">
        <f t="array" ref="G6">AVERAGE([29]batch_000416_results!$V$2:$V$22/[29]batch_000416_results!$X$2:$X$22)*100</f>
        <v>7.9126490657351196</v>
      </c>
    </row>
    <row r="7" spans="1:8" x14ac:dyDescent="0.25">
      <c r="B7" t="s">
        <v>20</v>
      </c>
      <c r="C7" s="5" cm="1">
        <f t="array" ref="C7">AVERAGE([6]batch_000393_results!$V$2:$V$22/[6]batch_000393_results!$X$2:$X$22)*100</f>
        <v>11.162142766118967</v>
      </c>
      <c r="D7" s="5" cm="1">
        <f t="array" ref="D7">AVERAGE([12]batch_000399_results!$V$2:$V$22/[12]batch_000399_results!$X$2:$X$22)*100</f>
        <v>9.4444161315167108</v>
      </c>
      <c r="E7" s="5" cm="1">
        <f t="array" ref="E7">AVERAGE([18]batch_000405_results!$V$2:$V$22/[18]batch_000405_results!$X$2:$X$22)*100</f>
        <v>8.6186341658157897</v>
      </c>
      <c r="F7" s="5" cm="1">
        <f t="array" ref="F7">AVERAGE([24]batch_000411_results!$V$2:$V$22/[24]batch_000411_results!$X$2:$X$22)*100</f>
        <v>8.0225750700353071</v>
      </c>
      <c r="G7" s="5" cm="1">
        <f t="array" ref="G7">AVERAGE([30]batch_000417_results!$V$2:$V$22/[30]batch_000417_results!$X$2:$X$22)*100</f>
        <v>6.4330160784996995</v>
      </c>
    </row>
    <row r="8" spans="1:8" x14ac:dyDescent="0.25">
      <c r="C8" s="3"/>
      <c r="F8" s="5"/>
      <c r="G8" s="6"/>
    </row>
    <row r="9" spans="1:8" x14ac:dyDescent="0.25">
      <c r="C9" s="2"/>
      <c r="D9" s="2"/>
      <c r="E9" s="2"/>
      <c r="G9" s="6"/>
    </row>
    <row r="10" spans="1:8" x14ac:dyDescent="0.25">
      <c r="A10" s="1" t="s">
        <v>8</v>
      </c>
      <c r="B10" t="s">
        <v>15</v>
      </c>
      <c r="C10" s="6" cm="1">
        <f t="array" ref="C10">_xlfn.STDEV.P([1]batch_000388_results!$V$2:$V$22/[1]batch_000388_results!$X$2:$X$22)*100</f>
        <v>5.0997030549694664E-2</v>
      </c>
      <c r="D10" s="6" cm="1">
        <f t="array" ref="D10">_xlfn.STDEV.P([7]batch_000394_results!$V$2:$V$22/[7]batch_000394_results!$X$2:$X$22)*100</f>
        <v>5.9998882078737999E-2</v>
      </c>
      <c r="E10" s="6" cm="1">
        <f t="array" ref="E10">_xlfn.STDEV.P([13]batch_000400_results!$V$2:$V$22/[13]batch_000400_results!$X$2:$X$22)*100</f>
        <v>8.7460319704567677E-2</v>
      </c>
      <c r="F10" s="6" cm="1">
        <f t="array" ref="F10">_xlfn.STDEV.P([19]batch_000406_results!$V$2:$V$22/[19]batch_000406_results!$X$2:$X$22)*100</f>
        <v>0.20535088335950413</v>
      </c>
      <c r="G10" s="6" cm="1">
        <f t="array" ref="G10">_xlfn.STDEV.P([25]batch_000412_results!$V$2:$V$22/[25]batch_000412_results!$X$2:$X$22)*100</f>
        <v>1.1366730379084957</v>
      </c>
    </row>
    <row r="11" spans="1:8" x14ac:dyDescent="0.25">
      <c r="B11" t="s">
        <v>16</v>
      </c>
      <c r="C11" s="6" cm="1">
        <f t="array" ref="C11">_xlfn.STDEV.P([2]batch_000389_results!$V$2:$V$22/[2]batch_000389_results!$X$2:$X$22)*100</f>
        <v>5.2785514417859183E-2</v>
      </c>
      <c r="D11" s="6" cm="1">
        <f t="array" ref="D11">_xlfn.STDEV.P([8]batch_000395_results!$V$2:$V$22/[8]batch_000395_results!$X$2:$X$22)*100</f>
        <v>7.0173351596097208E-2</v>
      </c>
      <c r="E11" s="6" cm="1">
        <f t="array" ref="E11">_xlfn.STDEV.P([14]batch_000401_results!$V$2:$V$22/[14]batch_000401_results!$X$2:$X$22)*100</f>
        <v>0.10350356628634795</v>
      </c>
      <c r="F11" s="6" cm="1">
        <f t="array" ref="F11">_xlfn.STDEV.P([20]batch_000407_results!$V$2:$V$22/[20]batch_000407_results!$X$2:$X$22)*100</f>
        <v>0.27635451174863751</v>
      </c>
      <c r="G11" s="6" cm="1">
        <f t="array" ref="G11">_xlfn.STDEV.P([26]batch_000413_results!$V$2:$V$22/[26]batch_000413_results!$X$2:$X$22)*100</f>
        <v>0.93920434885812665</v>
      </c>
    </row>
    <row r="12" spans="1:8" x14ac:dyDescent="0.25">
      <c r="B12" t="s">
        <v>17</v>
      </c>
      <c r="C12" s="6" cm="1">
        <f t="array" ref="C12">_xlfn.STDEV.P([3]batch_000390_results!$V$2:$V$22/[3]batch_000390_results!$X$2:$X$22)*100</f>
        <v>5.5699556773262708E-2</v>
      </c>
      <c r="D12" s="6" cm="1">
        <f t="array" ref="D12">_xlfn.STDEV.P([9]batch_000396_results!$V$2:$V$22/[9]batch_000396_results!$X$2:$X$22)*100</f>
        <v>6.1855136690448724E-2</v>
      </c>
      <c r="E12" s="6" cm="1">
        <f t="array" ref="E12">_xlfn.STDEV.P([15]batch_000402_results!$V$2:$V$22/[15]batch_000402_results!$X$2:$X$22)*100</f>
        <v>8.9356910784504723E-2</v>
      </c>
      <c r="F12" s="6" cm="1">
        <f t="array" ref="F12">_xlfn.STDEV.P([21]batch_000408_results!$V$2:$V$22/[21]batch_000408_results!$X$2:$X$22)*100</f>
        <v>0.18653246507266266</v>
      </c>
      <c r="G12" s="6" cm="1">
        <f t="array" ref="G12">_xlfn.STDEV.P([27]batch_000449_results!$V$2:$V$22/[27]batch_000449_results!$X$2:$X$22)*100</f>
        <v>1.0397721371643454</v>
      </c>
    </row>
    <row r="13" spans="1:8" x14ac:dyDescent="0.25">
      <c r="B13" t="s">
        <v>18</v>
      </c>
      <c r="C13" s="6" cm="1">
        <f t="array" ref="C13">_xlfn.STDEV.P([4]batch_000391_results!$V$2:$V$22/[4]batch_000391_results!$X$2:$X$22)*100</f>
        <v>4.7191358454363098E-2</v>
      </c>
      <c r="D13" s="6" cm="1">
        <f t="array" ref="D13">_xlfn.STDEV.P([10]batch_000397_results!$V$2:$V$22/[10]batch_000397_results!$X$2:$X$22)*100</f>
        <v>8.5646141584538635E-2</v>
      </c>
      <c r="E13" s="6" cm="1">
        <f t="array" ref="E13">_xlfn.STDEV.P([16]batch_000403_results!$V$2:$V$22/[16]batch_000403_results!$X$2:$X$22)*100</f>
        <v>8.074259339878545E-2</v>
      </c>
      <c r="F13" s="6" cm="1">
        <f t="array" ref="F13">_xlfn.STDEV.P([22]batch_000409_results!$V$2:$V$22/[22]batch_000409_results!$X$2:$X$22)*100</f>
        <v>0.14618131343923563</v>
      </c>
      <c r="G13" s="6" cm="1">
        <f t="array" ref="G13">_xlfn.STDEV.P([28]batch_000415_results!$V$2:$V$22/[28]batch_000415_results!$X$2:$X$22)*100</f>
        <v>0.96787354839324857</v>
      </c>
    </row>
    <row r="14" spans="1:8" x14ac:dyDescent="0.25">
      <c r="B14" t="s">
        <v>19</v>
      </c>
      <c r="C14" s="6" cm="1">
        <f t="array" ref="C14">_xlfn.STDEV.P([5]batch_000392_results!$V$2:$V$22/[5]batch_000392_results!$X$2:$X$22)*100</f>
        <v>4.0138396549534348E-2</v>
      </c>
      <c r="D14" s="6" cm="1">
        <f t="array" ref="D14">_xlfn.STDEV.P([11]batch_000398_results!$V$2:$V$22/[11]batch_000398_results!$X$2:$X$22)*100</f>
        <v>5.8649852976024874E-2</v>
      </c>
      <c r="E14" s="6" cm="1">
        <f t="array" ref="E14">_xlfn.STDEV.P([17]batch_000404_results!$V$2:$V$22/[17]batch_000404_results!$X$2:$X$22)*100</f>
        <v>6.5133112853313455E-2</v>
      </c>
      <c r="F14" s="6" cm="1">
        <f t="array" ref="F14">_xlfn.STDEV.P([23]batch_000410_results!$V$2:$V$22/[23]batch_000410_results!$X$2:$X$22)*100</f>
        <v>8.56931699808271E-2</v>
      </c>
      <c r="G14" s="6" cm="1">
        <f t="array" ref="G14">_xlfn.STDEV.P([29]batch_000416_results!$V$2:$V$22/[29]batch_000416_results!$X$2:$X$22)*100</f>
        <v>0.21690425100062971</v>
      </c>
    </row>
    <row r="15" spans="1:8" x14ac:dyDescent="0.25">
      <c r="B15" t="s">
        <v>20</v>
      </c>
      <c r="C15" s="6" cm="1">
        <f t="array" ref="C15">_xlfn.STDEV.P([6]batch_000393_results!$V$2:$V$22/[6]batch_000393_results!$X$2:$X$22)*100</f>
        <v>5.3113512706233698E-2</v>
      </c>
      <c r="D15" s="6" cm="1">
        <f t="array" ref="D15">_xlfn.STDEV.P([12]batch_000399_results!$V$2:$V$22/[12]batch_000399_results!$X$2:$X$22)*100</f>
        <v>4.9575366267310676E-2</v>
      </c>
      <c r="E15" s="6" cm="1">
        <f t="array" ref="E15">_xlfn.STDEV.P([18]batch_000405_results!$V$2:$V$22/[18]batch_000405_results!$X$2:$X$22)*100</f>
        <v>6.9427664759644681E-2</v>
      </c>
      <c r="F15" s="6" cm="1">
        <f t="array" ref="F15">_xlfn.STDEV.P([24]batch_000411_results!$V$2:$V$22/[24]batch_000411_results!$X$2:$X$22)*100</f>
        <v>0.13869107864824123</v>
      </c>
      <c r="G15" s="6" cm="1">
        <f t="array" ref="G15">_xlfn.STDEV.P([30]batch_000417_results!$V$2:$V$22/[30]batch_000417_results!$X$2:$X$22)*100</f>
        <v>0.60833529486211491</v>
      </c>
    </row>
    <row r="16" spans="1:8" x14ac:dyDescent="0.25">
      <c r="C16" s="2"/>
      <c r="D16" s="2"/>
      <c r="E16" s="2"/>
      <c r="G16" s="6"/>
    </row>
    <row r="23" spans="3:7" x14ac:dyDescent="0.25">
      <c r="C23" s="6"/>
      <c r="D23" s="2"/>
      <c r="E23" s="2"/>
      <c r="G23" s="6"/>
    </row>
    <row r="24" spans="3:7" x14ac:dyDescent="0.25">
      <c r="D24" s="2"/>
      <c r="E24" s="2"/>
      <c r="G24" s="6"/>
    </row>
    <row r="25" spans="3:7" x14ac:dyDescent="0.25">
      <c r="D25" s="2"/>
      <c r="E25" s="2"/>
      <c r="G25" s="6"/>
    </row>
    <row r="26" spans="3:7" x14ac:dyDescent="0.25">
      <c r="D26" s="2"/>
      <c r="E26" s="2"/>
      <c r="G26" s="6"/>
    </row>
    <row r="27" spans="3:7" x14ac:dyDescent="0.25">
      <c r="D27" s="2"/>
      <c r="E27" s="2"/>
      <c r="G27" s="6"/>
    </row>
    <row r="28" spans="3:7" x14ac:dyDescent="0.25">
      <c r="D28" s="2"/>
      <c r="E28" s="2"/>
      <c r="G28" s="6"/>
    </row>
    <row r="29" spans="3:7" x14ac:dyDescent="0.25">
      <c r="F29" s="5"/>
      <c r="G29" s="6"/>
    </row>
    <row r="30" spans="3:7" x14ac:dyDescent="0.25">
      <c r="C30" s="6"/>
      <c r="D30" s="2"/>
      <c r="E30" s="2"/>
      <c r="G30" s="6"/>
    </row>
    <row r="31" spans="3:7" x14ac:dyDescent="0.25">
      <c r="D31" s="2"/>
      <c r="E31" s="2"/>
      <c r="G31" s="6"/>
    </row>
    <row r="32" spans="3:7" x14ac:dyDescent="0.25">
      <c r="D32" s="2"/>
      <c r="E32" s="2"/>
      <c r="G32" s="6"/>
    </row>
    <row r="33" spans="3:7" x14ac:dyDescent="0.25">
      <c r="D33" s="2"/>
      <c r="E33" s="2"/>
      <c r="G33" s="6"/>
    </row>
    <row r="34" spans="3:7" x14ac:dyDescent="0.25">
      <c r="D34" s="2"/>
      <c r="E34" s="2"/>
      <c r="G34" s="6"/>
    </row>
    <row r="35" spans="3:7" x14ac:dyDescent="0.25">
      <c r="D35" s="2"/>
      <c r="E35" s="2"/>
      <c r="G35" s="6"/>
    </row>
    <row r="37" spans="3:7" x14ac:dyDescent="0.25">
      <c r="C37" s="6"/>
    </row>
    <row r="44" spans="3:7" x14ac:dyDescent="0.25">
      <c r="C44" s="6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7702-EF08-4ECA-A12A-A2172444D46D}">
  <dimension ref="B2:G26"/>
  <sheetViews>
    <sheetView workbookViewId="0">
      <selection activeCell="M14" sqref="M14"/>
    </sheetView>
  </sheetViews>
  <sheetFormatPr defaultRowHeight="15" x14ac:dyDescent="0.25"/>
  <cols>
    <col min="2" max="2" width="22" customWidth="1"/>
    <col min="3" max="3" width="18.7109375" customWidth="1"/>
    <col min="4" max="4" width="19.7109375" customWidth="1"/>
    <col min="5" max="5" width="17.85546875" customWidth="1"/>
    <col min="6" max="6" width="18.140625" customWidth="1"/>
    <col min="7" max="7" width="19.28515625" customWidth="1"/>
  </cols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2:7" x14ac:dyDescent="0.25">
      <c r="B3" s="9" cm="1">
        <f t="array" ref="B3:B23">[24]batch_000411_results!$R$2:$R$22</f>
        <v>0.244100332260131</v>
      </c>
      <c r="C3" s="9" cm="1">
        <f t="array" ref="C3:C23">[25]batch_000412_results!$R$2:$R$22</f>
        <v>0.23826225101947701</v>
      </c>
      <c r="D3" s="9" cm="1">
        <f t="array" ref="D3:D23">[27]batch_000449_results!$R$2:$R$22</f>
        <v>0.30736863613128601</v>
      </c>
      <c r="E3" s="9" cm="1">
        <f t="array" ref="E3:E23">[28]batch_000415_results!$R$2:$R$22</f>
        <v>0.396754920482635</v>
      </c>
      <c r="F3" s="9" cm="1">
        <f t="array" ref="F3:F23">[29]batch_000416_results!$R$2:$R$22</f>
        <v>0.25008210539817799</v>
      </c>
      <c r="G3" s="9" cm="1">
        <f t="array" ref="G3:G23">[30]batch_000417_results!$R$2:$R$22</f>
        <v>0.24209289252758001</v>
      </c>
    </row>
    <row r="4" spans="2:7" x14ac:dyDescent="0.25">
      <c r="B4" s="9">
        <v>0.24386206269264199</v>
      </c>
      <c r="C4" s="9">
        <v>0.24539895355701399</v>
      </c>
      <c r="D4" s="9">
        <v>0.31859034299850397</v>
      </c>
      <c r="E4" s="9">
        <v>0.40274778008460999</v>
      </c>
      <c r="F4" s="9">
        <v>0.25291565060615501</v>
      </c>
      <c r="G4" s="9">
        <v>0.23993936181068401</v>
      </c>
    </row>
    <row r="5" spans="2:7" x14ac:dyDescent="0.25">
      <c r="B5" s="9">
        <v>0.244882836937904</v>
      </c>
      <c r="C5" s="9">
        <v>0.245009630918502</v>
      </c>
      <c r="D5" s="9">
        <v>0.31984391808509799</v>
      </c>
      <c r="E5" s="9">
        <v>0.40554606914520203</v>
      </c>
      <c r="F5" s="9">
        <v>0.25143599510192799</v>
      </c>
      <c r="G5" s="9">
        <v>0.23867928981781</v>
      </c>
    </row>
    <row r="6" spans="2:7" x14ac:dyDescent="0.25">
      <c r="B6" s="9">
        <v>0.24634461104869801</v>
      </c>
      <c r="C6" s="9">
        <v>0.233437985181808</v>
      </c>
      <c r="D6" s="9">
        <v>0.30505725741386402</v>
      </c>
      <c r="E6" s="9">
        <v>0.40531754493713301</v>
      </c>
      <c r="F6" s="9">
        <v>0.25210368633270203</v>
      </c>
      <c r="G6" s="9">
        <v>0.24168013036250999</v>
      </c>
    </row>
    <row r="7" spans="2:7" x14ac:dyDescent="0.25">
      <c r="B7" s="9">
        <v>0.24394889175891801</v>
      </c>
      <c r="C7" s="9">
        <v>0.23680792748928001</v>
      </c>
      <c r="D7" s="9">
        <v>0.31933122873306202</v>
      </c>
      <c r="E7" s="9">
        <v>0.40709418058395302</v>
      </c>
      <c r="F7" s="9">
        <v>0.251330345869064</v>
      </c>
      <c r="G7" s="9">
        <v>0.238745853304862</v>
      </c>
    </row>
    <row r="8" spans="2:7" x14ac:dyDescent="0.25">
      <c r="B8" s="9">
        <v>0.24305397272109899</v>
      </c>
      <c r="C8" s="9">
        <v>0.230682507157325</v>
      </c>
      <c r="D8" s="9">
        <v>0.322992444038391</v>
      </c>
      <c r="E8" s="9">
        <v>0.40408205986022899</v>
      </c>
      <c r="F8" s="9">
        <v>0.25254562497138899</v>
      </c>
      <c r="G8" s="9">
        <v>0.24302013218402799</v>
      </c>
    </row>
    <row r="9" spans="2:7" x14ac:dyDescent="0.25">
      <c r="B9" s="9">
        <v>0.24436452984809801</v>
      </c>
      <c r="C9" s="9">
        <v>0.24584349989891</v>
      </c>
      <c r="D9" s="9">
        <v>0.31846538186073298</v>
      </c>
      <c r="E9" s="9">
        <v>0.39598944783210699</v>
      </c>
      <c r="F9" s="9">
        <v>0.25075146555900502</v>
      </c>
      <c r="G9" s="9">
        <v>0.23754173517227101</v>
      </c>
    </row>
    <row r="10" spans="2:7" x14ac:dyDescent="0.25">
      <c r="B10" s="9">
        <v>0.243007361888885</v>
      </c>
      <c r="C10" s="9">
        <v>0.239865973591804</v>
      </c>
      <c r="D10" s="9">
        <v>0.31443104147911</v>
      </c>
      <c r="E10" s="9">
        <v>0.40226492285728399</v>
      </c>
      <c r="F10" s="9">
        <v>0.25311201810836698</v>
      </c>
      <c r="G10" s="9">
        <v>0.241513416171073</v>
      </c>
    </row>
    <row r="11" spans="2:7" x14ac:dyDescent="0.25">
      <c r="B11" s="9">
        <v>0.24451814591884599</v>
      </c>
      <c r="C11" s="9">
        <v>0.24030426144599901</v>
      </c>
      <c r="D11" s="9">
        <v>0.32106083631515497</v>
      </c>
      <c r="E11" s="9">
        <v>0.40874594449996898</v>
      </c>
      <c r="F11" s="9">
        <v>0.25158348679542503</v>
      </c>
      <c r="G11" s="9">
        <v>0.238035634160041</v>
      </c>
    </row>
    <row r="12" spans="2:7" x14ac:dyDescent="0.25">
      <c r="B12" s="9">
        <v>0.24439364671707101</v>
      </c>
      <c r="C12" s="9">
        <v>0.23800614476203899</v>
      </c>
      <c r="D12" s="9">
        <v>0.32179498672485302</v>
      </c>
      <c r="E12" s="9">
        <v>0.40546751022338801</v>
      </c>
      <c r="F12" s="9">
        <v>0.25125074386596602</v>
      </c>
      <c r="G12" s="9">
        <v>0.237064704298973</v>
      </c>
    </row>
    <row r="13" spans="2:7" x14ac:dyDescent="0.25">
      <c r="B13" s="9">
        <v>0.24437409639358501</v>
      </c>
      <c r="C13" s="9">
        <v>0.22858676314353901</v>
      </c>
      <c r="D13" s="9">
        <v>0.32297378778457603</v>
      </c>
      <c r="E13" s="9">
        <v>0.41244253516197199</v>
      </c>
      <c r="F13" s="9">
        <v>0.25187170505523598</v>
      </c>
      <c r="G13" s="9">
        <v>0.239635169506073</v>
      </c>
    </row>
    <row r="14" spans="2:7" x14ac:dyDescent="0.25">
      <c r="B14" s="9">
        <v>0.24369022250175401</v>
      </c>
      <c r="C14" s="9">
        <v>0.239891067147254</v>
      </c>
      <c r="D14" s="9">
        <v>0.31737533211708002</v>
      </c>
      <c r="E14" s="9">
        <v>0.40524312853813099</v>
      </c>
      <c r="F14" s="9">
        <v>0.25134742259979198</v>
      </c>
      <c r="G14" s="9">
        <v>0.24304431676864599</v>
      </c>
    </row>
    <row r="15" spans="2:7" x14ac:dyDescent="0.25">
      <c r="B15" s="9">
        <v>0.24439747631549799</v>
      </c>
      <c r="C15" s="9">
        <v>0.24252623319625799</v>
      </c>
      <c r="D15" s="9">
        <v>0.31155622005462602</v>
      </c>
      <c r="E15" s="9">
        <v>0.40315449237823398</v>
      </c>
      <c r="F15" s="9">
        <v>0.25120007991790699</v>
      </c>
      <c r="G15" s="9">
        <v>0.23852087557315799</v>
      </c>
    </row>
    <row r="16" spans="2:7" x14ac:dyDescent="0.25">
      <c r="B16" s="9">
        <v>0.244105175137519</v>
      </c>
      <c r="C16" s="9">
        <v>0.243521943688392</v>
      </c>
      <c r="D16" s="9">
        <v>0.31858700513839699</v>
      </c>
      <c r="E16" s="9">
        <v>0.40151086449623102</v>
      </c>
      <c r="F16" s="9">
        <v>0.252190351486206</v>
      </c>
      <c r="G16" s="9">
        <v>0.24053643643855999</v>
      </c>
    </row>
    <row r="17" spans="2:7" x14ac:dyDescent="0.25">
      <c r="B17" s="9">
        <v>0.24403212964534701</v>
      </c>
      <c r="C17" s="9">
        <v>0.23577231168746901</v>
      </c>
      <c r="D17" s="9">
        <v>0.31989270448684598</v>
      </c>
      <c r="E17" s="9">
        <v>0.40491929650306702</v>
      </c>
      <c r="F17" s="9">
        <v>0.25247016549110401</v>
      </c>
      <c r="G17" s="9">
        <v>0.24305199086666099</v>
      </c>
    </row>
    <row r="18" spans="2:7" x14ac:dyDescent="0.25">
      <c r="B18" s="9">
        <v>0.24303972721099801</v>
      </c>
      <c r="C18" s="9">
        <v>0.235664322972297</v>
      </c>
      <c r="D18" s="9">
        <v>0.31168133020401001</v>
      </c>
      <c r="E18" s="9">
        <v>0.40004459023475603</v>
      </c>
      <c r="F18" s="9">
        <v>0.25164690613746599</v>
      </c>
      <c r="G18" s="9">
        <v>0.240620076656341</v>
      </c>
    </row>
    <row r="19" spans="2:7" x14ac:dyDescent="0.25">
      <c r="B19" s="9">
        <v>0.24317564070224701</v>
      </c>
      <c r="C19" s="9">
        <v>0.24334599077701499</v>
      </c>
      <c r="D19" s="9">
        <v>0.31259170174598599</v>
      </c>
      <c r="E19" s="9">
        <v>0.40471249818801802</v>
      </c>
      <c r="F19" s="9">
        <v>0.25248804688453602</v>
      </c>
      <c r="G19" s="9">
        <v>0.23691673576831801</v>
      </c>
    </row>
    <row r="20" spans="2:7" x14ac:dyDescent="0.25">
      <c r="B20" s="9">
        <v>0.243579417467117</v>
      </c>
      <c r="C20" s="9">
        <v>0.23136103153228699</v>
      </c>
      <c r="D20" s="9">
        <v>0.31228592991828902</v>
      </c>
      <c r="E20" s="9">
        <v>0.40425568819045998</v>
      </c>
      <c r="F20" s="9">
        <v>0.25228476524353</v>
      </c>
      <c r="G20" s="9">
        <v>0.24255180358886699</v>
      </c>
    </row>
    <row r="21" spans="2:7" x14ac:dyDescent="0.25">
      <c r="B21" s="9">
        <v>0.244749650359153</v>
      </c>
      <c r="C21" s="9">
        <v>0.24386370182037301</v>
      </c>
      <c r="D21" s="9">
        <v>0.31530979275703402</v>
      </c>
      <c r="E21" s="9">
        <v>0.40602722764015198</v>
      </c>
      <c r="F21" s="9">
        <v>0.25107809901237399</v>
      </c>
      <c r="G21" s="9">
        <v>0.23890563845634399</v>
      </c>
    </row>
    <row r="22" spans="2:7" x14ac:dyDescent="0.25">
      <c r="B22" s="9">
        <v>0.24427084624767301</v>
      </c>
      <c r="C22" s="9">
        <v>0.234721034765243</v>
      </c>
      <c r="D22" s="9">
        <v>0.32198998332023598</v>
      </c>
      <c r="E22" s="9">
        <v>0.40603375434875399</v>
      </c>
      <c r="F22" s="9">
        <v>0.25039988756179798</v>
      </c>
      <c r="G22" s="9">
        <v>0.23794673383235901</v>
      </c>
    </row>
    <row r="23" spans="2:7" x14ac:dyDescent="0.25">
      <c r="B23" s="9">
        <v>0.244387507438659</v>
      </c>
      <c r="C23" s="9">
        <v>0.24591676890850001</v>
      </c>
      <c r="D23" s="9">
        <v>0.31773024797439497</v>
      </c>
      <c r="E23" s="9">
        <v>0.40534809231758101</v>
      </c>
      <c r="F23" s="9">
        <v>0.25193181633949202</v>
      </c>
      <c r="G23" s="9">
        <v>0.24142569303512501</v>
      </c>
    </row>
    <row r="24" spans="2:7" x14ac:dyDescent="0.25">
      <c r="B24" s="10"/>
      <c r="C24" s="10"/>
      <c r="D24" s="10"/>
      <c r="E24" s="10"/>
      <c r="F24" s="10"/>
      <c r="G24" s="10"/>
    </row>
    <row r="25" spans="2:7" x14ac:dyDescent="0.25">
      <c r="B25" s="10"/>
      <c r="C25" s="10"/>
      <c r="D25" s="10"/>
      <c r="E25" s="10"/>
      <c r="F25" s="11" t="s">
        <v>23</v>
      </c>
      <c r="G25" s="12">
        <f>AVERAGE(B3:G23)*100</f>
        <v>28.262833517695213</v>
      </c>
    </row>
    <row r="26" spans="2:7" x14ac:dyDescent="0.25">
      <c r="B26" s="10"/>
      <c r="C26" s="10"/>
      <c r="D26" s="10"/>
      <c r="E26" s="10"/>
      <c r="F26" s="13" t="s">
        <v>22</v>
      </c>
      <c r="G26" s="14">
        <f>_xlfn.STDEV.P(B3:G23)*100</f>
        <v>6.0771845180533557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 2</vt:lpstr>
      <vt:lpstr>time spent flying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Ree, M.J. van der (Max)</dc:creator>
  <cp:lastModifiedBy>Ree, M.J. van der (Max)</cp:lastModifiedBy>
  <dcterms:created xsi:type="dcterms:W3CDTF">2025-05-22T12:00:51Z</dcterms:created>
  <dcterms:modified xsi:type="dcterms:W3CDTF">2025-07-29T11:59:07Z</dcterms:modified>
</cp:coreProperties>
</file>