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4.xml" ContentType="application/vnd.openxmlformats-officedocument.spreadsheetml.comment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codeName="ThisWorkbook"/>
  <mc:AlternateContent xmlns:mc="http://schemas.openxmlformats.org/markup-compatibility/2006">
    <mc:Choice Requires="x15">
      <x15ac:absPath xmlns:x15ac="http://schemas.microsoft.com/office/spreadsheetml/2010/11/ac" url="D:\desktop\Quantitative Management Practice\assessment2\"/>
    </mc:Choice>
  </mc:AlternateContent>
  <xr:revisionPtr revIDLastSave="0" documentId="13_ncr:1_{06F6D577-3327-4F38-B38E-33B4D3395DCF}" xr6:coauthVersionLast="47" xr6:coauthVersionMax="47" xr10:uidLastSave="{00000000-0000-0000-0000-000000000000}"/>
  <bookViews>
    <workbookView xWindow="28680" yWindow="-120" windowWidth="29040" windowHeight="15720" tabRatio="919" activeTab="9" xr2:uid="{00000000-000D-0000-FFFF-FFFF00000000}"/>
  </bookViews>
  <sheets>
    <sheet name="without research" sheetId="1" r:id="rId1"/>
    <sheet name="without research Tree" sheetId="8" r:id="rId2"/>
    <sheet name="with research" sheetId="12" r:id="rId3"/>
    <sheet name="with research Tree" sheetId="13" r:id="rId4"/>
    <sheet name="maximise expected profit" sheetId="14" r:id="rId5"/>
    <sheet name="Risk analysis" sheetId="24" r:id="rId6"/>
    <sheet name="Risk analysis Tree " sheetId="25" r:id="rId7"/>
    <sheet name="EVSI" sheetId="15" r:id="rId8"/>
    <sheet name="EVSI(2)" sheetId="19" r:id="rId9"/>
    <sheet name="EVSI Tree (2)" sheetId="20" r:id="rId10"/>
    <sheet name="EVPI" sheetId="16" r:id="rId11"/>
    <sheet name="EVPI(2)" sheetId="17" r:id="rId12"/>
    <sheet name="EVPI Tree (2)" sheetId="18"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V25" i="24" l="1"/>
  <c r="V18" i="24"/>
  <c r="V21" i="24"/>
  <c r="T13" i="24"/>
  <c r="V19" i="25" l="1"/>
  <c r="A36" i="13"/>
  <c r="F5" i="14" s="1"/>
  <c r="V47" i="25"/>
  <c r="W47" i="25" s="1"/>
  <c r="V43" i="25"/>
  <c r="W43" i="25" s="1"/>
  <c r="V39" i="25"/>
  <c r="W39" i="25" s="1"/>
  <c r="N38" i="25"/>
  <c r="V22" i="24" s="1"/>
  <c r="V35" i="25"/>
  <c r="W35" i="25" s="1"/>
  <c r="V31" i="25"/>
  <c r="W31" i="25" s="1"/>
  <c r="Z30" i="25"/>
  <c r="V27" i="25"/>
  <c r="W27" i="25" s="1"/>
  <c r="V23" i="25"/>
  <c r="W23" i="25" s="1"/>
  <c r="V15" i="25"/>
  <c r="D24" i="24"/>
  <c r="B13" i="24"/>
  <c r="D23" i="24" s="1"/>
  <c r="C12" i="24"/>
  <c r="B7" i="24"/>
  <c r="N42" i="25" s="1"/>
  <c r="V23" i="24" s="1"/>
  <c r="W23" i="24" s="1"/>
  <c r="W47" i="20"/>
  <c r="V47" i="20"/>
  <c r="V43" i="20"/>
  <c r="W43" i="20" s="1"/>
  <c r="V39" i="20"/>
  <c r="W39" i="20" s="1"/>
  <c r="N38" i="20"/>
  <c r="W35" i="20"/>
  <c r="V35" i="20"/>
  <c r="AA22" i="20" s="1"/>
  <c r="V31" i="20"/>
  <c r="W31" i="20" s="1"/>
  <c r="Z30" i="20"/>
  <c r="F28" i="20"/>
  <c r="W27" i="20"/>
  <c r="V27" i="20"/>
  <c r="W23" i="20"/>
  <c r="V23" i="20"/>
  <c r="AA21" i="20"/>
  <c r="AA20" i="20"/>
  <c r="V19" i="20"/>
  <c r="W19" i="20" s="1"/>
  <c r="W15" i="20"/>
  <c r="V15" i="20"/>
  <c r="D25" i="19"/>
  <c r="D19" i="19"/>
  <c r="B13" i="19"/>
  <c r="D13" i="19" s="1"/>
  <c r="C12" i="19"/>
  <c r="B7" i="19"/>
  <c r="L17" i="24" l="1"/>
  <c r="T24" i="24"/>
  <c r="U24" i="24" s="1"/>
  <c r="T21" i="24"/>
  <c r="X22" i="24"/>
  <c r="W22" i="24"/>
  <c r="D12" i="24"/>
  <c r="T18" i="24"/>
  <c r="H16" i="12"/>
  <c r="W15" i="25"/>
  <c r="D13" i="24"/>
  <c r="G8" i="24"/>
  <c r="I19" i="25" s="1"/>
  <c r="H8" i="24"/>
  <c r="I31" i="25" s="1"/>
  <c r="K42" i="25"/>
  <c r="J42" i="25" s="1"/>
  <c r="W19" i="25"/>
  <c r="D24" i="19"/>
  <c r="G8" i="19"/>
  <c r="G13" i="19" s="1"/>
  <c r="S18" i="20" s="1"/>
  <c r="N42" i="20"/>
  <c r="K42" i="20" s="1"/>
  <c r="H8" i="19"/>
  <c r="I31" i="20" s="1"/>
  <c r="AB22" i="20" s="1"/>
  <c r="D12" i="19"/>
  <c r="D20" i="19"/>
  <c r="W18" i="24" l="1"/>
  <c r="W19" i="24"/>
  <c r="W21" i="24"/>
  <c r="T17" i="24"/>
  <c r="T23" i="24"/>
  <c r="T20" i="24"/>
  <c r="T16" i="24"/>
  <c r="T22" i="24"/>
  <c r="T19" i="24"/>
  <c r="H12" i="24"/>
  <c r="S26" i="25" s="1"/>
  <c r="V19" i="24" s="1"/>
  <c r="G13" i="24"/>
  <c r="D31" i="24" s="1"/>
  <c r="G12" i="24"/>
  <c r="F45" i="25"/>
  <c r="U22" i="24" s="1"/>
  <c r="H13" i="24"/>
  <c r="D36" i="24" s="1"/>
  <c r="L16" i="24"/>
  <c r="I8" i="24"/>
  <c r="L15" i="24"/>
  <c r="M17" i="24"/>
  <c r="G12" i="19"/>
  <c r="S14" i="20" s="1"/>
  <c r="D30" i="19"/>
  <c r="I19" i="20"/>
  <c r="AB21" i="20" s="1"/>
  <c r="H12" i="19"/>
  <c r="S26" i="20" s="1"/>
  <c r="J42" i="20"/>
  <c r="F45" i="20"/>
  <c r="E45" i="20" s="1"/>
  <c r="H13" i="19"/>
  <c r="S30" i="20" s="1"/>
  <c r="I8" i="19"/>
  <c r="S18" i="25" l="1"/>
  <c r="I46" i="25"/>
  <c r="H14" i="24"/>
  <c r="D35" i="24"/>
  <c r="G14" i="24"/>
  <c r="S14" i="25"/>
  <c r="D30" i="24"/>
  <c r="J50" i="25"/>
  <c r="E45" i="25"/>
  <c r="S30" i="25"/>
  <c r="I40" i="25"/>
  <c r="M16" i="24"/>
  <c r="V17" i="24" s="1"/>
  <c r="G14" i="19"/>
  <c r="D29" i="19"/>
  <c r="D35" i="19"/>
  <c r="I40" i="20"/>
  <c r="I46" i="20"/>
  <c r="J50" i="20"/>
  <c r="D34" i="19"/>
  <c r="H14" i="19"/>
  <c r="P30" i="20"/>
  <c r="K33" i="20" s="1"/>
  <c r="P18" i="20"/>
  <c r="AB20" i="20"/>
  <c r="AB24" i="20" s="1"/>
  <c r="P30" i="25" l="1"/>
  <c r="U19" i="24" s="1"/>
  <c r="V20" i="24"/>
  <c r="P18" i="25"/>
  <c r="M15" i="24"/>
  <c r="O30" i="25"/>
  <c r="K33" i="25"/>
  <c r="K21" i="25"/>
  <c r="O30" i="20"/>
  <c r="O18" i="20"/>
  <c r="K21" i="20"/>
  <c r="N34" i="20"/>
  <c r="J33" i="20"/>
  <c r="N28" i="20"/>
  <c r="O18" i="25" l="1"/>
  <c r="U16" i="24"/>
  <c r="X19" i="24"/>
  <c r="F27" i="25"/>
  <c r="M18" i="24"/>
  <c r="V16" i="24"/>
  <c r="N16" i="25"/>
  <c r="J21" i="25"/>
  <c r="N22" i="25"/>
  <c r="J33" i="25"/>
  <c r="N28" i="25"/>
  <c r="N34" i="25"/>
  <c r="J21" i="20"/>
  <c r="N16" i="20"/>
  <c r="N22" i="20"/>
  <c r="F27" i="20"/>
  <c r="X16" i="24" l="1"/>
  <c r="W16" i="24"/>
  <c r="A36" i="25"/>
  <c r="E27" i="25"/>
  <c r="E50" i="20"/>
  <c r="L36" i="19" s="1"/>
  <c r="A36" i="20"/>
  <c r="E27" i="20"/>
  <c r="F29" i="20"/>
  <c r="E49" i="20"/>
  <c r="L2" i="19" l="1"/>
  <c r="N15" i="24"/>
  <c r="N16" i="24"/>
  <c r="N17" i="24"/>
  <c r="D25" i="25"/>
  <c r="D43" i="25"/>
  <c r="A37" i="25"/>
  <c r="L19" i="19"/>
  <c r="E29" i="20"/>
  <c r="D25" i="20"/>
  <c r="D43" i="20"/>
  <c r="A37" i="20"/>
  <c r="H16" i="17" l="1"/>
  <c r="V47" i="18"/>
  <c r="W47" i="18" s="1"/>
  <c r="V43" i="18"/>
  <c r="W43" i="18" s="1"/>
  <c r="V39" i="18"/>
  <c r="W39" i="18" s="1"/>
  <c r="V35" i="18"/>
  <c r="V31" i="18"/>
  <c r="V23" i="18"/>
  <c r="W23" i="18" s="1"/>
  <c r="V27" i="18"/>
  <c r="V19" i="18"/>
  <c r="V15" i="18"/>
  <c r="W15" i="18" s="1"/>
  <c r="W19" i="18"/>
  <c r="N38" i="18"/>
  <c r="W35" i="18"/>
  <c r="W31" i="18"/>
  <c r="Z30" i="18"/>
  <c r="W27" i="18"/>
  <c r="AA21" i="18"/>
  <c r="D25" i="17"/>
  <c r="D19" i="17"/>
  <c r="B13" i="17"/>
  <c r="D24" i="17" s="1"/>
  <c r="C12" i="17"/>
  <c r="D12" i="17" s="1"/>
  <c r="H8" i="17"/>
  <c r="I31" i="18" s="1"/>
  <c r="AB22" i="18" s="1"/>
  <c r="G8" i="17"/>
  <c r="I19" i="18" s="1"/>
  <c r="B7" i="17"/>
  <c r="N42" i="18" s="1"/>
  <c r="D13" i="17" l="1"/>
  <c r="AA20" i="18"/>
  <c r="K42" i="18"/>
  <c r="J42" i="18" s="1"/>
  <c r="F45" i="18"/>
  <c r="H12" i="17"/>
  <c r="D20" i="17"/>
  <c r="AA22" i="18"/>
  <c r="G13" i="17"/>
  <c r="I8" i="17"/>
  <c r="H13" i="17"/>
  <c r="G12" i="17"/>
  <c r="S26" i="18" l="1"/>
  <c r="D34" i="17"/>
  <c r="H14" i="17"/>
  <c r="G14" i="17"/>
  <c r="D29" i="17"/>
  <c r="S14" i="18"/>
  <c r="J50" i="18"/>
  <c r="I46" i="18"/>
  <c r="I40" i="18"/>
  <c r="E45" i="18"/>
  <c r="D35" i="17"/>
  <c r="S30" i="18"/>
  <c r="D30" i="17"/>
  <c r="S18" i="18"/>
  <c r="AB21" i="18" s="1"/>
  <c r="P18" i="18" l="1"/>
  <c r="AB20" i="18"/>
  <c r="AB24" i="18" s="1"/>
  <c r="P30" i="18"/>
  <c r="O30" i="18" l="1"/>
  <c r="K33" i="18"/>
  <c r="O18" i="18"/>
  <c r="K21" i="18"/>
  <c r="J21" i="18" l="1"/>
  <c r="N16" i="18"/>
  <c r="N22" i="18"/>
  <c r="F27" i="18"/>
  <c r="J33" i="18"/>
  <c r="N28" i="18"/>
  <c r="N34" i="18"/>
  <c r="E50" i="18" l="1"/>
  <c r="E49" i="18"/>
  <c r="A36" i="18"/>
  <c r="E27" i="18"/>
  <c r="D43" i="18" l="1"/>
  <c r="D25" i="18"/>
  <c r="A37" i="18"/>
  <c r="E29" i="18"/>
  <c r="E49" i="13" l="1"/>
  <c r="E50" i="13" l="1"/>
  <c r="J50" i="13"/>
  <c r="I14" i="16"/>
  <c r="E29" i="13"/>
  <c r="F29" i="13"/>
  <c r="F28" i="13"/>
  <c r="I3" i="15"/>
  <c r="O19" i="16"/>
  <c r="R15" i="16" s="1"/>
  <c r="R19" i="16"/>
  <c r="M25" i="16"/>
  <c r="O27" i="16"/>
  <c r="R23" i="16" s="1"/>
  <c r="R27" i="16"/>
  <c r="F27" i="13"/>
  <c r="P10" i="15"/>
  <c r="Q9" i="15"/>
  <c r="R9" i="15" s="1"/>
  <c r="P4" i="15"/>
  <c r="T21" i="15" s="1"/>
  <c r="X21" i="15" s="1"/>
  <c r="T22" i="15" s="1"/>
  <c r="V35" i="13"/>
  <c r="AA22" i="13" s="1"/>
  <c r="V31" i="13"/>
  <c r="V27" i="13"/>
  <c r="V23" i="13"/>
  <c r="V19" i="13"/>
  <c r="AA21" i="13" s="1"/>
  <c r="V15" i="13"/>
  <c r="AA20" i="13" s="1"/>
  <c r="AB22" i="13"/>
  <c r="AB21" i="13"/>
  <c r="AB20" i="13"/>
  <c r="J23" i="16" l="1"/>
  <c r="V5" i="15"/>
  <c r="V9" i="15" s="1"/>
  <c r="U5" i="15"/>
  <c r="U9" i="15" s="1"/>
  <c r="R10" i="15"/>
  <c r="V10" i="15" l="1"/>
  <c r="V11" i="15" s="1"/>
  <c r="U10" i="15"/>
  <c r="U11" i="15" l="1"/>
  <c r="T16" i="15"/>
  <c r="X16" i="15" s="1"/>
  <c r="T14" i="15"/>
  <c r="X14" i="15" s="1"/>
  <c r="Z30" i="13"/>
  <c r="S17" i="15" l="1"/>
  <c r="V43" i="13"/>
  <c r="V39" i="13"/>
  <c r="I4" i="1"/>
  <c r="C29" i="15" l="1"/>
  <c r="C48" i="15"/>
  <c r="C8" i="15"/>
  <c r="L20" i="8"/>
  <c r="L16" i="8"/>
  <c r="I15" i="8"/>
  <c r="V47" i="13" l="1"/>
  <c r="W47" i="13" s="1"/>
  <c r="W43" i="13"/>
  <c r="W39" i="13"/>
  <c r="W35" i="13"/>
  <c r="W31" i="13"/>
  <c r="W27" i="13"/>
  <c r="W23" i="13"/>
  <c r="W19" i="13"/>
  <c r="W15" i="13"/>
  <c r="N38" i="13"/>
  <c r="D25" i="12"/>
  <c r="D19" i="12"/>
  <c r="B13" i="12"/>
  <c r="D13" i="12" s="1"/>
  <c r="C12" i="12"/>
  <c r="D12" i="12" s="1"/>
  <c r="B7" i="12"/>
  <c r="H8" i="12" s="1"/>
  <c r="I31" i="13" s="1"/>
  <c r="D20" i="12" l="1"/>
  <c r="H13" i="12"/>
  <c r="D24" i="12"/>
  <c r="G8" i="12"/>
  <c r="G12" i="12" s="1"/>
  <c r="N42" i="13"/>
  <c r="K42" i="13" s="1"/>
  <c r="J42" i="13" s="1"/>
  <c r="H12" i="12"/>
  <c r="L24" i="8"/>
  <c r="M24" i="8" s="1"/>
  <c r="M20" i="8"/>
  <c r="M16" i="8"/>
  <c r="G13" i="12" l="1"/>
  <c r="G14" i="12" s="1"/>
  <c r="H14" i="12"/>
  <c r="D34" i="12"/>
  <c r="S26" i="13"/>
  <c r="D35" i="12"/>
  <c r="S30" i="13"/>
  <c r="I8" i="12"/>
  <c r="I19" i="13"/>
  <c r="S14" i="13"/>
  <c r="D29" i="12"/>
  <c r="F45" i="13"/>
  <c r="S18" i="13" l="1"/>
  <c r="P18" i="13" s="1"/>
  <c r="D30" i="12"/>
  <c r="P30" i="13"/>
  <c r="K33" i="13" s="1"/>
  <c r="AB24" i="13"/>
  <c r="I46" i="13"/>
  <c r="I40" i="13"/>
  <c r="E45" i="13"/>
  <c r="O30" i="13" l="1"/>
  <c r="O18" i="13"/>
  <c r="K21" i="13"/>
  <c r="N28" i="13"/>
  <c r="N34" i="13"/>
  <c r="J33" i="13"/>
  <c r="N22" i="13" l="1"/>
  <c r="N16" i="13"/>
  <c r="J21" i="13"/>
  <c r="E27" i="13" l="1"/>
  <c r="B4" i="1"/>
  <c r="A37" i="13" l="1"/>
  <c r="D43" i="13"/>
  <c r="D25" i="13"/>
  <c r="B5" i="1"/>
  <c r="I19" i="8"/>
  <c r="F19" i="8" s="1"/>
  <c r="B11" i="1" l="1"/>
  <c r="H4" i="1"/>
  <c r="B12" i="1"/>
  <c r="A22" i="8"/>
  <c r="E19" i="8"/>
  <c r="D17" i="8" l="1"/>
  <c r="D23" i="8"/>
  <c r="A23"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1B510D47-CBBE-4517-AE50-B6CF60B3DA6F}">
      <text>
        <r>
          <rPr>
            <b/>
            <sz val="9"/>
            <color indexed="81"/>
            <rFont val="Tahoma"/>
            <family val="2"/>
          </rPr>
          <t>ZHENG WANG:</t>
        </r>
        <r>
          <rPr>
            <sz val="9"/>
            <color indexed="81"/>
            <rFont val="Tahoma"/>
            <family val="2"/>
          </rPr>
          <t xml:space="preserve">
P1</t>
        </r>
      </text>
    </comment>
    <comment ref="B12" authorId="0" shapeId="0" xr:uid="{ACC25A37-A4C1-43F9-9683-9C9ACADAE88E}">
      <text>
        <r>
          <rPr>
            <b/>
            <sz val="9"/>
            <color indexed="81"/>
            <rFont val="Tahoma"/>
            <family val="2"/>
          </rPr>
          <t>ZHENG WANG:</t>
        </r>
        <r>
          <rPr>
            <sz val="9"/>
            <color indexed="81"/>
            <rFont val="Tahoma"/>
            <family val="2"/>
          </rPr>
          <t xml:space="preserve">
P2</t>
        </r>
      </text>
    </comment>
    <comment ref="C13" authorId="0" shapeId="0" xr:uid="{5D3009D8-5AE7-4FB1-8326-EFCB7C374338}">
      <text>
        <r>
          <rPr>
            <b/>
            <sz val="9"/>
            <color indexed="81"/>
            <rFont val="Tahoma"/>
            <family val="2"/>
          </rPr>
          <t>ZHENG WANG:</t>
        </r>
        <r>
          <rPr>
            <sz val="9"/>
            <color indexed="81"/>
            <rFont val="Tahoma"/>
            <family val="2"/>
          </rPr>
          <t xml:space="preserve">
P3</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V15" authorId="0" shapeId="0" xr:uid="{6F463EFA-12D1-4ADD-98E8-C657EF62CBC2}">
      <text>
        <r>
          <rPr>
            <b/>
            <sz val="9"/>
            <color indexed="81"/>
            <rFont val="Tahoma"/>
            <family val="2"/>
          </rPr>
          <t>ZHENG WANG:</t>
        </r>
        <r>
          <rPr>
            <sz val="9"/>
            <color indexed="81"/>
            <rFont val="Tahoma"/>
            <family val="2"/>
          </rPr>
          <t xml:space="preserve">
scenario 1</t>
        </r>
      </text>
    </comment>
    <comment ref="V19" authorId="0" shapeId="0" xr:uid="{EB47F5E0-A7B0-4410-BD10-BA917D0FC436}">
      <text>
        <r>
          <rPr>
            <b/>
            <sz val="9"/>
            <color indexed="81"/>
            <rFont val="Tahoma"/>
            <family val="2"/>
          </rPr>
          <t>ZHENG WANG:</t>
        </r>
        <r>
          <rPr>
            <sz val="9"/>
            <color indexed="81"/>
            <rFont val="Tahoma"/>
            <family val="2"/>
          </rPr>
          <t xml:space="preserve">
scenario 2</t>
        </r>
      </text>
    </comment>
    <comment ref="V35" authorId="0" shapeId="0" xr:uid="{F52E2BCB-4217-42FC-ABC1-14D6E56BA13F}">
      <text>
        <r>
          <rPr>
            <b/>
            <sz val="9"/>
            <color indexed="81"/>
            <rFont val="Tahoma"/>
            <family val="2"/>
          </rPr>
          <t>ZHENG WANG:</t>
        </r>
        <r>
          <rPr>
            <sz val="9"/>
            <color indexed="81"/>
            <rFont val="Tahoma"/>
            <family val="2"/>
          </rPr>
          <t xml:space="preserve">
scenario 3</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E3CB9613-EB73-4CCC-A21C-3C82043CFCFE}">
      <text>
        <r>
          <rPr>
            <b/>
            <sz val="9"/>
            <color indexed="81"/>
            <rFont val="Tahoma"/>
            <family val="2"/>
          </rPr>
          <t>ZHENG WANG:</t>
        </r>
        <r>
          <rPr>
            <sz val="9"/>
            <color indexed="81"/>
            <rFont val="Tahoma"/>
            <family val="2"/>
          </rPr>
          <t xml:space="preserve">
P1</t>
        </r>
      </text>
    </comment>
    <comment ref="B12" authorId="0" shapeId="0" xr:uid="{21D04262-D172-472D-B8D2-8D5F0B554B1D}">
      <text>
        <r>
          <rPr>
            <b/>
            <sz val="9"/>
            <color indexed="81"/>
            <rFont val="Tahoma"/>
            <family val="2"/>
          </rPr>
          <t>ZHENG WANG:</t>
        </r>
        <r>
          <rPr>
            <sz val="9"/>
            <color indexed="81"/>
            <rFont val="Tahoma"/>
            <family val="2"/>
          </rPr>
          <t xml:space="preserve">
P2</t>
        </r>
      </text>
    </comment>
    <comment ref="C13" authorId="0" shapeId="0" xr:uid="{A4816BAE-F507-40C1-845D-096590D4CE62}">
      <text>
        <r>
          <rPr>
            <b/>
            <sz val="9"/>
            <color indexed="81"/>
            <rFont val="Tahoma"/>
            <family val="2"/>
          </rPr>
          <t>ZHENG WANG:</t>
        </r>
        <r>
          <rPr>
            <sz val="9"/>
            <color indexed="81"/>
            <rFont val="Tahoma"/>
            <family val="2"/>
          </rPr>
          <t xml:space="preserve">
P3</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C5E97D12-19FA-4D30-A9D6-7AFF0CDF4A2E}">
      <text>
        <r>
          <rPr>
            <b/>
            <sz val="9"/>
            <color indexed="81"/>
            <rFont val="Tahoma"/>
            <family val="2"/>
          </rPr>
          <t>ZHENG WANG:</t>
        </r>
        <r>
          <rPr>
            <sz val="9"/>
            <color indexed="81"/>
            <rFont val="Tahoma"/>
            <family val="2"/>
          </rPr>
          <t xml:space="preserve">
P1</t>
        </r>
      </text>
    </comment>
    <comment ref="B12" authorId="0" shapeId="0" xr:uid="{9E6135EC-D740-44C3-A01F-D13FB38DF127}">
      <text>
        <r>
          <rPr>
            <b/>
            <sz val="9"/>
            <color indexed="81"/>
            <rFont val="Tahoma"/>
            <family val="2"/>
          </rPr>
          <t>ZHENG WANG:</t>
        </r>
        <r>
          <rPr>
            <sz val="9"/>
            <color indexed="81"/>
            <rFont val="Tahoma"/>
            <family val="2"/>
          </rPr>
          <t xml:space="preserve">
P2</t>
        </r>
      </text>
    </comment>
    <comment ref="C13" authorId="0" shapeId="0" xr:uid="{01CC42D7-7B20-4CCD-AF36-276610379F86}">
      <text>
        <r>
          <rPr>
            <b/>
            <sz val="9"/>
            <color indexed="81"/>
            <rFont val="Tahoma"/>
            <family val="2"/>
          </rPr>
          <t>ZHENG WANG:</t>
        </r>
        <r>
          <rPr>
            <sz val="9"/>
            <color indexed="81"/>
            <rFont val="Tahoma"/>
            <family val="2"/>
          </rPr>
          <t xml:space="preserve">
P3</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V15" authorId="0" shapeId="0" xr:uid="{3195A2B0-406C-4B60-86D3-C2962FAEA7D0}">
      <text>
        <r>
          <rPr>
            <b/>
            <sz val="9"/>
            <color indexed="81"/>
            <rFont val="Tahoma"/>
            <family val="2"/>
          </rPr>
          <t>ZHENG WANG:</t>
        </r>
        <r>
          <rPr>
            <sz val="9"/>
            <color indexed="81"/>
            <rFont val="Tahoma"/>
            <family val="2"/>
          </rPr>
          <t xml:space="preserve">
scenario 1</t>
        </r>
      </text>
    </comment>
    <comment ref="V19" authorId="0" shapeId="0" xr:uid="{00058CC7-17D4-4C2C-8ACF-6011DB54B45A}">
      <text>
        <r>
          <rPr>
            <b/>
            <sz val="9"/>
            <color indexed="81"/>
            <rFont val="Tahoma"/>
            <family val="2"/>
          </rPr>
          <t>ZHENG WANG:</t>
        </r>
        <r>
          <rPr>
            <sz val="9"/>
            <color indexed="81"/>
            <rFont val="Tahoma"/>
            <family val="2"/>
          </rPr>
          <t xml:space="preserve">
scenario 2</t>
        </r>
      </text>
    </comment>
    <comment ref="V35" authorId="0" shapeId="0" xr:uid="{35293391-3235-40C8-BEF9-984A4EBDBE11}">
      <text>
        <r>
          <rPr>
            <b/>
            <sz val="9"/>
            <color indexed="81"/>
            <rFont val="Tahoma"/>
            <family val="2"/>
          </rPr>
          <t>ZHENG WANG:</t>
        </r>
        <r>
          <rPr>
            <sz val="9"/>
            <color indexed="81"/>
            <rFont val="Tahoma"/>
            <family val="2"/>
          </rPr>
          <t xml:space="preserve">
scenario 3</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B6" authorId="0" shapeId="0" xr:uid="{0F3B6676-E08D-4FF7-9507-51785DF97FB7}">
      <text>
        <r>
          <rPr>
            <b/>
            <sz val="9"/>
            <color indexed="81"/>
            <rFont val="Tahoma"/>
            <family val="2"/>
          </rPr>
          <t>ZHENG WANG:</t>
        </r>
        <r>
          <rPr>
            <sz val="9"/>
            <color indexed="81"/>
            <rFont val="Tahoma"/>
            <family val="2"/>
          </rPr>
          <t xml:space="preserve">
P1</t>
        </r>
      </text>
    </comment>
    <comment ref="B12" authorId="0" shapeId="0" xr:uid="{F18B4F22-7E73-45B4-8121-F60F5DD4C1E6}">
      <text>
        <r>
          <rPr>
            <b/>
            <sz val="9"/>
            <color indexed="81"/>
            <rFont val="Tahoma"/>
            <family val="2"/>
          </rPr>
          <t>ZHENG WANG:</t>
        </r>
        <r>
          <rPr>
            <sz val="9"/>
            <color indexed="81"/>
            <rFont val="Tahoma"/>
            <family val="2"/>
          </rPr>
          <t xml:space="preserve">
P2</t>
        </r>
      </text>
    </comment>
    <comment ref="C13" authorId="0" shapeId="0" xr:uid="{2879A10E-EACE-4004-B131-F95D788DF62D}">
      <text>
        <r>
          <rPr>
            <b/>
            <sz val="9"/>
            <color indexed="81"/>
            <rFont val="Tahoma"/>
            <family val="2"/>
          </rPr>
          <t>ZHENG WANG:</t>
        </r>
        <r>
          <rPr>
            <sz val="9"/>
            <color indexed="81"/>
            <rFont val="Tahoma"/>
            <family val="2"/>
          </rPr>
          <t xml:space="preserve">
P3</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ZHENG WANG</author>
  </authors>
  <commentList>
    <comment ref="V15" authorId="0" shapeId="0" xr:uid="{44826A0A-1619-420C-B317-2935963C4E40}">
      <text>
        <r>
          <rPr>
            <b/>
            <sz val="9"/>
            <color indexed="81"/>
            <rFont val="Tahoma"/>
            <family val="2"/>
          </rPr>
          <t>ZHENG WANG:</t>
        </r>
        <r>
          <rPr>
            <sz val="9"/>
            <color indexed="81"/>
            <rFont val="Tahoma"/>
            <family val="2"/>
          </rPr>
          <t xml:space="preserve">
scenario 1</t>
        </r>
      </text>
    </comment>
    <comment ref="V19" authorId="0" shapeId="0" xr:uid="{3689A97B-F2D1-48E9-B32E-F546DF04B2C3}">
      <text>
        <r>
          <rPr>
            <b/>
            <sz val="9"/>
            <color indexed="81"/>
            <rFont val="Tahoma"/>
            <family val="2"/>
          </rPr>
          <t>ZHENG WANG:</t>
        </r>
        <r>
          <rPr>
            <sz val="9"/>
            <color indexed="81"/>
            <rFont val="Tahoma"/>
            <family val="2"/>
          </rPr>
          <t xml:space="preserve">
scenario 2</t>
        </r>
      </text>
    </comment>
    <comment ref="V35" authorId="0" shapeId="0" xr:uid="{6F7E884D-19EF-4DFD-8E73-2CD6256ABFB8}">
      <text>
        <r>
          <rPr>
            <b/>
            <sz val="9"/>
            <color indexed="81"/>
            <rFont val="Tahoma"/>
            <family val="2"/>
          </rPr>
          <t>ZHENG WANG:</t>
        </r>
        <r>
          <rPr>
            <sz val="9"/>
            <color indexed="81"/>
            <rFont val="Tahoma"/>
            <family val="2"/>
          </rPr>
          <t xml:space="preserve">
scenario 3</t>
        </r>
      </text>
    </comment>
  </commentList>
</comments>
</file>

<file path=xl/sharedStrings.xml><?xml version="1.0" encoding="utf-8"?>
<sst xmlns="http://schemas.openxmlformats.org/spreadsheetml/2006/main" count="362" uniqueCount="93">
  <si>
    <t>Probability</t>
  </si>
  <si>
    <t>Cost incurs</t>
  </si>
  <si>
    <t>Best decision</t>
  </si>
  <si>
    <t>Input</t>
  </si>
  <si>
    <t>Bayes' rule calculations</t>
  </si>
  <si>
    <t xml:space="preserve">Sum Check </t>
  </si>
  <si>
    <t>Sum checks</t>
  </si>
  <si>
    <t>Probability p</t>
  </si>
  <si>
    <t>EMV of Decision 2</t>
  </si>
  <si>
    <t>Prior Probability</t>
  </si>
  <si>
    <t>Posterior probabilities, given predictions</t>
  </si>
  <si>
    <t>Data Table for analysis</t>
  </si>
  <si>
    <t>Explanation of the probabilities</t>
  </si>
  <si>
    <t>EMV of Decision 1</t>
  </si>
  <si>
    <t>Value Measure</t>
  </si>
  <si>
    <t>U-Value</t>
  </si>
  <si>
    <t>Decision 1: on market  now</t>
  </si>
  <si>
    <t>Max EMV</t>
  </si>
  <si>
    <t>succeed</t>
  </si>
  <si>
    <t>fail</t>
  </si>
  <si>
    <t>ON MARKET</t>
  </si>
  <si>
    <t>NOT TO MARKET</t>
  </si>
  <si>
    <t xml:space="preserve"> market research predict succeeds</t>
  </si>
  <si>
    <t>market research predict fails</t>
  </si>
  <si>
    <t>Not  market research study</t>
  </si>
  <si>
    <t xml:space="preserve"> succeeds</t>
  </si>
  <si>
    <t xml:space="preserve"> fails</t>
  </si>
  <si>
    <t>succeeds</t>
  </si>
  <si>
    <t>fails</t>
  </si>
  <si>
    <t>not to market</t>
  </si>
  <si>
    <t xml:space="preserve">Cost of  market research </t>
  </si>
  <si>
    <t>profile</t>
  </si>
  <si>
    <t>Probabilities that indicate the accuracy of the reserch</t>
  </si>
  <si>
    <t>Probabilities that indicate the accuracy of the market research</t>
  </si>
  <si>
    <t>Actual\ research study</t>
  </si>
  <si>
    <r>
      <t xml:space="preserve">Given that the product </t>
    </r>
    <r>
      <rPr>
        <b/>
        <sz val="11"/>
        <color theme="1"/>
        <rFont val="Calibri"/>
        <family val="2"/>
        <scheme val="minor"/>
      </rPr>
      <t>succeeds</t>
    </r>
    <r>
      <rPr>
        <sz val="11"/>
        <color theme="1"/>
        <rFont val="Calibri"/>
        <family val="2"/>
        <scheme val="minor"/>
      </rPr>
      <t xml:space="preserve"> in the marketplace:</t>
    </r>
  </si>
  <si>
    <t>Decision 2: not to  market</t>
  </si>
  <si>
    <t>Probabilities of  research study</t>
  </si>
  <si>
    <t>Posterior probabilities, given research study</t>
  </si>
  <si>
    <r>
      <t xml:space="preserve">Probability of  product </t>
    </r>
    <r>
      <rPr>
        <b/>
        <sz val="11"/>
        <color theme="1"/>
        <rFont val="Calibri"/>
        <family val="2"/>
        <scheme val="minor"/>
      </rPr>
      <t>succeeds</t>
    </r>
    <r>
      <rPr>
        <sz val="11"/>
        <color theme="1"/>
        <rFont val="Calibri"/>
        <family val="2"/>
        <scheme val="minor"/>
      </rPr>
      <t xml:space="preserve"> in the marketplace:</t>
    </r>
  </si>
  <si>
    <r>
      <t xml:space="preserve">Probability of  product </t>
    </r>
    <r>
      <rPr>
        <b/>
        <sz val="11"/>
        <color theme="1"/>
        <rFont val="Calibri"/>
        <family val="2"/>
        <scheme val="minor"/>
      </rPr>
      <t>fails</t>
    </r>
    <r>
      <rPr>
        <sz val="11"/>
        <color theme="1"/>
        <rFont val="Calibri"/>
        <family val="2"/>
        <scheme val="minor"/>
      </rPr>
      <t xml:space="preserve"> in the marketplace:</t>
    </r>
  </si>
  <si>
    <r>
      <t>Probability of the research saying the product will</t>
    </r>
    <r>
      <rPr>
        <b/>
        <sz val="11"/>
        <color theme="1"/>
        <rFont val="Calibri"/>
        <family val="2"/>
        <scheme val="minor"/>
      </rPr>
      <t xml:space="preserve"> fail</t>
    </r>
    <r>
      <rPr>
        <sz val="11"/>
        <color theme="1"/>
        <rFont val="Calibri"/>
        <family val="2"/>
        <scheme val="minor"/>
      </rPr>
      <t xml:space="preserve"> in the marketplace:</t>
    </r>
  </si>
  <si>
    <r>
      <t xml:space="preserve"> Probability of the research saying the product will </t>
    </r>
    <r>
      <rPr>
        <b/>
        <sz val="11"/>
        <color theme="1"/>
        <rFont val="Calibri"/>
        <family val="2"/>
        <scheme val="minor"/>
      </rPr>
      <t>succeed</t>
    </r>
    <r>
      <rPr>
        <sz val="11"/>
        <color theme="1"/>
        <rFont val="Calibri"/>
        <family val="2"/>
        <scheme val="minor"/>
      </rPr>
      <t xml:space="preserve"> in the marketplace:</t>
    </r>
  </si>
  <si>
    <t xml:space="preserve">scenario 1:  profit is </t>
  </si>
  <si>
    <t>To maximise expected profit, what strategy should the C&amp;B product manager follow?</t>
  </si>
  <si>
    <t>Q1</t>
  </si>
  <si>
    <r>
      <t xml:space="preserve">Given that the research saying the product will </t>
    </r>
    <r>
      <rPr>
        <b/>
        <sz val="11"/>
        <color theme="1"/>
        <rFont val="Calibri"/>
        <family val="2"/>
        <scheme val="minor"/>
      </rPr>
      <t>fail</t>
    </r>
    <r>
      <rPr>
        <sz val="11"/>
        <color theme="1"/>
        <rFont val="Calibri"/>
        <family val="2"/>
        <scheme val="minor"/>
      </rPr>
      <t xml:space="preserve"> in the marketplace :</t>
    </r>
  </si>
  <si>
    <r>
      <t xml:space="preserve">Given that the research saying the product will </t>
    </r>
    <r>
      <rPr>
        <b/>
        <sz val="11"/>
        <color theme="1"/>
        <rFont val="Calibri"/>
        <family val="2"/>
        <scheme val="minor"/>
      </rPr>
      <t>succeed</t>
    </r>
    <r>
      <rPr>
        <sz val="11"/>
        <color theme="1"/>
        <rFont val="Calibri"/>
        <family val="2"/>
        <scheme val="minor"/>
      </rPr>
      <t xml:space="preserve"> in the marketplace :</t>
    </r>
  </si>
  <si>
    <r>
      <t xml:space="preserve">Given that the  product </t>
    </r>
    <r>
      <rPr>
        <b/>
        <sz val="11"/>
        <color theme="1"/>
        <rFont val="Calibri"/>
        <family val="2"/>
        <scheme val="minor"/>
      </rPr>
      <t xml:space="preserve">fails </t>
    </r>
    <r>
      <rPr>
        <sz val="11"/>
        <color theme="1"/>
        <rFont val="Calibri"/>
        <family val="2"/>
        <scheme val="minor"/>
      </rPr>
      <t>in the marketplace:</t>
    </r>
  </si>
  <si>
    <t xml:space="preserve">market research study </t>
  </si>
  <si>
    <t>Based on P1 equals 3.5, P2 equals 0.8, and P3 equals 0.7, the product manager should take the approach of conducting market research before launching the product into the market to achieve maximum profit.</t>
  </si>
  <si>
    <t>a</t>
  </si>
  <si>
    <t>Sensitivity analysis for EVSI</t>
  </si>
  <si>
    <t>B</t>
  </si>
  <si>
    <t>P2\P3</t>
  </si>
  <si>
    <t>P1\P3</t>
  </si>
  <si>
    <t>P1\P2</t>
  </si>
  <si>
    <t xml:space="preserve">scenario 2:  profit is </t>
  </si>
  <si>
    <t xml:space="preserve">scenario 3:  profit is </t>
  </si>
  <si>
    <t>EVSI</t>
  </si>
  <si>
    <t>on market</t>
  </si>
  <si>
    <t>not on market</t>
  </si>
  <si>
    <t>Decision</t>
  </si>
  <si>
    <t xml:space="preserve">market research predict succeeds  </t>
  </si>
  <si>
    <t>succeed s without research</t>
  </si>
  <si>
    <t>EVPI</t>
  </si>
  <si>
    <t>EVSI  =EMV with free research - EMVwithout research  =</t>
  </si>
  <si>
    <t>EVPI= EMV with (free) perfect information - EMV without infromation</t>
  </si>
  <si>
    <t>EMV  with free informatuon</t>
  </si>
  <si>
    <t>EMV  without information</t>
  </si>
  <si>
    <t>The EMV with P1=3.5,P2=0.8,P3=0.7</t>
  </si>
  <si>
    <t>the risk profile (probability distribution of profit) of adopting the strategy in (1)</t>
  </si>
  <si>
    <t>2a</t>
  </si>
  <si>
    <t>2b</t>
  </si>
  <si>
    <t xml:space="preserve">the trade-off between expected profit and risk </t>
  </si>
  <si>
    <t>expected profit</t>
  </si>
  <si>
    <t>EMV</t>
  </si>
  <si>
    <t>#1-1</t>
  </si>
  <si>
    <t>#1-2</t>
  </si>
  <si>
    <t>#1-3</t>
  </si>
  <si>
    <t>outcome</t>
  </si>
  <si>
    <t>risk</t>
  </si>
  <si>
    <t>Decision for stage 1</t>
  </si>
  <si>
    <t>Decision for stage 2</t>
  </si>
  <si>
    <t>No  market research study</t>
  </si>
  <si>
    <t xml:space="preserve">scenario 1:  value is </t>
  </si>
  <si>
    <t xml:space="preserve">scenario 2:  value is </t>
  </si>
  <si>
    <t xml:space="preserve">scenario 3:  value is </t>
  </si>
  <si>
    <t>not  no market</t>
  </si>
  <si>
    <t>no market research</t>
  </si>
  <si>
    <t>market research</t>
  </si>
  <si>
    <t>sum of  risk</t>
  </si>
  <si>
    <t xml:space="preserve"> succeeds/ fails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</si>
</sst>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quot;$&quot;* #,##0.00_-;_-&quot;$&quot;* &quot;-&quot;??_-;_-@_-"/>
    <numFmt numFmtId="164" formatCode="0.0000"/>
    <numFmt numFmtId="165" formatCode="&quot;$&quot;#,##0.00"/>
    <numFmt numFmtId="166" formatCode="0.000"/>
    <numFmt numFmtId="167" formatCode="&quot;$&quot;#,##0"/>
    <numFmt numFmtId="168" formatCode="&quot;$&quot;#,##0.0000"/>
    <numFmt numFmtId="169" formatCode="&quot;$&quot;#,##0.000"/>
    <numFmt numFmtId="170" formatCode="0.0000000"/>
    <numFmt numFmtId="171" formatCode="#,##0.00_ ;\-#,##0.00\ "/>
  </numFmts>
  <fonts count="14" x14ac:knownFonts="1">
    <font>
      <sz val="11"/>
      <color theme="1"/>
      <name val="Calibri"/>
      <family val="2"/>
      <scheme val="minor"/>
    </font>
    <font>
      <b/>
      <sz val="11"/>
      <color theme="1"/>
      <name val="Calibri"/>
      <family val="2"/>
      <scheme val="minor"/>
    </font>
    <font>
      <sz val="11"/>
      <color rgb="FF000000"/>
      <name val="Calibri"/>
      <family val="2"/>
      <scheme val="minor"/>
    </font>
    <font>
      <b/>
      <u/>
      <sz val="11"/>
      <color theme="1"/>
      <name val="Calibri"/>
      <family val="2"/>
      <scheme val="minor"/>
    </font>
    <font>
      <b/>
      <sz val="8"/>
      <color theme="1"/>
      <name val="Calibri"/>
      <family val="2"/>
      <scheme val="minor"/>
    </font>
    <font>
      <sz val="11"/>
      <color rgb="FFC00000"/>
      <name val="Calibri"/>
      <family val="2"/>
      <scheme val="minor"/>
    </font>
    <font>
      <sz val="11"/>
      <color theme="1"/>
      <name val="Calibri"/>
      <family val="2"/>
      <scheme val="minor"/>
    </font>
    <font>
      <b/>
      <sz val="11"/>
      <color rgb="FF000000"/>
      <name val="Calibri"/>
      <family val="2"/>
      <scheme val="minor"/>
    </font>
    <font>
      <b/>
      <sz val="12"/>
      <color rgb="FF0D0D0D"/>
      <name val="Segoe UI"/>
      <family val="2"/>
    </font>
    <font>
      <sz val="8"/>
      <name val="Calibri"/>
      <family val="2"/>
      <scheme val="minor"/>
    </font>
    <font>
      <sz val="11"/>
      <name val="Calibri"/>
      <family val="2"/>
      <scheme val="minor"/>
    </font>
    <font>
      <sz val="9"/>
      <color indexed="81"/>
      <name val="Tahoma"/>
      <family val="2"/>
    </font>
    <font>
      <b/>
      <sz val="9"/>
      <color indexed="81"/>
      <name val="Tahoma"/>
      <family val="2"/>
    </font>
    <font>
      <b/>
      <sz val="11"/>
      <color rgb="FFFF0000"/>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FF0000"/>
        <bgColor indexed="64"/>
      </patternFill>
    </fill>
    <fill>
      <patternFill patternType="solid">
        <fgColor theme="0" tint="-4.9989318521683403E-2"/>
        <bgColor indexed="64"/>
      </patternFill>
    </fill>
    <fill>
      <patternFill patternType="solid">
        <fgColor theme="5" tint="0.39997558519241921"/>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7" tint="0.59999389629810485"/>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44" fontId="6" fillId="0" borderId="0" applyFont="0" applyFill="0" applyBorder="0" applyAlignment="0" applyProtection="0"/>
  </cellStyleXfs>
  <cellXfs count="118">
    <xf numFmtId="0" fontId="0" fillId="0" borderId="0" xfId="0"/>
    <xf numFmtId="0" fontId="1" fillId="0" borderId="0" xfId="0" applyFont="1" applyAlignment="1">
      <alignment vertical="center"/>
    </xf>
    <xf numFmtId="0" fontId="0" fillId="0" borderId="0" xfId="0" applyAlignment="1">
      <alignment horizontal="right"/>
    </xf>
    <xf numFmtId="0" fontId="0" fillId="0" borderId="0" xfId="0" applyAlignment="1">
      <alignment horizontal="left"/>
    </xf>
    <xf numFmtId="164" fontId="0" fillId="0" borderId="0" xfId="0" applyNumberFormat="1" applyAlignment="1">
      <alignment horizontal="right"/>
    </xf>
    <xf numFmtId="165" fontId="0" fillId="2" borderId="0" xfId="0" applyNumberFormat="1" applyFill="1" applyAlignment="1">
      <alignment horizontal="right"/>
    </xf>
    <xf numFmtId="165" fontId="0" fillId="0" borderId="0" xfId="0" applyNumberFormat="1" applyAlignment="1">
      <alignment horizontal="right"/>
    </xf>
    <xf numFmtId="3" fontId="0" fillId="0" borderId="0" xfId="0" applyNumberFormat="1" applyAlignment="1">
      <alignment horizontal="right"/>
    </xf>
    <xf numFmtId="0" fontId="1" fillId="0" borderId="0" xfId="0" applyFont="1" applyAlignment="1">
      <alignment horizontal="left"/>
    </xf>
    <xf numFmtId="165" fontId="0" fillId="0" borderId="0" xfId="0" applyNumberFormat="1"/>
    <xf numFmtId="164" fontId="0" fillId="0" borderId="0" xfId="0" applyNumberFormat="1"/>
    <xf numFmtId="0" fontId="1" fillId="0" borderId="0" xfId="0" applyFont="1"/>
    <xf numFmtId="0" fontId="0" fillId="0" borderId="0" xfId="0" applyAlignment="1">
      <alignment horizontal="center"/>
    </xf>
    <xf numFmtId="166" fontId="0" fillId="0" borderId="0" xfId="0" applyNumberFormat="1" applyAlignment="1">
      <alignment horizontal="center"/>
    </xf>
    <xf numFmtId="165" fontId="0" fillId="0" borderId="0" xfId="0" applyNumberFormat="1" applyAlignment="1">
      <alignment horizontal="center"/>
    </xf>
    <xf numFmtId="3" fontId="0" fillId="0" borderId="0" xfId="0" applyNumberFormat="1" applyAlignment="1">
      <alignment horizontal="center"/>
    </xf>
    <xf numFmtId="164" fontId="0" fillId="0" borderId="0" xfId="0" applyNumberFormat="1" applyAlignment="1">
      <alignment horizontal="center"/>
    </xf>
    <xf numFmtId="167" fontId="0" fillId="0" borderId="0" xfId="0" applyNumberFormat="1" applyAlignment="1">
      <alignment horizontal="center"/>
    </xf>
    <xf numFmtId="0" fontId="0" fillId="2" borderId="0" xfId="0" applyFill="1" applyAlignment="1">
      <alignment horizontal="center"/>
    </xf>
    <xf numFmtId="166" fontId="1" fillId="0" borderId="0" xfId="0" applyNumberFormat="1" applyFont="1" applyAlignment="1">
      <alignment horizontal="center" vertical="center"/>
    </xf>
    <xf numFmtId="167" fontId="0" fillId="0" borderId="0" xfId="0" applyNumberFormat="1" applyAlignment="1">
      <alignment horizontal="center" vertical="center"/>
    </xf>
    <xf numFmtId="0" fontId="0" fillId="0" borderId="0" xfId="0" applyAlignment="1">
      <alignment horizontal="center" vertical="center"/>
    </xf>
    <xf numFmtId="167" fontId="1" fillId="0" borderId="0" xfId="0" applyNumberFormat="1" applyFont="1" applyAlignment="1">
      <alignment horizontal="center" vertical="center"/>
    </xf>
    <xf numFmtId="0" fontId="1" fillId="0" borderId="0" xfId="0" applyFont="1" applyAlignment="1">
      <alignment horizontal="center" vertical="center"/>
    </xf>
    <xf numFmtId="166" fontId="1" fillId="0" borderId="0" xfId="0" applyNumberFormat="1" applyFont="1" applyAlignment="1">
      <alignment horizontal="left" vertical="center"/>
    </xf>
    <xf numFmtId="164" fontId="0" fillId="3" borderId="0" xfId="0" applyNumberFormat="1" applyFill="1" applyAlignment="1">
      <alignment horizontal="center"/>
    </xf>
    <xf numFmtId="164" fontId="0" fillId="4" borderId="0" xfId="0" applyNumberFormat="1" applyFill="1" applyAlignment="1">
      <alignment horizontal="center"/>
    </xf>
    <xf numFmtId="0" fontId="0" fillId="4" borderId="0" xfId="0" applyFill="1" applyAlignment="1">
      <alignment horizontal="center"/>
    </xf>
    <xf numFmtId="166" fontId="0" fillId="4" borderId="0" xfId="0" applyNumberFormat="1" applyFill="1" applyAlignment="1">
      <alignment horizontal="center"/>
    </xf>
    <xf numFmtId="167" fontId="0" fillId="2" borderId="0" xfId="0" applyNumberFormat="1" applyFill="1" applyAlignment="1">
      <alignment horizontal="center"/>
    </xf>
    <xf numFmtId="1" fontId="0" fillId="0" borderId="0" xfId="0" applyNumberFormat="1" applyAlignment="1">
      <alignment horizontal="center"/>
    </xf>
    <xf numFmtId="0" fontId="2" fillId="0" borderId="0" xfId="0" applyFont="1" applyAlignment="1">
      <alignment horizontal="right" vertical="center"/>
    </xf>
    <xf numFmtId="165" fontId="0" fillId="0" borderId="0" xfId="0" applyNumberFormat="1" applyAlignment="1">
      <alignment horizontal="center" vertical="center"/>
    </xf>
    <xf numFmtId="0" fontId="3" fillId="0" borderId="0" xfId="0" applyFont="1"/>
    <xf numFmtId="0" fontId="0" fillId="0" borderId="4" xfId="0" applyBorder="1"/>
    <xf numFmtId="0" fontId="0" fillId="0" borderId="5" xfId="0" applyBorder="1" applyAlignment="1">
      <alignment horizontal="center"/>
    </xf>
    <xf numFmtId="166" fontId="0" fillId="0" borderId="5" xfId="0" applyNumberFormat="1" applyBorder="1" applyAlignment="1">
      <alignment horizontal="center"/>
    </xf>
    <xf numFmtId="0" fontId="0" fillId="0" borderId="6" xfId="0" applyBorder="1"/>
    <xf numFmtId="0" fontId="0" fillId="0" borderId="7" xfId="0" applyBorder="1"/>
    <xf numFmtId="0" fontId="0" fillId="0" borderId="7" xfId="0" applyBorder="1" applyAlignment="1">
      <alignment horizontal="center"/>
    </xf>
    <xf numFmtId="166" fontId="0" fillId="0" borderId="8" xfId="0" applyNumberFormat="1" applyBorder="1" applyAlignment="1">
      <alignment horizontal="center"/>
    </xf>
    <xf numFmtId="0" fontId="4" fillId="0" borderId="0" xfId="0" applyFont="1"/>
    <xf numFmtId="0" fontId="2" fillId="0" borderId="0" xfId="0" applyFont="1"/>
    <xf numFmtId="0" fontId="0" fillId="5" borderId="0" xfId="0" applyFill="1" applyAlignment="1">
      <alignment horizontal="center" vertical="center"/>
    </xf>
    <xf numFmtId="0" fontId="0" fillId="5" borderId="0" xfId="0" applyFill="1"/>
    <xf numFmtId="0" fontId="7" fillId="0" borderId="0" xfId="0" applyFont="1"/>
    <xf numFmtId="44" fontId="0" fillId="0" borderId="0" xfId="1" applyFont="1"/>
    <xf numFmtId="0" fontId="5" fillId="0" borderId="0" xfId="0" applyFont="1" applyAlignment="1">
      <alignment wrapText="1"/>
    </xf>
    <xf numFmtId="0" fontId="1" fillId="0" borderId="0" xfId="0" applyFont="1" applyAlignment="1">
      <alignment horizontal="left" wrapText="1"/>
    </xf>
    <xf numFmtId="0" fontId="1" fillId="5" borderId="0" xfId="0" applyFont="1" applyFill="1"/>
    <xf numFmtId="44" fontId="0" fillId="0" borderId="0" xfId="0" applyNumberFormat="1"/>
    <xf numFmtId="0" fontId="0" fillId="6" borderId="0" xfId="0" applyFill="1"/>
    <xf numFmtId="44" fontId="0" fillId="7" borderId="0" xfId="1" applyFont="1" applyFill="1"/>
    <xf numFmtId="0" fontId="0" fillId="7" borderId="0" xfId="0" applyFill="1"/>
    <xf numFmtId="0" fontId="8" fillId="0" borderId="0" xfId="0" applyFont="1"/>
    <xf numFmtId="44" fontId="0" fillId="7" borderId="0" xfId="0" applyNumberFormat="1" applyFill="1"/>
    <xf numFmtId="0" fontId="1" fillId="7" borderId="0" xfId="0" applyFont="1" applyFill="1"/>
    <xf numFmtId="44" fontId="0" fillId="5" borderId="0" xfId="0" applyNumberFormat="1" applyFill="1"/>
    <xf numFmtId="44" fontId="10" fillId="6" borderId="0" xfId="1" applyFont="1" applyFill="1"/>
    <xf numFmtId="2" fontId="0" fillId="0" borderId="0" xfId="0" applyNumberFormat="1"/>
    <xf numFmtId="166" fontId="0" fillId="0" borderId="0" xfId="0" applyNumberFormat="1"/>
    <xf numFmtId="168" fontId="0" fillId="0" borderId="0" xfId="0" applyNumberFormat="1"/>
    <xf numFmtId="44" fontId="0" fillId="8" borderId="0" xfId="0" applyNumberFormat="1" applyFill="1"/>
    <xf numFmtId="167" fontId="0" fillId="0" borderId="0" xfId="0" applyNumberFormat="1"/>
    <xf numFmtId="0" fontId="0" fillId="9" borderId="0" xfId="0" applyFill="1"/>
    <xf numFmtId="169" fontId="0" fillId="0" borderId="0" xfId="0" applyNumberFormat="1"/>
    <xf numFmtId="2" fontId="1" fillId="0" borderId="0" xfId="0" applyNumberFormat="1" applyFont="1"/>
    <xf numFmtId="0" fontId="0" fillId="10" borderId="0" xfId="0" applyFill="1"/>
    <xf numFmtId="44" fontId="1" fillId="7" borderId="0" xfId="0" applyNumberFormat="1" applyFont="1" applyFill="1"/>
    <xf numFmtId="44" fontId="0" fillId="0" borderId="0" xfId="1" applyFont="1" applyFill="1"/>
    <xf numFmtId="170" fontId="0" fillId="0" borderId="0" xfId="0" applyNumberFormat="1"/>
    <xf numFmtId="0" fontId="0" fillId="0" borderId="9" xfId="0" applyBorder="1" applyAlignment="1">
      <alignment horizontal="center" vertical="center"/>
    </xf>
    <xf numFmtId="171" fontId="0" fillId="0" borderId="0" xfId="1" applyNumberFormat="1" applyFont="1"/>
    <xf numFmtId="0" fontId="0" fillId="6" borderId="9" xfId="0" applyFill="1" applyBorder="1" applyAlignment="1">
      <alignment horizontal="center" vertical="center"/>
    </xf>
    <xf numFmtId="0" fontId="0" fillId="6" borderId="9" xfId="0" applyFill="1" applyBorder="1"/>
    <xf numFmtId="0" fontId="0" fillId="11" borderId="9" xfId="0" applyFill="1" applyBorder="1" applyAlignment="1">
      <alignment horizontal="center" vertical="center"/>
    </xf>
    <xf numFmtId="0" fontId="0" fillId="11" borderId="9" xfId="0" applyFill="1" applyBorder="1"/>
    <xf numFmtId="0" fontId="0" fillId="13" borderId="9" xfId="0" applyFill="1" applyBorder="1" applyAlignment="1">
      <alignment horizontal="center" vertical="center"/>
    </xf>
    <xf numFmtId="0" fontId="0" fillId="13" borderId="9" xfId="0" applyFill="1" applyBorder="1"/>
    <xf numFmtId="0" fontId="1" fillId="13" borderId="9" xfId="0" applyFont="1" applyFill="1" applyBorder="1" applyAlignment="1">
      <alignment horizontal="center" vertical="center"/>
    </xf>
    <xf numFmtId="0" fontId="1" fillId="13" borderId="9" xfId="0" applyFont="1" applyFill="1" applyBorder="1"/>
    <xf numFmtId="0" fontId="1" fillId="6" borderId="9" xfId="0" applyFont="1" applyFill="1" applyBorder="1" applyAlignment="1">
      <alignment horizontal="center" vertical="center"/>
    </xf>
    <xf numFmtId="0" fontId="1" fillId="6" borderId="9" xfId="0" applyFont="1" applyFill="1" applyBorder="1"/>
    <xf numFmtId="0" fontId="1" fillId="11" borderId="9" xfId="0" applyFont="1" applyFill="1" applyBorder="1" applyAlignment="1">
      <alignment horizontal="center" vertical="center"/>
    </xf>
    <xf numFmtId="0" fontId="1" fillId="11" borderId="9" xfId="0" applyFont="1" applyFill="1" applyBorder="1"/>
    <xf numFmtId="0" fontId="1" fillId="6" borderId="9" xfId="0" applyFont="1" applyFill="1" applyBorder="1" applyAlignment="1">
      <alignment horizontal="right"/>
    </xf>
    <xf numFmtId="0" fontId="13" fillId="13" borderId="9" xfId="0" applyFont="1" applyFill="1" applyBorder="1"/>
    <xf numFmtId="0" fontId="13" fillId="11" borderId="9" xfId="0" applyFont="1" applyFill="1" applyBorder="1"/>
    <xf numFmtId="0" fontId="13" fillId="6" borderId="9" xfId="0" applyFont="1" applyFill="1" applyBorder="1"/>
    <xf numFmtId="0" fontId="1" fillId="0" borderId="9" xfId="0" applyFont="1" applyBorder="1" applyAlignment="1">
      <alignment horizontal="center" vertical="center" wrapText="1"/>
    </xf>
    <xf numFmtId="0" fontId="1" fillId="0" borderId="9" xfId="0" applyFont="1"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0" fontId="1" fillId="0" borderId="0" xfId="0" applyFont="1" applyAlignment="1">
      <alignment horizontal="left" vertical="top" wrapText="1"/>
    </xf>
    <xf numFmtId="0" fontId="1" fillId="13" borderId="10" xfId="0" applyFont="1" applyFill="1" applyBorder="1" applyAlignment="1">
      <alignment horizontal="right" vertical="center"/>
    </xf>
    <xf numFmtId="0" fontId="1" fillId="13" borderId="11" xfId="0" applyFont="1" applyFill="1" applyBorder="1" applyAlignment="1">
      <alignment horizontal="right" vertical="center"/>
    </xf>
    <xf numFmtId="0" fontId="1" fillId="13" borderId="12" xfId="0" applyFont="1" applyFill="1" applyBorder="1" applyAlignment="1">
      <alignment horizontal="right" vertical="center"/>
    </xf>
    <xf numFmtId="0" fontId="1" fillId="6" borderId="10" xfId="0" applyFont="1" applyFill="1" applyBorder="1" applyAlignment="1">
      <alignment horizontal="right" vertical="center"/>
    </xf>
    <xf numFmtId="0" fontId="1" fillId="6" borderId="11" xfId="0" applyFont="1" applyFill="1" applyBorder="1" applyAlignment="1">
      <alignment horizontal="right" vertical="center"/>
    </xf>
    <xf numFmtId="0" fontId="1" fillId="6" borderId="12" xfId="0" applyFont="1" applyFill="1" applyBorder="1" applyAlignment="1">
      <alignment horizontal="right" vertical="center"/>
    </xf>
    <xf numFmtId="0" fontId="1" fillId="11" borderId="10" xfId="0" applyFont="1" applyFill="1" applyBorder="1" applyAlignment="1">
      <alignment horizontal="right" vertical="center"/>
    </xf>
    <xf numFmtId="0" fontId="1" fillId="11" borderId="11" xfId="0" applyFont="1" applyFill="1" applyBorder="1" applyAlignment="1">
      <alignment horizontal="right" vertical="center"/>
    </xf>
    <xf numFmtId="0" fontId="1" fillId="11" borderId="12" xfId="0" applyFont="1" applyFill="1" applyBorder="1" applyAlignment="1">
      <alignment horizontal="right" vertical="center"/>
    </xf>
    <xf numFmtId="1" fontId="1" fillId="13" borderId="10" xfId="0" applyNumberFormat="1" applyFont="1" applyFill="1" applyBorder="1" applyAlignment="1">
      <alignment horizontal="right" vertical="center"/>
    </xf>
    <xf numFmtId="1" fontId="1" fillId="13" borderId="12" xfId="0" applyNumberFormat="1" applyFont="1" applyFill="1" applyBorder="1" applyAlignment="1">
      <alignment horizontal="right" vertical="center"/>
    </xf>
    <xf numFmtId="0" fontId="0" fillId="11" borderId="9" xfId="0" applyFill="1" applyBorder="1" applyAlignment="1">
      <alignment horizontal="center" vertical="center"/>
    </xf>
    <xf numFmtId="0" fontId="1" fillId="11" borderId="9" xfId="0" applyFont="1" applyFill="1" applyBorder="1" applyAlignment="1">
      <alignment horizontal="center" vertical="center"/>
    </xf>
    <xf numFmtId="0" fontId="0" fillId="6" borderId="10" xfId="0" applyFill="1" applyBorder="1" applyAlignment="1">
      <alignment horizontal="right" vertical="center"/>
    </xf>
    <xf numFmtId="0" fontId="0" fillId="6" borderId="12" xfId="0" applyFill="1" applyBorder="1" applyAlignment="1">
      <alignment horizontal="right" vertical="center"/>
    </xf>
    <xf numFmtId="0" fontId="1" fillId="13" borderId="9" xfId="0" applyFont="1" applyFill="1" applyBorder="1" applyAlignment="1">
      <alignment horizontal="center" vertical="center"/>
    </xf>
    <xf numFmtId="0" fontId="0" fillId="13" borderId="9" xfId="0" applyFill="1" applyBorder="1" applyAlignment="1">
      <alignment horizontal="center" vertical="center" wrapText="1"/>
    </xf>
    <xf numFmtId="0" fontId="0" fillId="6" borderId="9" xfId="0" applyFill="1" applyBorder="1" applyAlignment="1">
      <alignment horizontal="center" vertical="center"/>
    </xf>
    <xf numFmtId="0" fontId="0" fillId="12" borderId="9" xfId="0" applyFill="1" applyBorder="1" applyAlignment="1">
      <alignment horizontal="center" vertical="center" wrapText="1"/>
    </xf>
    <xf numFmtId="0" fontId="0" fillId="6" borderId="9" xfId="0" applyFill="1" applyBorder="1" applyAlignment="1">
      <alignment horizontal="center" vertical="center" wrapText="1"/>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'without research'!$H$3</c:f>
              <c:strCache>
                <c:ptCount val="1"/>
                <c:pt idx="0">
                  <c:v>EMV of Decision 1</c:v>
                </c:pt>
              </c:strCache>
            </c:strRef>
          </c:tx>
          <c:spPr>
            <a:ln w="28575" cap="rnd">
              <a:solidFill>
                <a:schemeClr val="accent1"/>
              </a:solidFill>
              <a:round/>
            </a:ln>
            <a:effectLst/>
          </c:spPr>
          <c:marker>
            <c:symbol val="none"/>
          </c:marker>
          <c:cat>
            <c:numRef>
              <c:f>'without research'!$G$5:$G$195</c:f>
              <c:numCache>
                <c:formatCode>General</c:formatCode>
                <c:ptCount val="191"/>
                <c:pt idx="0">
                  <c:v>0.05</c:v>
                </c:pt>
                <c:pt idx="1">
                  <c:v>5.5E-2</c:v>
                </c:pt>
                <c:pt idx="2">
                  <c:v>0.06</c:v>
                </c:pt>
                <c:pt idx="3">
                  <c:v>6.5000000000000002E-2</c:v>
                </c:pt>
                <c:pt idx="4">
                  <c:v>7.0000000000000007E-2</c:v>
                </c:pt>
                <c:pt idx="5">
                  <c:v>7.4999999999999997E-2</c:v>
                </c:pt>
                <c:pt idx="6">
                  <c:v>0.08</c:v>
                </c:pt>
                <c:pt idx="7">
                  <c:v>8.5000000000000006E-2</c:v>
                </c:pt>
                <c:pt idx="8">
                  <c:v>0.09</c:v>
                </c:pt>
                <c:pt idx="9">
                  <c:v>9.5000000000000001E-2</c:v>
                </c:pt>
                <c:pt idx="10">
                  <c:v>0.1</c:v>
                </c:pt>
                <c:pt idx="11">
                  <c:v>0.105</c:v>
                </c:pt>
                <c:pt idx="12">
                  <c:v>0.11</c:v>
                </c:pt>
                <c:pt idx="13">
                  <c:v>0.115</c:v>
                </c:pt>
                <c:pt idx="14">
                  <c:v>0.12</c:v>
                </c:pt>
                <c:pt idx="15">
                  <c:v>0.125</c:v>
                </c:pt>
                <c:pt idx="16">
                  <c:v>0.13</c:v>
                </c:pt>
                <c:pt idx="17">
                  <c:v>0.13500000000000001</c:v>
                </c:pt>
                <c:pt idx="18">
                  <c:v>0.14000000000000001</c:v>
                </c:pt>
                <c:pt idx="19">
                  <c:v>0.14499999999999999</c:v>
                </c:pt>
                <c:pt idx="20">
                  <c:v>0.15</c:v>
                </c:pt>
                <c:pt idx="21">
                  <c:v>0.155</c:v>
                </c:pt>
                <c:pt idx="22">
                  <c:v>0.16</c:v>
                </c:pt>
                <c:pt idx="23">
                  <c:v>0.16500000000000001</c:v>
                </c:pt>
                <c:pt idx="24">
                  <c:v>0.17</c:v>
                </c:pt>
                <c:pt idx="25">
                  <c:v>0.17499999999999999</c:v>
                </c:pt>
                <c:pt idx="26">
                  <c:v>0.18</c:v>
                </c:pt>
                <c:pt idx="27">
                  <c:v>0.185</c:v>
                </c:pt>
                <c:pt idx="28">
                  <c:v>0.19</c:v>
                </c:pt>
                <c:pt idx="29">
                  <c:v>0.19500000000000001</c:v>
                </c:pt>
                <c:pt idx="30">
                  <c:v>0.2</c:v>
                </c:pt>
                <c:pt idx="31">
                  <c:v>0.20499999999999999</c:v>
                </c:pt>
                <c:pt idx="32">
                  <c:v>0.21</c:v>
                </c:pt>
                <c:pt idx="33">
                  <c:v>0.215</c:v>
                </c:pt>
                <c:pt idx="34">
                  <c:v>0.22</c:v>
                </c:pt>
                <c:pt idx="35">
                  <c:v>0.22500000000000001</c:v>
                </c:pt>
                <c:pt idx="36">
                  <c:v>0.23</c:v>
                </c:pt>
                <c:pt idx="37">
                  <c:v>0.23499999999999999</c:v>
                </c:pt>
                <c:pt idx="38">
                  <c:v>0.24</c:v>
                </c:pt>
                <c:pt idx="39">
                  <c:v>0.245</c:v>
                </c:pt>
                <c:pt idx="40">
                  <c:v>0.25</c:v>
                </c:pt>
                <c:pt idx="41">
                  <c:v>0.255</c:v>
                </c:pt>
                <c:pt idx="42">
                  <c:v>0.26</c:v>
                </c:pt>
                <c:pt idx="43">
                  <c:v>0.26500000000000001</c:v>
                </c:pt>
                <c:pt idx="44">
                  <c:v>0.27</c:v>
                </c:pt>
                <c:pt idx="45">
                  <c:v>0.27500000000000002</c:v>
                </c:pt>
                <c:pt idx="46">
                  <c:v>0.28000000000000003</c:v>
                </c:pt>
                <c:pt idx="47">
                  <c:v>0.28499999999999998</c:v>
                </c:pt>
                <c:pt idx="48">
                  <c:v>0.28999999999999998</c:v>
                </c:pt>
                <c:pt idx="49">
                  <c:v>0.29499999999999998</c:v>
                </c:pt>
                <c:pt idx="50">
                  <c:v>0.3</c:v>
                </c:pt>
                <c:pt idx="51">
                  <c:v>0.30499999999999999</c:v>
                </c:pt>
                <c:pt idx="52">
                  <c:v>0.31</c:v>
                </c:pt>
                <c:pt idx="53">
                  <c:v>0.315</c:v>
                </c:pt>
                <c:pt idx="54">
                  <c:v>0.32</c:v>
                </c:pt>
                <c:pt idx="55">
                  <c:v>0.32500000000000001</c:v>
                </c:pt>
                <c:pt idx="56">
                  <c:v>0.33</c:v>
                </c:pt>
                <c:pt idx="57">
                  <c:v>0.33500000000000002</c:v>
                </c:pt>
                <c:pt idx="58">
                  <c:v>0.34</c:v>
                </c:pt>
                <c:pt idx="59">
                  <c:v>0.34499999999999997</c:v>
                </c:pt>
                <c:pt idx="60">
                  <c:v>0.35</c:v>
                </c:pt>
                <c:pt idx="61">
                  <c:v>0.35499999999999998</c:v>
                </c:pt>
                <c:pt idx="62">
                  <c:v>0.36</c:v>
                </c:pt>
                <c:pt idx="63">
                  <c:v>0.36499999999999999</c:v>
                </c:pt>
                <c:pt idx="64">
                  <c:v>0.37</c:v>
                </c:pt>
                <c:pt idx="65">
                  <c:v>0.375</c:v>
                </c:pt>
                <c:pt idx="66">
                  <c:v>0.38</c:v>
                </c:pt>
                <c:pt idx="67">
                  <c:v>0.38500000000000001</c:v>
                </c:pt>
                <c:pt idx="68">
                  <c:v>0.39</c:v>
                </c:pt>
                <c:pt idx="69">
                  <c:v>0.39500000000000002</c:v>
                </c:pt>
                <c:pt idx="70">
                  <c:v>0.4</c:v>
                </c:pt>
                <c:pt idx="71">
                  <c:v>0.40500000000000003</c:v>
                </c:pt>
                <c:pt idx="72">
                  <c:v>0.41</c:v>
                </c:pt>
                <c:pt idx="73">
                  <c:v>0.41499999999999998</c:v>
                </c:pt>
                <c:pt idx="74">
                  <c:v>0.42</c:v>
                </c:pt>
                <c:pt idx="75">
                  <c:v>0.42499999999999999</c:v>
                </c:pt>
                <c:pt idx="76">
                  <c:v>0.43</c:v>
                </c:pt>
                <c:pt idx="77">
                  <c:v>0.435</c:v>
                </c:pt>
                <c:pt idx="78">
                  <c:v>0.44</c:v>
                </c:pt>
                <c:pt idx="79">
                  <c:v>0.44500000000000001</c:v>
                </c:pt>
                <c:pt idx="80">
                  <c:v>0.45</c:v>
                </c:pt>
                <c:pt idx="81">
                  <c:v>0.45500000000000002</c:v>
                </c:pt>
                <c:pt idx="82">
                  <c:v>0.46</c:v>
                </c:pt>
                <c:pt idx="83">
                  <c:v>0.46500000000000002</c:v>
                </c:pt>
                <c:pt idx="84">
                  <c:v>0.47</c:v>
                </c:pt>
                <c:pt idx="85">
                  <c:v>0.47499999999999998</c:v>
                </c:pt>
                <c:pt idx="86">
                  <c:v>0.48</c:v>
                </c:pt>
                <c:pt idx="87">
                  <c:v>0.48499999999999999</c:v>
                </c:pt>
                <c:pt idx="88">
                  <c:v>0.49</c:v>
                </c:pt>
                <c:pt idx="89">
                  <c:v>0.495</c:v>
                </c:pt>
                <c:pt idx="90">
                  <c:v>0.5</c:v>
                </c:pt>
                <c:pt idx="91">
                  <c:v>0.505</c:v>
                </c:pt>
                <c:pt idx="92">
                  <c:v>0.51</c:v>
                </c:pt>
                <c:pt idx="93">
                  <c:v>0.51500000000000001</c:v>
                </c:pt>
                <c:pt idx="94">
                  <c:v>0.52</c:v>
                </c:pt>
                <c:pt idx="95">
                  <c:v>0.52500000000000002</c:v>
                </c:pt>
                <c:pt idx="96">
                  <c:v>0.53</c:v>
                </c:pt>
                <c:pt idx="97">
                  <c:v>0.53500000000000003</c:v>
                </c:pt>
                <c:pt idx="98">
                  <c:v>0.54</c:v>
                </c:pt>
                <c:pt idx="99">
                  <c:v>0.54500000000000004</c:v>
                </c:pt>
                <c:pt idx="100">
                  <c:v>0.55000000000000004</c:v>
                </c:pt>
                <c:pt idx="101">
                  <c:v>0.55500000000000005</c:v>
                </c:pt>
                <c:pt idx="102">
                  <c:v>0.56000000000000005</c:v>
                </c:pt>
                <c:pt idx="103">
                  <c:v>0.56499999999999995</c:v>
                </c:pt>
                <c:pt idx="104">
                  <c:v>0.56999999999999995</c:v>
                </c:pt>
                <c:pt idx="105">
                  <c:v>0.57499999999999996</c:v>
                </c:pt>
                <c:pt idx="106">
                  <c:v>0.57999999999999996</c:v>
                </c:pt>
                <c:pt idx="107">
                  <c:v>0.58499999999999996</c:v>
                </c:pt>
                <c:pt idx="108">
                  <c:v>0.59</c:v>
                </c:pt>
                <c:pt idx="109">
                  <c:v>0.59499999999999997</c:v>
                </c:pt>
                <c:pt idx="110">
                  <c:v>0.6</c:v>
                </c:pt>
                <c:pt idx="111">
                  <c:v>0.60499999999999998</c:v>
                </c:pt>
                <c:pt idx="112">
                  <c:v>0.61</c:v>
                </c:pt>
                <c:pt idx="113">
                  <c:v>0.61499999999999999</c:v>
                </c:pt>
                <c:pt idx="114">
                  <c:v>0.62</c:v>
                </c:pt>
                <c:pt idx="115">
                  <c:v>0.625</c:v>
                </c:pt>
                <c:pt idx="116">
                  <c:v>0.63</c:v>
                </c:pt>
                <c:pt idx="117">
                  <c:v>0.63500000000000001</c:v>
                </c:pt>
                <c:pt idx="118">
                  <c:v>0.64</c:v>
                </c:pt>
                <c:pt idx="119">
                  <c:v>0.64500000000000002</c:v>
                </c:pt>
                <c:pt idx="120">
                  <c:v>0.65</c:v>
                </c:pt>
                <c:pt idx="121">
                  <c:v>0.65500000000000003</c:v>
                </c:pt>
                <c:pt idx="122">
                  <c:v>0.66</c:v>
                </c:pt>
                <c:pt idx="123">
                  <c:v>0.66500000000000004</c:v>
                </c:pt>
                <c:pt idx="124">
                  <c:v>0.67</c:v>
                </c:pt>
                <c:pt idx="125">
                  <c:v>0.67500000000000004</c:v>
                </c:pt>
                <c:pt idx="126">
                  <c:v>0.68</c:v>
                </c:pt>
                <c:pt idx="127">
                  <c:v>0.68500000000000005</c:v>
                </c:pt>
                <c:pt idx="128">
                  <c:v>0.69</c:v>
                </c:pt>
                <c:pt idx="129">
                  <c:v>0.69499999999999995</c:v>
                </c:pt>
                <c:pt idx="130">
                  <c:v>0.7</c:v>
                </c:pt>
                <c:pt idx="131">
                  <c:v>0.70499999999999996</c:v>
                </c:pt>
                <c:pt idx="132">
                  <c:v>0.71</c:v>
                </c:pt>
                <c:pt idx="133">
                  <c:v>0.71499999999999997</c:v>
                </c:pt>
                <c:pt idx="134">
                  <c:v>0.72</c:v>
                </c:pt>
                <c:pt idx="135">
                  <c:v>0.72499999999999998</c:v>
                </c:pt>
                <c:pt idx="136">
                  <c:v>0.73</c:v>
                </c:pt>
                <c:pt idx="137">
                  <c:v>0.73499999999999999</c:v>
                </c:pt>
                <c:pt idx="138">
                  <c:v>0.74</c:v>
                </c:pt>
                <c:pt idx="139">
                  <c:v>0.745</c:v>
                </c:pt>
                <c:pt idx="140">
                  <c:v>0.75</c:v>
                </c:pt>
                <c:pt idx="141">
                  <c:v>0.755</c:v>
                </c:pt>
                <c:pt idx="142">
                  <c:v>0.76</c:v>
                </c:pt>
                <c:pt idx="143">
                  <c:v>0.76500000000000001</c:v>
                </c:pt>
                <c:pt idx="144">
                  <c:v>0.77</c:v>
                </c:pt>
                <c:pt idx="145">
                  <c:v>0.77500000000000002</c:v>
                </c:pt>
                <c:pt idx="146">
                  <c:v>0.78</c:v>
                </c:pt>
                <c:pt idx="147">
                  <c:v>0.78500000000000003</c:v>
                </c:pt>
                <c:pt idx="148">
                  <c:v>0.79</c:v>
                </c:pt>
                <c:pt idx="149">
                  <c:v>0.79500000000000004</c:v>
                </c:pt>
                <c:pt idx="150">
                  <c:v>0.8</c:v>
                </c:pt>
                <c:pt idx="151">
                  <c:v>0.80500000000000005</c:v>
                </c:pt>
                <c:pt idx="152">
                  <c:v>0.81</c:v>
                </c:pt>
                <c:pt idx="153">
                  <c:v>0.81499999999999995</c:v>
                </c:pt>
                <c:pt idx="154">
                  <c:v>0.82</c:v>
                </c:pt>
                <c:pt idx="155">
                  <c:v>0.82499999999999996</c:v>
                </c:pt>
                <c:pt idx="156">
                  <c:v>0.83</c:v>
                </c:pt>
                <c:pt idx="157">
                  <c:v>0.83499999999999996</c:v>
                </c:pt>
                <c:pt idx="158">
                  <c:v>0.84</c:v>
                </c:pt>
                <c:pt idx="159">
                  <c:v>0.84499999999999997</c:v>
                </c:pt>
                <c:pt idx="160">
                  <c:v>0.85</c:v>
                </c:pt>
                <c:pt idx="161">
                  <c:v>0.85499999999999998</c:v>
                </c:pt>
                <c:pt idx="162">
                  <c:v>0.86</c:v>
                </c:pt>
                <c:pt idx="163">
                  <c:v>0.86499999999999999</c:v>
                </c:pt>
                <c:pt idx="164">
                  <c:v>0.87</c:v>
                </c:pt>
                <c:pt idx="165">
                  <c:v>0.875</c:v>
                </c:pt>
                <c:pt idx="166">
                  <c:v>0.88</c:v>
                </c:pt>
                <c:pt idx="167">
                  <c:v>0.88500000000000001</c:v>
                </c:pt>
                <c:pt idx="168">
                  <c:v>0.89</c:v>
                </c:pt>
                <c:pt idx="169">
                  <c:v>0.89500000000000002</c:v>
                </c:pt>
                <c:pt idx="170">
                  <c:v>0.9</c:v>
                </c:pt>
                <c:pt idx="171">
                  <c:v>0.90500000000000003</c:v>
                </c:pt>
                <c:pt idx="172">
                  <c:v>0.91</c:v>
                </c:pt>
                <c:pt idx="173">
                  <c:v>0.91500000000000004</c:v>
                </c:pt>
                <c:pt idx="174">
                  <c:v>0.92</c:v>
                </c:pt>
                <c:pt idx="175">
                  <c:v>0.92500000000000004</c:v>
                </c:pt>
                <c:pt idx="176">
                  <c:v>0.93</c:v>
                </c:pt>
                <c:pt idx="177">
                  <c:v>0.93500000000000005</c:v>
                </c:pt>
                <c:pt idx="178">
                  <c:v>0.94</c:v>
                </c:pt>
                <c:pt idx="179">
                  <c:v>0.94499999999999995</c:v>
                </c:pt>
                <c:pt idx="180">
                  <c:v>0.95</c:v>
                </c:pt>
                <c:pt idx="181">
                  <c:v>0.95499999999999996</c:v>
                </c:pt>
                <c:pt idx="182">
                  <c:v>0.96</c:v>
                </c:pt>
                <c:pt idx="183">
                  <c:v>0.96499999999999997</c:v>
                </c:pt>
                <c:pt idx="184">
                  <c:v>0.96999999999999897</c:v>
                </c:pt>
                <c:pt idx="185">
                  <c:v>0.97499999999999898</c:v>
                </c:pt>
                <c:pt idx="186">
                  <c:v>0.97999999999999898</c:v>
                </c:pt>
                <c:pt idx="187">
                  <c:v>0.98499999999999899</c:v>
                </c:pt>
                <c:pt idx="188">
                  <c:v>0.99</c:v>
                </c:pt>
                <c:pt idx="189">
                  <c:v>0.995</c:v>
                </c:pt>
                <c:pt idx="190">
                  <c:v>1</c:v>
                </c:pt>
              </c:numCache>
            </c:numRef>
          </c:cat>
          <c:val>
            <c:numRef>
              <c:f>'without research'!$H$5:$H$195</c:f>
              <c:numCache>
                <c:formatCode>General</c:formatCode>
                <c:ptCount val="191"/>
                <c:pt idx="0">
                  <c:v>-622500</c:v>
                </c:pt>
                <c:pt idx="1">
                  <c:v>-609750</c:v>
                </c:pt>
                <c:pt idx="2">
                  <c:v>-597000</c:v>
                </c:pt>
                <c:pt idx="3">
                  <c:v>-584250</c:v>
                </c:pt>
                <c:pt idx="4">
                  <c:v>-571500</c:v>
                </c:pt>
                <c:pt idx="5">
                  <c:v>-558750</c:v>
                </c:pt>
                <c:pt idx="6">
                  <c:v>-546000</c:v>
                </c:pt>
                <c:pt idx="7">
                  <c:v>-533250</c:v>
                </c:pt>
                <c:pt idx="8">
                  <c:v>-520500</c:v>
                </c:pt>
                <c:pt idx="9">
                  <c:v>-507750</c:v>
                </c:pt>
                <c:pt idx="10">
                  <c:v>-495000</c:v>
                </c:pt>
                <c:pt idx="11">
                  <c:v>-482250</c:v>
                </c:pt>
                <c:pt idx="12">
                  <c:v>-469500</c:v>
                </c:pt>
                <c:pt idx="13">
                  <c:v>-456750</c:v>
                </c:pt>
                <c:pt idx="14">
                  <c:v>-444000</c:v>
                </c:pt>
                <c:pt idx="15">
                  <c:v>-431250</c:v>
                </c:pt>
                <c:pt idx="16">
                  <c:v>-418500</c:v>
                </c:pt>
                <c:pt idx="17">
                  <c:v>-405750</c:v>
                </c:pt>
                <c:pt idx="18">
                  <c:v>-393000</c:v>
                </c:pt>
                <c:pt idx="19">
                  <c:v>-380250</c:v>
                </c:pt>
                <c:pt idx="20">
                  <c:v>-367500</c:v>
                </c:pt>
                <c:pt idx="21">
                  <c:v>-354750</c:v>
                </c:pt>
                <c:pt idx="22">
                  <c:v>-342000</c:v>
                </c:pt>
                <c:pt idx="23">
                  <c:v>-329250</c:v>
                </c:pt>
                <c:pt idx="24">
                  <c:v>-316500</c:v>
                </c:pt>
                <c:pt idx="25">
                  <c:v>-303750</c:v>
                </c:pt>
                <c:pt idx="26">
                  <c:v>-291000</c:v>
                </c:pt>
                <c:pt idx="27">
                  <c:v>-278250</c:v>
                </c:pt>
                <c:pt idx="28">
                  <c:v>-265500</c:v>
                </c:pt>
                <c:pt idx="29">
                  <c:v>-252750</c:v>
                </c:pt>
                <c:pt idx="30">
                  <c:v>-240000</c:v>
                </c:pt>
                <c:pt idx="31">
                  <c:v>-227250</c:v>
                </c:pt>
                <c:pt idx="32">
                  <c:v>-214500</c:v>
                </c:pt>
                <c:pt idx="33">
                  <c:v>-201750</c:v>
                </c:pt>
                <c:pt idx="34">
                  <c:v>-189000</c:v>
                </c:pt>
                <c:pt idx="35">
                  <c:v>-176250</c:v>
                </c:pt>
                <c:pt idx="36">
                  <c:v>-163500</c:v>
                </c:pt>
                <c:pt idx="37">
                  <c:v>-150750</c:v>
                </c:pt>
                <c:pt idx="38">
                  <c:v>-138000</c:v>
                </c:pt>
                <c:pt idx="39">
                  <c:v>-125250</c:v>
                </c:pt>
                <c:pt idx="40">
                  <c:v>-112500</c:v>
                </c:pt>
                <c:pt idx="41">
                  <c:v>-99750</c:v>
                </c:pt>
                <c:pt idx="42">
                  <c:v>-87000</c:v>
                </c:pt>
                <c:pt idx="43">
                  <c:v>-74250</c:v>
                </c:pt>
                <c:pt idx="44">
                  <c:v>-61499.999999999942</c:v>
                </c:pt>
                <c:pt idx="45">
                  <c:v>-48749.999999999942</c:v>
                </c:pt>
                <c:pt idx="46">
                  <c:v>-35999.999999999942</c:v>
                </c:pt>
                <c:pt idx="47">
                  <c:v>-23250.000000000175</c:v>
                </c:pt>
                <c:pt idx="48">
                  <c:v>-10500.000000000058</c:v>
                </c:pt>
                <c:pt idx="49">
                  <c:v>2250</c:v>
                </c:pt>
                <c:pt idx="50">
                  <c:v>15000</c:v>
                </c:pt>
                <c:pt idx="51">
                  <c:v>27749.999999999942</c:v>
                </c:pt>
                <c:pt idx="52">
                  <c:v>40500.000000000058</c:v>
                </c:pt>
                <c:pt idx="53">
                  <c:v>53249.999999999942</c:v>
                </c:pt>
                <c:pt idx="54">
                  <c:v>66000.000000000058</c:v>
                </c:pt>
                <c:pt idx="55">
                  <c:v>78749.999999999942</c:v>
                </c:pt>
                <c:pt idx="56">
                  <c:v>91500.000000000058</c:v>
                </c:pt>
                <c:pt idx="57">
                  <c:v>104250</c:v>
                </c:pt>
                <c:pt idx="58">
                  <c:v>117000.00000000006</c:v>
                </c:pt>
                <c:pt idx="59">
                  <c:v>129750</c:v>
                </c:pt>
                <c:pt idx="60">
                  <c:v>142500</c:v>
                </c:pt>
                <c:pt idx="61">
                  <c:v>155250</c:v>
                </c:pt>
                <c:pt idx="62">
                  <c:v>168000</c:v>
                </c:pt>
                <c:pt idx="63">
                  <c:v>180750</c:v>
                </c:pt>
                <c:pt idx="64">
                  <c:v>193500</c:v>
                </c:pt>
                <c:pt idx="65">
                  <c:v>206250</c:v>
                </c:pt>
                <c:pt idx="66">
                  <c:v>219000</c:v>
                </c:pt>
                <c:pt idx="67">
                  <c:v>231750</c:v>
                </c:pt>
                <c:pt idx="68">
                  <c:v>244500</c:v>
                </c:pt>
                <c:pt idx="69">
                  <c:v>257250</c:v>
                </c:pt>
                <c:pt idx="70">
                  <c:v>270000</c:v>
                </c:pt>
                <c:pt idx="71">
                  <c:v>282750</c:v>
                </c:pt>
                <c:pt idx="72">
                  <c:v>295499.99999999994</c:v>
                </c:pt>
                <c:pt idx="73">
                  <c:v>308250</c:v>
                </c:pt>
                <c:pt idx="74">
                  <c:v>320999.99999999994</c:v>
                </c:pt>
                <c:pt idx="75">
                  <c:v>333750.00000000006</c:v>
                </c:pt>
                <c:pt idx="76">
                  <c:v>346499.99999999994</c:v>
                </c:pt>
                <c:pt idx="77">
                  <c:v>359250.00000000006</c:v>
                </c:pt>
                <c:pt idx="78">
                  <c:v>371999.99999999994</c:v>
                </c:pt>
                <c:pt idx="79">
                  <c:v>384750.00000000006</c:v>
                </c:pt>
                <c:pt idx="80">
                  <c:v>397499.99999999994</c:v>
                </c:pt>
                <c:pt idx="81">
                  <c:v>410250.00000000006</c:v>
                </c:pt>
                <c:pt idx="82">
                  <c:v>423000</c:v>
                </c:pt>
                <c:pt idx="83">
                  <c:v>435750.00000000006</c:v>
                </c:pt>
                <c:pt idx="84">
                  <c:v>448500</c:v>
                </c:pt>
                <c:pt idx="85">
                  <c:v>461250</c:v>
                </c:pt>
                <c:pt idx="86">
                  <c:v>474000</c:v>
                </c:pt>
                <c:pt idx="87">
                  <c:v>486750</c:v>
                </c:pt>
                <c:pt idx="88">
                  <c:v>499500</c:v>
                </c:pt>
                <c:pt idx="89">
                  <c:v>512250</c:v>
                </c:pt>
                <c:pt idx="90">
                  <c:v>525000</c:v>
                </c:pt>
                <c:pt idx="91">
                  <c:v>537750</c:v>
                </c:pt>
                <c:pt idx="92">
                  <c:v>550500</c:v>
                </c:pt>
                <c:pt idx="93">
                  <c:v>563250</c:v>
                </c:pt>
                <c:pt idx="94">
                  <c:v>576000</c:v>
                </c:pt>
                <c:pt idx="95">
                  <c:v>588750</c:v>
                </c:pt>
                <c:pt idx="96">
                  <c:v>601500</c:v>
                </c:pt>
                <c:pt idx="97">
                  <c:v>614250</c:v>
                </c:pt>
                <c:pt idx="98">
                  <c:v>627000.00000000012</c:v>
                </c:pt>
                <c:pt idx="99">
                  <c:v>639750.00000000023</c:v>
                </c:pt>
                <c:pt idx="100">
                  <c:v>652500.00000000023</c:v>
                </c:pt>
                <c:pt idx="101">
                  <c:v>665250.00000000023</c:v>
                </c:pt>
                <c:pt idx="102">
                  <c:v>678000.00000000023</c:v>
                </c:pt>
                <c:pt idx="103">
                  <c:v>690749.99999999977</c:v>
                </c:pt>
                <c:pt idx="104">
                  <c:v>703499.99999999977</c:v>
                </c:pt>
                <c:pt idx="105">
                  <c:v>716249.99999999977</c:v>
                </c:pt>
                <c:pt idx="106">
                  <c:v>728999.99999999977</c:v>
                </c:pt>
                <c:pt idx="107">
                  <c:v>741750</c:v>
                </c:pt>
                <c:pt idx="108">
                  <c:v>754500</c:v>
                </c:pt>
                <c:pt idx="109">
                  <c:v>767250</c:v>
                </c:pt>
                <c:pt idx="110">
                  <c:v>780000</c:v>
                </c:pt>
                <c:pt idx="111">
                  <c:v>792750</c:v>
                </c:pt>
                <c:pt idx="112">
                  <c:v>805500</c:v>
                </c:pt>
                <c:pt idx="113">
                  <c:v>818250</c:v>
                </c:pt>
                <c:pt idx="114">
                  <c:v>831000</c:v>
                </c:pt>
                <c:pt idx="115">
                  <c:v>843750</c:v>
                </c:pt>
                <c:pt idx="116">
                  <c:v>856500</c:v>
                </c:pt>
                <c:pt idx="117">
                  <c:v>869250</c:v>
                </c:pt>
                <c:pt idx="118">
                  <c:v>882000</c:v>
                </c:pt>
                <c:pt idx="119">
                  <c:v>894750</c:v>
                </c:pt>
                <c:pt idx="120">
                  <c:v>907500</c:v>
                </c:pt>
                <c:pt idx="121">
                  <c:v>920250</c:v>
                </c:pt>
                <c:pt idx="122">
                  <c:v>933000</c:v>
                </c:pt>
                <c:pt idx="123">
                  <c:v>945750</c:v>
                </c:pt>
                <c:pt idx="124">
                  <c:v>958500</c:v>
                </c:pt>
                <c:pt idx="125">
                  <c:v>971250</c:v>
                </c:pt>
                <c:pt idx="126">
                  <c:v>984000</c:v>
                </c:pt>
                <c:pt idx="127">
                  <c:v>996750</c:v>
                </c:pt>
                <c:pt idx="128">
                  <c:v>1009500</c:v>
                </c:pt>
                <c:pt idx="129">
                  <c:v>1022250</c:v>
                </c:pt>
                <c:pt idx="130">
                  <c:v>1035000</c:v>
                </c:pt>
                <c:pt idx="131">
                  <c:v>1047750</c:v>
                </c:pt>
                <c:pt idx="132">
                  <c:v>1060500</c:v>
                </c:pt>
                <c:pt idx="133">
                  <c:v>1073250</c:v>
                </c:pt>
                <c:pt idx="134">
                  <c:v>1086000</c:v>
                </c:pt>
                <c:pt idx="135">
                  <c:v>1098750</c:v>
                </c:pt>
                <c:pt idx="136">
                  <c:v>1111500</c:v>
                </c:pt>
                <c:pt idx="137">
                  <c:v>1124250</c:v>
                </c:pt>
                <c:pt idx="138">
                  <c:v>1137000</c:v>
                </c:pt>
                <c:pt idx="139">
                  <c:v>1149750</c:v>
                </c:pt>
                <c:pt idx="140">
                  <c:v>1162500</c:v>
                </c:pt>
                <c:pt idx="141">
                  <c:v>1175250</c:v>
                </c:pt>
                <c:pt idx="142">
                  <c:v>1188000</c:v>
                </c:pt>
                <c:pt idx="143">
                  <c:v>1200750</c:v>
                </c:pt>
                <c:pt idx="144">
                  <c:v>1213500</c:v>
                </c:pt>
                <c:pt idx="145">
                  <c:v>1226250</c:v>
                </c:pt>
                <c:pt idx="146">
                  <c:v>1239000</c:v>
                </c:pt>
                <c:pt idx="147">
                  <c:v>1251750</c:v>
                </c:pt>
                <c:pt idx="148">
                  <c:v>1264500</c:v>
                </c:pt>
                <c:pt idx="149">
                  <c:v>1277250</c:v>
                </c:pt>
                <c:pt idx="150">
                  <c:v>1290000</c:v>
                </c:pt>
                <c:pt idx="151">
                  <c:v>1302750</c:v>
                </c:pt>
                <c:pt idx="152">
                  <c:v>1315500</c:v>
                </c:pt>
                <c:pt idx="153">
                  <c:v>1328250</c:v>
                </c:pt>
                <c:pt idx="154">
                  <c:v>1341000</c:v>
                </c:pt>
                <c:pt idx="155">
                  <c:v>1353750</c:v>
                </c:pt>
                <c:pt idx="156">
                  <c:v>1366500</c:v>
                </c:pt>
                <c:pt idx="157">
                  <c:v>1379250</c:v>
                </c:pt>
                <c:pt idx="158">
                  <c:v>1392000</c:v>
                </c:pt>
                <c:pt idx="159">
                  <c:v>1404750</c:v>
                </c:pt>
                <c:pt idx="160">
                  <c:v>1417500</c:v>
                </c:pt>
                <c:pt idx="161">
                  <c:v>1430250</c:v>
                </c:pt>
                <c:pt idx="162">
                  <c:v>1443000</c:v>
                </c:pt>
                <c:pt idx="163">
                  <c:v>1455750</c:v>
                </c:pt>
                <c:pt idx="164">
                  <c:v>1468500</c:v>
                </c:pt>
                <c:pt idx="165">
                  <c:v>1481250</c:v>
                </c:pt>
                <c:pt idx="166">
                  <c:v>1494000</c:v>
                </c:pt>
                <c:pt idx="167">
                  <c:v>1506750</c:v>
                </c:pt>
                <c:pt idx="168">
                  <c:v>1519500</c:v>
                </c:pt>
                <c:pt idx="169">
                  <c:v>1532250</c:v>
                </c:pt>
                <c:pt idx="170">
                  <c:v>1545000</c:v>
                </c:pt>
                <c:pt idx="171">
                  <c:v>1557750</c:v>
                </c:pt>
                <c:pt idx="172">
                  <c:v>1570500</c:v>
                </c:pt>
                <c:pt idx="173">
                  <c:v>1583250</c:v>
                </c:pt>
                <c:pt idx="174">
                  <c:v>1596000</c:v>
                </c:pt>
                <c:pt idx="175">
                  <c:v>1608750</c:v>
                </c:pt>
                <c:pt idx="176">
                  <c:v>1621500</c:v>
                </c:pt>
                <c:pt idx="177">
                  <c:v>1634250</c:v>
                </c:pt>
                <c:pt idx="178">
                  <c:v>1647000</c:v>
                </c:pt>
                <c:pt idx="179">
                  <c:v>1659750</c:v>
                </c:pt>
                <c:pt idx="180">
                  <c:v>1672500</c:v>
                </c:pt>
                <c:pt idx="181">
                  <c:v>1685250</c:v>
                </c:pt>
                <c:pt idx="182">
                  <c:v>1698000</c:v>
                </c:pt>
                <c:pt idx="183">
                  <c:v>1710750</c:v>
                </c:pt>
                <c:pt idx="184">
                  <c:v>1723499.9999999974</c:v>
                </c:pt>
                <c:pt idx="185">
                  <c:v>1736249.9999999974</c:v>
                </c:pt>
                <c:pt idx="186">
                  <c:v>1748999.9999999974</c:v>
                </c:pt>
                <c:pt idx="187">
                  <c:v>1761749.9999999974</c:v>
                </c:pt>
                <c:pt idx="188">
                  <c:v>1774500</c:v>
                </c:pt>
                <c:pt idx="189">
                  <c:v>1787250</c:v>
                </c:pt>
                <c:pt idx="190">
                  <c:v>1800000</c:v>
                </c:pt>
              </c:numCache>
            </c:numRef>
          </c:val>
          <c:smooth val="0"/>
          <c:extLst>
            <c:ext xmlns:c16="http://schemas.microsoft.com/office/drawing/2014/chart" uri="{C3380CC4-5D6E-409C-BE32-E72D297353CC}">
              <c16:uniqueId val="{00000000-FF5B-4493-9B2E-AA370ED14CAF}"/>
            </c:ext>
          </c:extLst>
        </c:ser>
        <c:ser>
          <c:idx val="1"/>
          <c:order val="1"/>
          <c:tx>
            <c:strRef>
              <c:f>'without research'!$I$3</c:f>
              <c:strCache>
                <c:ptCount val="1"/>
                <c:pt idx="0">
                  <c:v>EMV of Decision 2</c:v>
                </c:pt>
              </c:strCache>
            </c:strRef>
          </c:tx>
          <c:spPr>
            <a:ln w="28575" cap="rnd">
              <a:solidFill>
                <a:schemeClr val="accent2"/>
              </a:solidFill>
              <a:round/>
            </a:ln>
            <a:effectLst/>
          </c:spPr>
          <c:marker>
            <c:symbol val="none"/>
          </c:marker>
          <c:cat>
            <c:numRef>
              <c:f>'without research'!$G$5:$G$195</c:f>
              <c:numCache>
                <c:formatCode>General</c:formatCode>
                <c:ptCount val="191"/>
                <c:pt idx="0">
                  <c:v>0.05</c:v>
                </c:pt>
                <c:pt idx="1">
                  <c:v>5.5E-2</c:v>
                </c:pt>
                <c:pt idx="2">
                  <c:v>0.06</c:v>
                </c:pt>
                <c:pt idx="3">
                  <c:v>6.5000000000000002E-2</c:v>
                </c:pt>
                <c:pt idx="4">
                  <c:v>7.0000000000000007E-2</c:v>
                </c:pt>
                <c:pt idx="5">
                  <c:v>7.4999999999999997E-2</c:v>
                </c:pt>
                <c:pt idx="6">
                  <c:v>0.08</c:v>
                </c:pt>
                <c:pt idx="7">
                  <c:v>8.5000000000000006E-2</c:v>
                </c:pt>
                <c:pt idx="8">
                  <c:v>0.09</c:v>
                </c:pt>
                <c:pt idx="9">
                  <c:v>9.5000000000000001E-2</c:v>
                </c:pt>
                <c:pt idx="10">
                  <c:v>0.1</c:v>
                </c:pt>
                <c:pt idx="11">
                  <c:v>0.105</c:v>
                </c:pt>
                <c:pt idx="12">
                  <c:v>0.11</c:v>
                </c:pt>
                <c:pt idx="13">
                  <c:v>0.115</c:v>
                </c:pt>
                <c:pt idx="14">
                  <c:v>0.12</c:v>
                </c:pt>
                <c:pt idx="15">
                  <c:v>0.125</c:v>
                </c:pt>
                <c:pt idx="16">
                  <c:v>0.13</c:v>
                </c:pt>
                <c:pt idx="17">
                  <c:v>0.13500000000000001</c:v>
                </c:pt>
                <c:pt idx="18">
                  <c:v>0.14000000000000001</c:v>
                </c:pt>
                <c:pt idx="19">
                  <c:v>0.14499999999999999</c:v>
                </c:pt>
                <c:pt idx="20">
                  <c:v>0.15</c:v>
                </c:pt>
                <c:pt idx="21">
                  <c:v>0.155</c:v>
                </c:pt>
                <c:pt idx="22">
                  <c:v>0.16</c:v>
                </c:pt>
                <c:pt idx="23">
                  <c:v>0.16500000000000001</c:v>
                </c:pt>
                <c:pt idx="24">
                  <c:v>0.17</c:v>
                </c:pt>
                <c:pt idx="25">
                  <c:v>0.17499999999999999</c:v>
                </c:pt>
                <c:pt idx="26">
                  <c:v>0.18</c:v>
                </c:pt>
                <c:pt idx="27">
                  <c:v>0.185</c:v>
                </c:pt>
                <c:pt idx="28">
                  <c:v>0.19</c:v>
                </c:pt>
                <c:pt idx="29">
                  <c:v>0.19500000000000001</c:v>
                </c:pt>
                <c:pt idx="30">
                  <c:v>0.2</c:v>
                </c:pt>
                <c:pt idx="31">
                  <c:v>0.20499999999999999</c:v>
                </c:pt>
                <c:pt idx="32">
                  <c:v>0.21</c:v>
                </c:pt>
                <c:pt idx="33">
                  <c:v>0.215</c:v>
                </c:pt>
                <c:pt idx="34">
                  <c:v>0.22</c:v>
                </c:pt>
                <c:pt idx="35">
                  <c:v>0.22500000000000001</c:v>
                </c:pt>
                <c:pt idx="36">
                  <c:v>0.23</c:v>
                </c:pt>
                <c:pt idx="37">
                  <c:v>0.23499999999999999</c:v>
                </c:pt>
                <c:pt idx="38">
                  <c:v>0.24</c:v>
                </c:pt>
                <c:pt idx="39">
                  <c:v>0.245</c:v>
                </c:pt>
                <c:pt idx="40">
                  <c:v>0.25</c:v>
                </c:pt>
                <c:pt idx="41">
                  <c:v>0.255</c:v>
                </c:pt>
                <c:pt idx="42">
                  <c:v>0.26</c:v>
                </c:pt>
                <c:pt idx="43">
                  <c:v>0.26500000000000001</c:v>
                </c:pt>
                <c:pt idx="44">
                  <c:v>0.27</c:v>
                </c:pt>
                <c:pt idx="45">
                  <c:v>0.27500000000000002</c:v>
                </c:pt>
                <c:pt idx="46">
                  <c:v>0.28000000000000003</c:v>
                </c:pt>
                <c:pt idx="47">
                  <c:v>0.28499999999999998</c:v>
                </c:pt>
                <c:pt idx="48">
                  <c:v>0.28999999999999998</c:v>
                </c:pt>
                <c:pt idx="49">
                  <c:v>0.29499999999999998</c:v>
                </c:pt>
                <c:pt idx="50">
                  <c:v>0.3</c:v>
                </c:pt>
                <c:pt idx="51">
                  <c:v>0.30499999999999999</c:v>
                </c:pt>
                <c:pt idx="52">
                  <c:v>0.31</c:v>
                </c:pt>
                <c:pt idx="53">
                  <c:v>0.315</c:v>
                </c:pt>
                <c:pt idx="54">
                  <c:v>0.32</c:v>
                </c:pt>
                <c:pt idx="55">
                  <c:v>0.32500000000000001</c:v>
                </c:pt>
                <c:pt idx="56">
                  <c:v>0.33</c:v>
                </c:pt>
                <c:pt idx="57">
                  <c:v>0.33500000000000002</c:v>
                </c:pt>
                <c:pt idx="58">
                  <c:v>0.34</c:v>
                </c:pt>
                <c:pt idx="59">
                  <c:v>0.34499999999999997</c:v>
                </c:pt>
                <c:pt idx="60">
                  <c:v>0.35</c:v>
                </c:pt>
                <c:pt idx="61">
                  <c:v>0.35499999999999998</c:v>
                </c:pt>
                <c:pt idx="62">
                  <c:v>0.36</c:v>
                </c:pt>
                <c:pt idx="63">
                  <c:v>0.36499999999999999</c:v>
                </c:pt>
                <c:pt idx="64">
                  <c:v>0.37</c:v>
                </c:pt>
                <c:pt idx="65">
                  <c:v>0.375</c:v>
                </c:pt>
                <c:pt idx="66">
                  <c:v>0.38</c:v>
                </c:pt>
                <c:pt idx="67">
                  <c:v>0.38500000000000001</c:v>
                </c:pt>
                <c:pt idx="68">
                  <c:v>0.39</c:v>
                </c:pt>
                <c:pt idx="69">
                  <c:v>0.39500000000000002</c:v>
                </c:pt>
                <c:pt idx="70">
                  <c:v>0.4</c:v>
                </c:pt>
                <c:pt idx="71">
                  <c:v>0.40500000000000003</c:v>
                </c:pt>
                <c:pt idx="72">
                  <c:v>0.41</c:v>
                </c:pt>
                <c:pt idx="73">
                  <c:v>0.41499999999999998</c:v>
                </c:pt>
                <c:pt idx="74">
                  <c:v>0.42</c:v>
                </c:pt>
                <c:pt idx="75">
                  <c:v>0.42499999999999999</c:v>
                </c:pt>
                <c:pt idx="76">
                  <c:v>0.43</c:v>
                </c:pt>
                <c:pt idx="77">
                  <c:v>0.435</c:v>
                </c:pt>
                <c:pt idx="78">
                  <c:v>0.44</c:v>
                </c:pt>
                <c:pt idx="79">
                  <c:v>0.44500000000000001</c:v>
                </c:pt>
                <c:pt idx="80">
                  <c:v>0.45</c:v>
                </c:pt>
                <c:pt idx="81">
                  <c:v>0.45500000000000002</c:v>
                </c:pt>
                <c:pt idx="82">
                  <c:v>0.46</c:v>
                </c:pt>
                <c:pt idx="83">
                  <c:v>0.46500000000000002</c:v>
                </c:pt>
                <c:pt idx="84">
                  <c:v>0.47</c:v>
                </c:pt>
                <c:pt idx="85">
                  <c:v>0.47499999999999998</c:v>
                </c:pt>
                <c:pt idx="86">
                  <c:v>0.48</c:v>
                </c:pt>
                <c:pt idx="87">
                  <c:v>0.48499999999999999</c:v>
                </c:pt>
                <c:pt idx="88">
                  <c:v>0.49</c:v>
                </c:pt>
                <c:pt idx="89">
                  <c:v>0.495</c:v>
                </c:pt>
                <c:pt idx="90">
                  <c:v>0.5</c:v>
                </c:pt>
                <c:pt idx="91">
                  <c:v>0.505</c:v>
                </c:pt>
                <c:pt idx="92">
                  <c:v>0.51</c:v>
                </c:pt>
                <c:pt idx="93">
                  <c:v>0.51500000000000001</c:v>
                </c:pt>
                <c:pt idx="94">
                  <c:v>0.52</c:v>
                </c:pt>
                <c:pt idx="95">
                  <c:v>0.52500000000000002</c:v>
                </c:pt>
                <c:pt idx="96">
                  <c:v>0.53</c:v>
                </c:pt>
                <c:pt idx="97">
                  <c:v>0.53500000000000003</c:v>
                </c:pt>
                <c:pt idx="98">
                  <c:v>0.54</c:v>
                </c:pt>
                <c:pt idx="99">
                  <c:v>0.54500000000000004</c:v>
                </c:pt>
                <c:pt idx="100">
                  <c:v>0.55000000000000004</c:v>
                </c:pt>
                <c:pt idx="101">
                  <c:v>0.55500000000000005</c:v>
                </c:pt>
                <c:pt idx="102">
                  <c:v>0.56000000000000005</c:v>
                </c:pt>
                <c:pt idx="103">
                  <c:v>0.56499999999999995</c:v>
                </c:pt>
                <c:pt idx="104">
                  <c:v>0.56999999999999995</c:v>
                </c:pt>
                <c:pt idx="105">
                  <c:v>0.57499999999999996</c:v>
                </c:pt>
                <c:pt idx="106">
                  <c:v>0.57999999999999996</c:v>
                </c:pt>
                <c:pt idx="107">
                  <c:v>0.58499999999999996</c:v>
                </c:pt>
                <c:pt idx="108">
                  <c:v>0.59</c:v>
                </c:pt>
                <c:pt idx="109">
                  <c:v>0.59499999999999997</c:v>
                </c:pt>
                <c:pt idx="110">
                  <c:v>0.6</c:v>
                </c:pt>
                <c:pt idx="111">
                  <c:v>0.60499999999999998</c:v>
                </c:pt>
                <c:pt idx="112">
                  <c:v>0.61</c:v>
                </c:pt>
                <c:pt idx="113">
                  <c:v>0.61499999999999999</c:v>
                </c:pt>
                <c:pt idx="114">
                  <c:v>0.62</c:v>
                </c:pt>
                <c:pt idx="115">
                  <c:v>0.625</c:v>
                </c:pt>
                <c:pt idx="116">
                  <c:v>0.63</c:v>
                </c:pt>
                <c:pt idx="117">
                  <c:v>0.63500000000000001</c:v>
                </c:pt>
                <c:pt idx="118">
                  <c:v>0.64</c:v>
                </c:pt>
                <c:pt idx="119">
                  <c:v>0.64500000000000002</c:v>
                </c:pt>
                <c:pt idx="120">
                  <c:v>0.65</c:v>
                </c:pt>
                <c:pt idx="121">
                  <c:v>0.65500000000000003</c:v>
                </c:pt>
                <c:pt idx="122">
                  <c:v>0.66</c:v>
                </c:pt>
                <c:pt idx="123">
                  <c:v>0.66500000000000004</c:v>
                </c:pt>
                <c:pt idx="124">
                  <c:v>0.67</c:v>
                </c:pt>
                <c:pt idx="125">
                  <c:v>0.67500000000000004</c:v>
                </c:pt>
                <c:pt idx="126">
                  <c:v>0.68</c:v>
                </c:pt>
                <c:pt idx="127">
                  <c:v>0.68500000000000005</c:v>
                </c:pt>
                <c:pt idx="128">
                  <c:v>0.69</c:v>
                </c:pt>
                <c:pt idx="129">
                  <c:v>0.69499999999999995</c:v>
                </c:pt>
                <c:pt idx="130">
                  <c:v>0.7</c:v>
                </c:pt>
                <c:pt idx="131">
                  <c:v>0.70499999999999996</c:v>
                </c:pt>
                <c:pt idx="132">
                  <c:v>0.71</c:v>
                </c:pt>
                <c:pt idx="133">
                  <c:v>0.71499999999999997</c:v>
                </c:pt>
                <c:pt idx="134">
                  <c:v>0.72</c:v>
                </c:pt>
                <c:pt idx="135">
                  <c:v>0.72499999999999998</c:v>
                </c:pt>
                <c:pt idx="136">
                  <c:v>0.73</c:v>
                </c:pt>
                <c:pt idx="137">
                  <c:v>0.73499999999999999</c:v>
                </c:pt>
                <c:pt idx="138">
                  <c:v>0.74</c:v>
                </c:pt>
                <c:pt idx="139">
                  <c:v>0.745</c:v>
                </c:pt>
                <c:pt idx="140">
                  <c:v>0.75</c:v>
                </c:pt>
                <c:pt idx="141">
                  <c:v>0.755</c:v>
                </c:pt>
                <c:pt idx="142">
                  <c:v>0.76</c:v>
                </c:pt>
                <c:pt idx="143">
                  <c:v>0.76500000000000001</c:v>
                </c:pt>
                <c:pt idx="144">
                  <c:v>0.77</c:v>
                </c:pt>
                <c:pt idx="145">
                  <c:v>0.77500000000000002</c:v>
                </c:pt>
                <c:pt idx="146">
                  <c:v>0.78</c:v>
                </c:pt>
                <c:pt idx="147">
                  <c:v>0.78500000000000003</c:v>
                </c:pt>
                <c:pt idx="148">
                  <c:v>0.79</c:v>
                </c:pt>
                <c:pt idx="149">
                  <c:v>0.79500000000000004</c:v>
                </c:pt>
                <c:pt idx="150">
                  <c:v>0.8</c:v>
                </c:pt>
                <c:pt idx="151">
                  <c:v>0.80500000000000005</c:v>
                </c:pt>
                <c:pt idx="152">
                  <c:v>0.81</c:v>
                </c:pt>
                <c:pt idx="153">
                  <c:v>0.81499999999999995</c:v>
                </c:pt>
                <c:pt idx="154">
                  <c:v>0.82</c:v>
                </c:pt>
                <c:pt idx="155">
                  <c:v>0.82499999999999996</c:v>
                </c:pt>
                <c:pt idx="156">
                  <c:v>0.83</c:v>
                </c:pt>
                <c:pt idx="157">
                  <c:v>0.83499999999999996</c:v>
                </c:pt>
                <c:pt idx="158">
                  <c:v>0.84</c:v>
                </c:pt>
                <c:pt idx="159">
                  <c:v>0.84499999999999997</c:v>
                </c:pt>
                <c:pt idx="160">
                  <c:v>0.85</c:v>
                </c:pt>
                <c:pt idx="161">
                  <c:v>0.85499999999999998</c:v>
                </c:pt>
                <c:pt idx="162">
                  <c:v>0.86</c:v>
                </c:pt>
                <c:pt idx="163">
                  <c:v>0.86499999999999999</c:v>
                </c:pt>
                <c:pt idx="164">
                  <c:v>0.87</c:v>
                </c:pt>
                <c:pt idx="165">
                  <c:v>0.875</c:v>
                </c:pt>
                <c:pt idx="166">
                  <c:v>0.88</c:v>
                </c:pt>
                <c:pt idx="167">
                  <c:v>0.88500000000000001</c:v>
                </c:pt>
                <c:pt idx="168">
                  <c:v>0.89</c:v>
                </c:pt>
                <c:pt idx="169">
                  <c:v>0.89500000000000002</c:v>
                </c:pt>
                <c:pt idx="170">
                  <c:v>0.9</c:v>
                </c:pt>
                <c:pt idx="171">
                  <c:v>0.90500000000000003</c:v>
                </c:pt>
                <c:pt idx="172">
                  <c:v>0.91</c:v>
                </c:pt>
                <c:pt idx="173">
                  <c:v>0.91500000000000004</c:v>
                </c:pt>
                <c:pt idx="174">
                  <c:v>0.92</c:v>
                </c:pt>
                <c:pt idx="175">
                  <c:v>0.92500000000000004</c:v>
                </c:pt>
                <c:pt idx="176">
                  <c:v>0.93</c:v>
                </c:pt>
                <c:pt idx="177">
                  <c:v>0.93500000000000005</c:v>
                </c:pt>
                <c:pt idx="178">
                  <c:v>0.94</c:v>
                </c:pt>
                <c:pt idx="179">
                  <c:v>0.94499999999999995</c:v>
                </c:pt>
                <c:pt idx="180">
                  <c:v>0.95</c:v>
                </c:pt>
                <c:pt idx="181">
                  <c:v>0.95499999999999996</c:v>
                </c:pt>
                <c:pt idx="182">
                  <c:v>0.96</c:v>
                </c:pt>
                <c:pt idx="183">
                  <c:v>0.96499999999999997</c:v>
                </c:pt>
                <c:pt idx="184">
                  <c:v>0.96999999999999897</c:v>
                </c:pt>
                <c:pt idx="185">
                  <c:v>0.97499999999999898</c:v>
                </c:pt>
                <c:pt idx="186">
                  <c:v>0.97999999999999898</c:v>
                </c:pt>
                <c:pt idx="187">
                  <c:v>0.98499999999999899</c:v>
                </c:pt>
                <c:pt idx="188">
                  <c:v>0.99</c:v>
                </c:pt>
                <c:pt idx="189">
                  <c:v>0.995</c:v>
                </c:pt>
                <c:pt idx="190">
                  <c:v>1</c:v>
                </c:pt>
              </c:numCache>
            </c:numRef>
          </c:cat>
          <c:val>
            <c:numRef>
              <c:f>'without research'!$I$5:$I$195</c:f>
              <c:numCache>
                <c:formatCode>General</c:formatCode>
                <c:ptCount val="19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numCache>
            </c:numRef>
          </c:val>
          <c:smooth val="0"/>
          <c:extLst>
            <c:ext xmlns:c16="http://schemas.microsoft.com/office/drawing/2014/chart" uri="{C3380CC4-5D6E-409C-BE32-E72D297353CC}">
              <c16:uniqueId val="{00000001-FF5B-4493-9B2E-AA370ED14CAF}"/>
            </c:ext>
          </c:extLst>
        </c:ser>
        <c:dLbls>
          <c:showLegendKey val="0"/>
          <c:showVal val="0"/>
          <c:showCatName val="0"/>
          <c:showSerName val="0"/>
          <c:showPercent val="0"/>
          <c:showBubbleSize val="0"/>
        </c:dLbls>
        <c:smooth val="0"/>
        <c:axId val="1418895392"/>
        <c:axId val="1418896352"/>
      </c:lineChart>
      <c:catAx>
        <c:axId val="141889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896352"/>
        <c:crosses val="autoZero"/>
        <c:auto val="1"/>
        <c:lblAlgn val="ctr"/>
        <c:lblOffset val="100"/>
        <c:noMultiLvlLbl val="0"/>
      </c:catAx>
      <c:valAx>
        <c:axId val="14188963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8953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lotArea>
      <c:layout/>
      <c:lineChart>
        <c:grouping val="standard"/>
        <c:varyColors val="0"/>
        <c:ser>
          <c:idx val="0"/>
          <c:order val="0"/>
          <c:spPr>
            <a:ln w="38100"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'EVSI(2)'!$L$2:$L$16</c:f>
              <c:numCache>
                <c:formatCode>0.00</c:formatCode>
                <c:ptCount val="15"/>
                <c:pt idx="0">
                  <c:v>215249.99999999983</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numCache>
            </c:numRef>
          </c:val>
          <c:smooth val="0"/>
          <c:extLst>
            <c:ext xmlns:c16="http://schemas.microsoft.com/office/drawing/2014/chart" uri="{C3380CC4-5D6E-409C-BE32-E72D297353CC}">
              <c16:uniqueId val="{00000000-F25B-458C-B73D-1F79BA712129}"/>
            </c:ext>
          </c:extLst>
        </c:ser>
        <c:ser>
          <c:idx val="1"/>
          <c:order val="1"/>
          <c:spPr>
            <a:ln w="381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'EVSI(2)'!$M$2:$M$16</c:f>
              <c:numCache>
                <c:formatCode>General</c:formatCode>
                <c:ptCount val="15"/>
                <c:pt idx="0">
                  <c:v>0.5</c:v>
                </c:pt>
                <c:pt idx="1">
                  <c:v>0</c:v>
                </c:pt>
                <c:pt idx="2">
                  <c:v>0</c:v>
                </c:pt>
                <c:pt idx="3">
                  <c:v>0</c:v>
                </c:pt>
                <c:pt idx="4">
                  <c:v>0</c:v>
                </c:pt>
                <c:pt idx="5">
                  <c:v>56249.999999999956</c:v>
                </c:pt>
                <c:pt idx="6">
                  <c:v>97500</c:v>
                </c:pt>
                <c:pt idx="7">
                  <c:v>26250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1-F25B-458C-B73D-1F79BA712129}"/>
            </c:ext>
          </c:extLst>
        </c:ser>
        <c:ser>
          <c:idx val="2"/>
          <c:order val="2"/>
          <c:spPr>
            <a:ln w="38100" cap="rnd">
              <a:solidFill>
                <a:schemeClr val="accent3"/>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'EVSI(2)'!$N$2:$N$16</c:f>
              <c:numCache>
                <c:formatCode>General</c:formatCode>
                <c:ptCount val="15"/>
                <c:pt idx="0">
                  <c:v>0.55000000000000004</c:v>
                </c:pt>
                <c:pt idx="1">
                  <c:v>0</c:v>
                </c:pt>
                <c:pt idx="2">
                  <c:v>0</c:v>
                </c:pt>
                <c:pt idx="3">
                  <c:v>0</c:v>
                </c:pt>
                <c:pt idx="4">
                  <c:v>17999.999999999942</c:v>
                </c:pt>
                <c:pt idx="5">
                  <c:v>78750</c:v>
                </c:pt>
                <c:pt idx="6">
                  <c:v>124499.99999999997</c:v>
                </c:pt>
                <c:pt idx="7">
                  <c:v>57750</c:v>
                </c:pt>
                <c:pt idx="8">
                  <c:v>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F25B-458C-B73D-1F79BA712129}"/>
            </c:ext>
          </c:extLst>
        </c:ser>
        <c:ser>
          <c:idx val="3"/>
          <c:order val="3"/>
          <c:spPr>
            <a:ln w="38100" cap="rnd">
              <a:solidFill>
                <a:schemeClr val="accent4"/>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'EVSI(2)'!$O$2:$O$16</c:f>
              <c:numCache>
                <c:formatCode>General</c:formatCode>
                <c:ptCount val="15"/>
                <c:pt idx="0">
                  <c:v>0.6</c:v>
                </c:pt>
                <c:pt idx="1">
                  <c:v>0</c:v>
                </c:pt>
                <c:pt idx="2">
                  <c:v>0</c:v>
                </c:pt>
                <c:pt idx="3">
                  <c:v>0</c:v>
                </c:pt>
                <c:pt idx="4">
                  <c:v>35999.999999999942</c:v>
                </c:pt>
                <c:pt idx="5">
                  <c:v>101249.99999999994</c:v>
                </c:pt>
                <c:pt idx="6">
                  <c:v>151499.99999999997</c:v>
                </c:pt>
                <c:pt idx="7">
                  <c:v>89249.999999999971</c:v>
                </c:pt>
                <c:pt idx="8">
                  <c:v>27000</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3-F25B-458C-B73D-1F79BA712129}"/>
            </c:ext>
          </c:extLst>
        </c:ser>
        <c:ser>
          <c:idx val="4"/>
          <c:order val="4"/>
          <c:spPr>
            <a:ln w="38100" cap="rnd">
              <a:solidFill>
                <a:schemeClr val="accent5"/>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'EVSI(2)'!$P$2:$P$16</c:f>
              <c:numCache>
                <c:formatCode>General</c:formatCode>
                <c:ptCount val="15"/>
                <c:pt idx="0">
                  <c:v>0.65</c:v>
                </c:pt>
                <c:pt idx="1">
                  <c:v>0</c:v>
                </c:pt>
                <c:pt idx="2">
                  <c:v>0</c:v>
                </c:pt>
                <c:pt idx="3">
                  <c:v>0</c:v>
                </c:pt>
                <c:pt idx="4">
                  <c:v>53999.999999999956</c:v>
                </c:pt>
                <c:pt idx="5">
                  <c:v>123749.99999999999</c:v>
                </c:pt>
                <c:pt idx="6">
                  <c:v>178500</c:v>
                </c:pt>
                <c:pt idx="7">
                  <c:v>120749.99999999988</c:v>
                </c:pt>
                <c:pt idx="8">
                  <c:v>62999.999999999942</c:v>
                </c:pt>
                <c:pt idx="9">
                  <c:v>5250.0000000000582</c:v>
                </c:pt>
                <c:pt idx="10">
                  <c:v>0</c:v>
                </c:pt>
                <c:pt idx="11">
                  <c:v>0</c:v>
                </c:pt>
                <c:pt idx="12">
                  <c:v>0</c:v>
                </c:pt>
                <c:pt idx="13">
                  <c:v>0</c:v>
                </c:pt>
                <c:pt idx="14">
                  <c:v>0</c:v>
                </c:pt>
              </c:numCache>
            </c:numRef>
          </c:val>
          <c:smooth val="0"/>
          <c:extLst>
            <c:ext xmlns:c16="http://schemas.microsoft.com/office/drawing/2014/chart" uri="{C3380CC4-5D6E-409C-BE32-E72D297353CC}">
              <c16:uniqueId val="{00000004-F25B-458C-B73D-1F79BA712129}"/>
            </c:ext>
          </c:extLst>
        </c:ser>
        <c:ser>
          <c:idx val="5"/>
          <c:order val="5"/>
          <c:spPr>
            <a:ln w="38100"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'EVSI(2)'!$Q$2:$Q$16</c:f>
              <c:numCache>
                <c:formatCode>General</c:formatCode>
                <c:ptCount val="15"/>
                <c:pt idx="0">
                  <c:v>0.7</c:v>
                </c:pt>
                <c:pt idx="1">
                  <c:v>0</c:v>
                </c:pt>
                <c:pt idx="2">
                  <c:v>0</c:v>
                </c:pt>
                <c:pt idx="3">
                  <c:v>0</c:v>
                </c:pt>
                <c:pt idx="4">
                  <c:v>71999.999999999942</c:v>
                </c:pt>
                <c:pt idx="5">
                  <c:v>146249.99999999997</c:v>
                </c:pt>
                <c:pt idx="6">
                  <c:v>205499.99999999997</c:v>
                </c:pt>
                <c:pt idx="7">
                  <c:v>152249.99999999994</c:v>
                </c:pt>
                <c:pt idx="8">
                  <c:v>99000</c:v>
                </c:pt>
                <c:pt idx="9">
                  <c:v>45750.000000000116</c:v>
                </c:pt>
                <c:pt idx="10">
                  <c:v>0</c:v>
                </c:pt>
                <c:pt idx="11">
                  <c:v>0</c:v>
                </c:pt>
                <c:pt idx="12">
                  <c:v>0</c:v>
                </c:pt>
                <c:pt idx="13">
                  <c:v>0</c:v>
                </c:pt>
                <c:pt idx="14">
                  <c:v>0</c:v>
                </c:pt>
              </c:numCache>
            </c:numRef>
          </c:val>
          <c:smooth val="0"/>
          <c:extLst>
            <c:ext xmlns:c16="http://schemas.microsoft.com/office/drawing/2014/chart" uri="{C3380CC4-5D6E-409C-BE32-E72D297353CC}">
              <c16:uniqueId val="{00000005-F25B-458C-B73D-1F79BA712129}"/>
            </c:ext>
          </c:extLst>
        </c:ser>
        <c:ser>
          <c:idx val="6"/>
          <c:order val="6"/>
          <c:spPr>
            <a:ln w="38100" cap="rnd">
              <a:solidFill>
                <a:schemeClr val="accent1">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'EVSI(2)'!$R$2:$R$16</c:f>
              <c:numCache>
                <c:formatCode>General</c:formatCode>
                <c:ptCount val="15"/>
                <c:pt idx="0">
                  <c:v>0.75</c:v>
                </c:pt>
                <c:pt idx="1">
                  <c:v>0</c:v>
                </c:pt>
                <c:pt idx="2">
                  <c:v>0</c:v>
                </c:pt>
                <c:pt idx="3">
                  <c:v>11249.999999999975</c:v>
                </c:pt>
                <c:pt idx="4">
                  <c:v>89999.999999999985</c:v>
                </c:pt>
                <c:pt idx="5">
                  <c:v>168749.99999999997</c:v>
                </c:pt>
                <c:pt idx="6">
                  <c:v>232499.99999999991</c:v>
                </c:pt>
                <c:pt idx="7">
                  <c:v>183749.99999999988</c:v>
                </c:pt>
                <c:pt idx="8">
                  <c:v>135000.00000000006</c:v>
                </c:pt>
                <c:pt idx="9">
                  <c:v>86250.000000000058</c:v>
                </c:pt>
                <c:pt idx="10">
                  <c:v>37500</c:v>
                </c:pt>
                <c:pt idx="11">
                  <c:v>0</c:v>
                </c:pt>
                <c:pt idx="12">
                  <c:v>0</c:v>
                </c:pt>
                <c:pt idx="13">
                  <c:v>0</c:v>
                </c:pt>
                <c:pt idx="14">
                  <c:v>0</c:v>
                </c:pt>
              </c:numCache>
            </c:numRef>
          </c:val>
          <c:smooth val="0"/>
          <c:extLst>
            <c:ext xmlns:c16="http://schemas.microsoft.com/office/drawing/2014/chart" uri="{C3380CC4-5D6E-409C-BE32-E72D297353CC}">
              <c16:uniqueId val="{00000006-F25B-458C-B73D-1F79BA712129}"/>
            </c:ext>
          </c:extLst>
        </c:ser>
        <c:ser>
          <c:idx val="7"/>
          <c:order val="7"/>
          <c:spPr>
            <a:ln w="38100" cap="rnd">
              <a:solidFill>
                <a:schemeClr val="accent2">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'EVSI(2)'!$S$2:$S$16</c:f>
              <c:numCache>
                <c:formatCode>General</c:formatCode>
                <c:ptCount val="15"/>
                <c:pt idx="0">
                  <c:v>0.8</c:v>
                </c:pt>
                <c:pt idx="1">
                  <c:v>0</c:v>
                </c:pt>
                <c:pt idx="2">
                  <c:v>0</c:v>
                </c:pt>
                <c:pt idx="3">
                  <c:v>24749.999999999978</c:v>
                </c:pt>
                <c:pt idx="4">
                  <c:v>108000.00000000001</c:v>
                </c:pt>
                <c:pt idx="5">
                  <c:v>191250.00000000006</c:v>
                </c:pt>
                <c:pt idx="6">
                  <c:v>259500</c:v>
                </c:pt>
                <c:pt idx="7">
                  <c:v>215249.99999999983</c:v>
                </c:pt>
                <c:pt idx="8">
                  <c:v>171000.00000000012</c:v>
                </c:pt>
                <c:pt idx="9">
                  <c:v>126750.00000000012</c:v>
                </c:pt>
                <c:pt idx="10">
                  <c:v>82500.000000000116</c:v>
                </c:pt>
                <c:pt idx="11">
                  <c:v>38250</c:v>
                </c:pt>
                <c:pt idx="12">
                  <c:v>0</c:v>
                </c:pt>
                <c:pt idx="13">
                  <c:v>0</c:v>
                </c:pt>
                <c:pt idx="14">
                  <c:v>0</c:v>
                </c:pt>
              </c:numCache>
            </c:numRef>
          </c:val>
          <c:smooth val="0"/>
          <c:extLst>
            <c:ext xmlns:c16="http://schemas.microsoft.com/office/drawing/2014/chart" uri="{C3380CC4-5D6E-409C-BE32-E72D297353CC}">
              <c16:uniqueId val="{00000007-F25B-458C-B73D-1F79BA712129}"/>
            </c:ext>
          </c:extLst>
        </c:ser>
        <c:ser>
          <c:idx val="8"/>
          <c:order val="8"/>
          <c:spPr>
            <a:ln w="38100" cap="rnd">
              <a:solidFill>
                <a:schemeClr val="accent3">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'EVSI(2)'!$T$2:$T$16</c:f>
              <c:numCache>
                <c:formatCode>General</c:formatCode>
                <c:ptCount val="15"/>
                <c:pt idx="0">
                  <c:v>0.85</c:v>
                </c:pt>
                <c:pt idx="1">
                  <c:v>0</c:v>
                </c:pt>
                <c:pt idx="2">
                  <c:v>0</c:v>
                </c:pt>
                <c:pt idx="3">
                  <c:v>38250</c:v>
                </c:pt>
                <c:pt idx="4">
                  <c:v>125999.99999999997</c:v>
                </c:pt>
                <c:pt idx="5">
                  <c:v>213750</c:v>
                </c:pt>
                <c:pt idx="6">
                  <c:v>286500</c:v>
                </c:pt>
                <c:pt idx="7">
                  <c:v>246749.99999999994</c:v>
                </c:pt>
                <c:pt idx="8">
                  <c:v>207000.00000000006</c:v>
                </c:pt>
                <c:pt idx="9">
                  <c:v>167250.00000000006</c:v>
                </c:pt>
                <c:pt idx="10">
                  <c:v>127500</c:v>
                </c:pt>
                <c:pt idx="11">
                  <c:v>87749.999999999884</c:v>
                </c:pt>
                <c:pt idx="12">
                  <c:v>48000</c:v>
                </c:pt>
                <c:pt idx="13">
                  <c:v>8250</c:v>
                </c:pt>
                <c:pt idx="14">
                  <c:v>0</c:v>
                </c:pt>
              </c:numCache>
            </c:numRef>
          </c:val>
          <c:smooth val="0"/>
          <c:extLst>
            <c:ext xmlns:c16="http://schemas.microsoft.com/office/drawing/2014/chart" uri="{C3380CC4-5D6E-409C-BE32-E72D297353CC}">
              <c16:uniqueId val="{00000008-F25B-458C-B73D-1F79BA712129}"/>
            </c:ext>
          </c:extLst>
        </c:ser>
        <c:ser>
          <c:idx val="9"/>
          <c:order val="9"/>
          <c:spPr>
            <a:ln w="38100" cap="rnd">
              <a:solidFill>
                <a:schemeClr val="accent4">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'EVSI(2)'!$U$2:$U$16</c:f>
              <c:numCache>
                <c:formatCode>General</c:formatCode>
                <c:ptCount val="15"/>
                <c:pt idx="0">
                  <c:v>0.9</c:v>
                </c:pt>
                <c:pt idx="1">
                  <c:v>0</c:v>
                </c:pt>
                <c:pt idx="2">
                  <c:v>0</c:v>
                </c:pt>
                <c:pt idx="3">
                  <c:v>51749.999999999978</c:v>
                </c:pt>
                <c:pt idx="4">
                  <c:v>144000</c:v>
                </c:pt>
                <c:pt idx="5">
                  <c:v>236249.99999999997</c:v>
                </c:pt>
                <c:pt idx="6">
                  <c:v>313500</c:v>
                </c:pt>
                <c:pt idx="7">
                  <c:v>278250</c:v>
                </c:pt>
                <c:pt idx="8">
                  <c:v>243000.00000000017</c:v>
                </c:pt>
                <c:pt idx="9">
                  <c:v>207750.00000000006</c:v>
                </c:pt>
                <c:pt idx="10">
                  <c:v>172500</c:v>
                </c:pt>
                <c:pt idx="11">
                  <c:v>137250</c:v>
                </c:pt>
                <c:pt idx="12">
                  <c:v>102000</c:v>
                </c:pt>
                <c:pt idx="13">
                  <c:v>66750</c:v>
                </c:pt>
                <c:pt idx="14">
                  <c:v>31500</c:v>
                </c:pt>
              </c:numCache>
            </c:numRef>
          </c:val>
          <c:smooth val="0"/>
          <c:extLst>
            <c:ext xmlns:c16="http://schemas.microsoft.com/office/drawing/2014/chart" uri="{C3380CC4-5D6E-409C-BE32-E72D297353CC}">
              <c16:uniqueId val="{00000009-F25B-458C-B73D-1F79BA712129}"/>
            </c:ext>
          </c:extLst>
        </c:ser>
        <c:ser>
          <c:idx val="10"/>
          <c:order val="10"/>
          <c:spPr>
            <a:ln w="38100" cap="rnd">
              <a:solidFill>
                <a:schemeClr val="accent5">
                  <a:lumMod val="60000"/>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numRef>
              <c:f>'EVSI(2)'!$L$3:$L$16</c:f>
              <c:numCache>
                <c:formatCode>0.00</c:formatCode>
                <c:ptCount val="14"/>
                <c:pt idx="0">
                  <c:v>0.05</c:v>
                </c:pt>
                <c:pt idx="1">
                  <c:v>0.1</c:v>
                </c:pt>
                <c:pt idx="2">
                  <c:v>0.15</c:v>
                </c:pt>
                <c:pt idx="3">
                  <c:v>0.2</c:v>
                </c:pt>
                <c:pt idx="4">
                  <c:v>0.25</c:v>
                </c:pt>
                <c:pt idx="5">
                  <c:v>0.3</c:v>
                </c:pt>
                <c:pt idx="6">
                  <c:v>0.35</c:v>
                </c:pt>
                <c:pt idx="7">
                  <c:v>0.4</c:v>
                </c:pt>
                <c:pt idx="8">
                  <c:v>0.45</c:v>
                </c:pt>
                <c:pt idx="9">
                  <c:v>0.5</c:v>
                </c:pt>
                <c:pt idx="10">
                  <c:v>0.55000000000000004</c:v>
                </c:pt>
                <c:pt idx="11">
                  <c:v>0.6</c:v>
                </c:pt>
                <c:pt idx="12">
                  <c:v>0.65</c:v>
                </c:pt>
                <c:pt idx="13">
                  <c:v>0.7</c:v>
                </c:pt>
              </c:numCache>
            </c:numRef>
          </c:cat>
          <c:val>
            <c:numRef>
              <c:f>'EVSI(2)'!$V$2:$V$16</c:f>
              <c:numCache>
                <c:formatCode>General</c:formatCode>
                <c:ptCount val="15"/>
                <c:pt idx="0">
                  <c:v>0.95</c:v>
                </c:pt>
                <c:pt idx="1">
                  <c:v>0</c:v>
                </c:pt>
                <c:pt idx="2">
                  <c:v>0</c:v>
                </c:pt>
                <c:pt idx="3">
                  <c:v>65249.999999999935</c:v>
                </c:pt>
                <c:pt idx="4">
                  <c:v>161999.99999999997</c:v>
                </c:pt>
                <c:pt idx="5">
                  <c:v>258750</c:v>
                </c:pt>
                <c:pt idx="6">
                  <c:v>340499.99999999988</c:v>
                </c:pt>
                <c:pt idx="7">
                  <c:v>309749.99999999988</c:v>
                </c:pt>
                <c:pt idx="8">
                  <c:v>279000</c:v>
                </c:pt>
                <c:pt idx="9">
                  <c:v>248250.00000000006</c:v>
                </c:pt>
                <c:pt idx="10">
                  <c:v>217500</c:v>
                </c:pt>
                <c:pt idx="11">
                  <c:v>186749.99999999988</c:v>
                </c:pt>
                <c:pt idx="12">
                  <c:v>155999.99999999977</c:v>
                </c:pt>
                <c:pt idx="13">
                  <c:v>125249.99999999988</c:v>
                </c:pt>
                <c:pt idx="14">
                  <c:v>94499.999999999767</c:v>
                </c:pt>
              </c:numCache>
            </c:numRef>
          </c:val>
          <c:smooth val="0"/>
          <c:extLst>
            <c:ext xmlns:c16="http://schemas.microsoft.com/office/drawing/2014/chart" uri="{C3380CC4-5D6E-409C-BE32-E72D297353CC}">
              <c16:uniqueId val="{0000000A-F25B-458C-B73D-1F79BA712129}"/>
            </c:ext>
          </c:extLst>
        </c:ser>
        <c:dLbls>
          <c:dLblPos val="ctr"/>
          <c:showLegendKey val="0"/>
          <c:showVal val="1"/>
          <c:showCatName val="0"/>
          <c:showSerName val="0"/>
          <c:showPercent val="0"/>
          <c:showBubbleSize val="0"/>
        </c:dLbls>
        <c:smooth val="0"/>
        <c:axId val="728492000"/>
        <c:axId val="728505440"/>
      </c:lineChart>
      <c:catAx>
        <c:axId val="728492000"/>
        <c:scaling>
          <c:orientation val="minMax"/>
        </c:scaling>
        <c:delete val="0"/>
        <c:axPos val="b"/>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728505440"/>
        <c:crosses val="autoZero"/>
        <c:auto val="1"/>
        <c:lblAlgn val="ctr"/>
        <c:lblOffset val="100"/>
        <c:noMultiLvlLbl val="0"/>
      </c:catAx>
      <c:valAx>
        <c:axId val="728505440"/>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849200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'EVSI(2)'!$L$19:$L$33</c:f>
              <c:numCache>
                <c:formatCode>0.00</c:formatCode>
                <c:ptCount val="15"/>
                <c:pt idx="0">
                  <c:v>215249.99999999983</c:v>
                </c:pt>
                <c:pt idx="1">
                  <c:v>0.05</c:v>
                </c:pt>
                <c:pt idx="2">
                  <c:v>0.1</c:v>
                </c:pt>
                <c:pt idx="3">
                  <c:v>0.15</c:v>
                </c:pt>
                <c:pt idx="4">
                  <c:v>0.2</c:v>
                </c:pt>
                <c:pt idx="5">
                  <c:v>0.25</c:v>
                </c:pt>
                <c:pt idx="6">
                  <c:v>0.3</c:v>
                </c:pt>
                <c:pt idx="7">
                  <c:v>0.35</c:v>
                </c:pt>
                <c:pt idx="8">
                  <c:v>0.4</c:v>
                </c:pt>
                <c:pt idx="9">
                  <c:v>0.45</c:v>
                </c:pt>
                <c:pt idx="10">
                  <c:v>0.5</c:v>
                </c:pt>
                <c:pt idx="11">
                  <c:v>0.55000000000000004</c:v>
                </c:pt>
                <c:pt idx="12">
                  <c:v>0.6</c:v>
                </c:pt>
                <c:pt idx="13">
                  <c:v>0.65</c:v>
                </c:pt>
                <c:pt idx="14">
                  <c:v>0.7</c:v>
                </c:pt>
              </c:numCache>
            </c:numRef>
          </c:val>
          <c:smooth val="0"/>
          <c:extLst>
            <c:ext xmlns:c16="http://schemas.microsoft.com/office/drawing/2014/chart" uri="{C3380CC4-5D6E-409C-BE32-E72D297353CC}">
              <c16:uniqueId val="{00000000-AFB4-46A1-92ED-0AFA7FFFE821}"/>
            </c:ext>
          </c:extLst>
        </c:ser>
        <c:ser>
          <c:idx val="1"/>
          <c:order val="1"/>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'EVSI(2)'!$M$19:$M$33</c:f>
              <c:numCache>
                <c:formatCode>General</c:formatCode>
                <c:ptCount val="15"/>
                <c:pt idx="0">
                  <c:v>0.5</c:v>
                </c:pt>
                <c:pt idx="1">
                  <c:v>0</c:v>
                </c:pt>
                <c:pt idx="2">
                  <c:v>0</c:v>
                </c:pt>
                <c:pt idx="3">
                  <c:v>0</c:v>
                </c:pt>
                <c:pt idx="4">
                  <c:v>0</c:v>
                </c:pt>
                <c:pt idx="5">
                  <c:v>78750.000000000058</c:v>
                </c:pt>
                <c:pt idx="6">
                  <c:v>154500</c:v>
                </c:pt>
                <c:pt idx="7">
                  <c:v>117749.99999999997</c:v>
                </c:pt>
                <c:pt idx="8">
                  <c:v>81000.000000000116</c:v>
                </c:pt>
                <c:pt idx="9">
                  <c:v>44250.000000000175</c:v>
                </c:pt>
                <c:pt idx="10">
                  <c:v>7500</c:v>
                </c:pt>
                <c:pt idx="11">
                  <c:v>0</c:v>
                </c:pt>
                <c:pt idx="12">
                  <c:v>0</c:v>
                </c:pt>
                <c:pt idx="13">
                  <c:v>0</c:v>
                </c:pt>
                <c:pt idx="14">
                  <c:v>0</c:v>
                </c:pt>
              </c:numCache>
            </c:numRef>
          </c:val>
          <c:smooth val="0"/>
          <c:extLst>
            <c:ext xmlns:c16="http://schemas.microsoft.com/office/drawing/2014/chart" uri="{C3380CC4-5D6E-409C-BE32-E72D297353CC}">
              <c16:uniqueId val="{00000001-AFB4-46A1-92ED-0AFA7FFFE821}"/>
            </c:ext>
          </c:extLst>
        </c:ser>
        <c:ser>
          <c:idx val="2"/>
          <c:order val="2"/>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'EVSI(2)'!$N$19:$N$33</c:f>
              <c:numCache>
                <c:formatCode>General</c:formatCode>
                <c:ptCount val="15"/>
                <c:pt idx="0">
                  <c:v>0.55000000000000004</c:v>
                </c:pt>
                <c:pt idx="1">
                  <c:v>0</c:v>
                </c:pt>
                <c:pt idx="2">
                  <c:v>0</c:v>
                </c:pt>
                <c:pt idx="3">
                  <c:v>0</c:v>
                </c:pt>
                <c:pt idx="4">
                  <c:v>18000.000000000095</c:v>
                </c:pt>
                <c:pt idx="5">
                  <c:v>106875.00000000004</c:v>
                </c:pt>
                <c:pt idx="6">
                  <c:v>180750.00000000003</c:v>
                </c:pt>
                <c:pt idx="7">
                  <c:v>142124.99999999994</c:v>
                </c:pt>
                <c:pt idx="8">
                  <c:v>103500.00000000012</c:v>
                </c:pt>
                <c:pt idx="9">
                  <c:v>64875.000000000175</c:v>
                </c:pt>
                <c:pt idx="10">
                  <c:v>26250</c:v>
                </c:pt>
                <c:pt idx="11">
                  <c:v>0</c:v>
                </c:pt>
                <c:pt idx="12">
                  <c:v>0</c:v>
                </c:pt>
                <c:pt idx="13">
                  <c:v>0</c:v>
                </c:pt>
                <c:pt idx="14">
                  <c:v>0</c:v>
                </c:pt>
              </c:numCache>
            </c:numRef>
          </c:val>
          <c:smooth val="0"/>
          <c:extLst>
            <c:ext xmlns:c16="http://schemas.microsoft.com/office/drawing/2014/chart" uri="{C3380CC4-5D6E-409C-BE32-E72D297353CC}">
              <c16:uniqueId val="{00000002-AFB4-46A1-92ED-0AFA7FFFE821}"/>
            </c:ext>
          </c:extLst>
        </c:ser>
        <c:ser>
          <c:idx val="3"/>
          <c:order val="3"/>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'EVSI(2)'!$O$19:$O$33</c:f>
              <c:numCache>
                <c:formatCode>General</c:formatCode>
                <c:ptCount val="15"/>
                <c:pt idx="0">
                  <c:v>0.6</c:v>
                </c:pt>
                <c:pt idx="1">
                  <c:v>0</c:v>
                </c:pt>
                <c:pt idx="2">
                  <c:v>0</c:v>
                </c:pt>
                <c:pt idx="3">
                  <c:v>0</c:v>
                </c:pt>
                <c:pt idx="4">
                  <c:v>48000.000000000007</c:v>
                </c:pt>
                <c:pt idx="5">
                  <c:v>134999.99999999997</c:v>
                </c:pt>
                <c:pt idx="6">
                  <c:v>207000.00000000003</c:v>
                </c:pt>
                <c:pt idx="7">
                  <c:v>166499.99999999988</c:v>
                </c:pt>
                <c:pt idx="8">
                  <c:v>126000.00000000017</c:v>
                </c:pt>
                <c:pt idx="9">
                  <c:v>85500.000000000116</c:v>
                </c:pt>
                <c:pt idx="10">
                  <c:v>45000.000000000116</c:v>
                </c:pt>
                <c:pt idx="11">
                  <c:v>4499.9999999997672</c:v>
                </c:pt>
                <c:pt idx="12">
                  <c:v>0</c:v>
                </c:pt>
                <c:pt idx="13">
                  <c:v>0</c:v>
                </c:pt>
                <c:pt idx="14">
                  <c:v>0</c:v>
                </c:pt>
              </c:numCache>
            </c:numRef>
          </c:val>
          <c:smooth val="0"/>
          <c:extLst>
            <c:ext xmlns:c16="http://schemas.microsoft.com/office/drawing/2014/chart" uri="{C3380CC4-5D6E-409C-BE32-E72D297353CC}">
              <c16:uniqueId val="{00000003-AFB4-46A1-92ED-0AFA7FFFE821}"/>
            </c:ext>
          </c:extLst>
        </c:ser>
        <c:ser>
          <c:idx val="4"/>
          <c:order val="4"/>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'EVSI(2)'!$P$19:$P$33</c:f>
              <c:numCache>
                <c:formatCode>General</c:formatCode>
                <c:ptCount val="15"/>
                <c:pt idx="0">
                  <c:v>0.65</c:v>
                </c:pt>
                <c:pt idx="1">
                  <c:v>0</c:v>
                </c:pt>
                <c:pt idx="2">
                  <c:v>0</c:v>
                </c:pt>
                <c:pt idx="3">
                  <c:v>0</c:v>
                </c:pt>
                <c:pt idx="4">
                  <c:v>78000.000000000116</c:v>
                </c:pt>
                <c:pt idx="5">
                  <c:v>163125.00000000009</c:v>
                </c:pt>
                <c:pt idx="6">
                  <c:v>233250.00000000003</c:v>
                </c:pt>
                <c:pt idx="7">
                  <c:v>190875</c:v>
                </c:pt>
                <c:pt idx="8">
                  <c:v>148500.00000000017</c:v>
                </c:pt>
                <c:pt idx="9">
                  <c:v>106125.00000000017</c:v>
                </c:pt>
                <c:pt idx="10">
                  <c:v>63750.000000000116</c:v>
                </c:pt>
                <c:pt idx="11">
                  <c:v>21374.999999999884</c:v>
                </c:pt>
                <c:pt idx="12">
                  <c:v>0</c:v>
                </c:pt>
                <c:pt idx="13">
                  <c:v>0</c:v>
                </c:pt>
                <c:pt idx="14">
                  <c:v>0</c:v>
                </c:pt>
              </c:numCache>
            </c:numRef>
          </c:val>
          <c:smooth val="0"/>
          <c:extLst>
            <c:ext xmlns:c16="http://schemas.microsoft.com/office/drawing/2014/chart" uri="{C3380CC4-5D6E-409C-BE32-E72D297353CC}">
              <c16:uniqueId val="{00000004-AFB4-46A1-92ED-0AFA7FFFE821}"/>
            </c:ext>
          </c:extLst>
        </c:ser>
        <c:ser>
          <c:idx val="5"/>
          <c:order val="5"/>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'EVSI(2)'!$Q$19:$Q$33</c:f>
              <c:numCache>
                <c:formatCode>General</c:formatCode>
                <c:ptCount val="15"/>
                <c:pt idx="0">
                  <c:v>0.7</c:v>
                </c:pt>
                <c:pt idx="1">
                  <c:v>0</c:v>
                </c:pt>
                <c:pt idx="2">
                  <c:v>0</c:v>
                </c:pt>
                <c:pt idx="3">
                  <c:v>24749.999999999978</c:v>
                </c:pt>
                <c:pt idx="4">
                  <c:v>108000.00000000001</c:v>
                </c:pt>
                <c:pt idx="5">
                  <c:v>191250.00000000006</c:v>
                </c:pt>
                <c:pt idx="6">
                  <c:v>259500</c:v>
                </c:pt>
                <c:pt idx="7">
                  <c:v>215249.99999999983</c:v>
                </c:pt>
                <c:pt idx="8">
                  <c:v>171000.00000000012</c:v>
                </c:pt>
                <c:pt idx="9">
                  <c:v>126750.00000000012</c:v>
                </c:pt>
                <c:pt idx="10">
                  <c:v>82500.000000000116</c:v>
                </c:pt>
                <c:pt idx="11">
                  <c:v>38250</c:v>
                </c:pt>
                <c:pt idx="12">
                  <c:v>0</c:v>
                </c:pt>
                <c:pt idx="13">
                  <c:v>0</c:v>
                </c:pt>
                <c:pt idx="14">
                  <c:v>0</c:v>
                </c:pt>
              </c:numCache>
            </c:numRef>
          </c:val>
          <c:smooth val="0"/>
          <c:extLst>
            <c:ext xmlns:c16="http://schemas.microsoft.com/office/drawing/2014/chart" uri="{C3380CC4-5D6E-409C-BE32-E72D297353CC}">
              <c16:uniqueId val="{00000005-AFB4-46A1-92ED-0AFA7FFFE821}"/>
            </c:ext>
          </c:extLst>
        </c:ser>
        <c:ser>
          <c:idx val="6"/>
          <c:order val="6"/>
          <c:spPr>
            <a:ln w="19050" cap="rnd" cmpd="sng" algn="ctr">
              <a:solidFill>
                <a:schemeClr val="accent1">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'EVSI(2)'!$R$19:$R$33</c:f>
              <c:numCache>
                <c:formatCode>General</c:formatCode>
                <c:ptCount val="15"/>
                <c:pt idx="0">
                  <c:v>0.75</c:v>
                </c:pt>
                <c:pt idx="1">
                  <c:v>0</c:v>
                </c:pt>
                <c:pt idx="2">
                  <c:v>0</c:v>
                </c:pt>
                <c:pt idx="3">
                  <c:v>56625.000000000022</c:v>
                </c:pt>
                <c:pt idx="4">
                  <c:v>138000.00000000003</c:v>
                </c:pt>
                <c:pt idx="5">
                  <c:v>219375</c:v>
                </c:pt>
                <c:pt idx="6">
                  <c:v>285749.99999999994</c:v>
                </c:pt>
                <c:pt idx="7">
                  <c:v>239624.99999999994</c:v>
                </c:pt>
                <c:pt idx="8">
                  <c:v>193500.00000000012</c:v>
                </c:pt>
                <c:pt idx="9">
                  <c:v>147375.00000000006</c:v>
                </c:pt>
                <c:pt idx="10">
                  <c:v>101250</c:v>
                </c:pt>
                <c:pt idx="11">
                  <c:v>55124.999999999884</c:v>
                </c:pt>
                <c:pt idx="12">
                  <c:v>8999.9999999998836</c:v>
                </c:pt>
                <c:pt idx="13">
                  <c:v>0</c:v>
                </c:pt>
                <c:pt idx="14">
                  <c:v>0</c:v>
                </c:pt>
              </c:numCache>
            </c:numRef>
          </c:val>
          <c:smooth val="0"/>
          <c:extLst>
            <c:ext xmlns:c16="http://schemas.microsoft.com/office/drawing/2014/chart" uri="{C3380CC4-5D6E-409C-BE32-E72D297353CC}">
              <c16:uniqueId val="{00000006-AFB4-46A1-92ED-0AFA7FFFE821}"/>
            </c:ext>
          </c:extLst>
        </c:ser>
        <c:ser>
          <c:idx val="7"/>
          <c:order val="7"/>
          <c:spPr>
            <a:ln w="19050" cap="rnd" cmpd="sng" algn="ctr">
              <a:solidFill>
                <a:schemeClr val="accent2">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'EVSI(2)'!$S$19:$S$33</c:f>
              <c:numCache>
                <c:formatCode>General</c:formatCode>
                <c:ptCount val="15"/>
                <c:pt idx="0">
                  <c:v>0.8</c:v>
                </c:pt>
                <c:pt idx="1">
                  <c:v>0</c:v>
                </c:pt>
                <c:pt idx="2">
                  <c:v>9000.0000000000637</c:v>
                </c:pt>
                <c:pt idx="3">
                  <c:v>88500.000000000029</c:v>
                </c:pt>
                <c:pt idx="4">
                  <c:v>168000.00000000009</c:v>
                </c:pt>
                <c:pt idx="5">
                  <c:v>247500.00000000006</c:v>
                </c:pt>
                <c:pt idx="6">
                  <c:v>312000</c:v>
                </c:pt>
                <c:pt idx="7">
                  <c:v>263999.99999999994</c:v>
                </c:pt>
                <c:pt idx="8">
                  <c:v>216000.00000000017</c:v>
                </c:pt>
                <c:pt idx="9">
                  <c:v>168000.00000000017</c:v>
                </c:pt>
                <c:pt idx="10">
                  <c:v>120000</c:v>
                </c:pt>
                <c:pt idx="11">
                  <c:v>71999.999999999884</c:v>
                </c:pt>
                <c:pt idx="12">
                  <c:v>24000</c:v>
                </c:pt>
                <c:pt idx="13">
                  <c:v>0</c:v>
                </c:pt>
                <c:pt idx="14">
                  <c:v>0</c:v>
                </c:pt>
              </c:numCache>
            </c:numRef>
          </c:val>
          <c:smooth val="0"/>
          <c:extLst>
            <c:ext xmlns:c16="http://schemas.microsoft.com/office/drawing/2014/chart" uri="{C3380CC4-5D6E-409C-BE32-E72D297353CC}">
              <c16:uniqueId val="{00000007-AFB4-46A1-92ED-0AFA7FFFE821}"/>
            </c:ext>
          </c:extLst>
        </c:ser>
        <c:ser>
          <c:idx val="8"/>
          <c:order val="8"/>
          <c:spPr>
            <a:ln w="19050" cap="rnd" cmpd="sng" algn="ctr">
              <a:solidFill>
                <a:schemeClr val="accent3">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'EVSI(2)'!$T$19:$T$33</c:f>
              <c:numCache>
                <c:formatCode>General</c:formatCode>
                <c:ptCount val="15"/>
                <c:pt idx="0">
                  <c:v>0.85</c:v>
                </c:pt>
                <c:pt idx="1">
                  <c:v>0</c:v>
                </c:pt>
                <c:pt idx="2">
                  <c:v>42750.000000000007</c:v>
                </c:pt>
                <c:pt idx="3">
                  <c:v>120375</c:v>
                </c:pt>
                <c:pt idx="4">
                  <c:v>198000.00000000006</c:v>
                </c:pt>
                <c:pt idx="5">
                  <c:v>275625</c:v>
                </c:pt>
                <c:pt idx="6">
                  <c:v>338250</c:v>
                </c:pt>
                <c:pt idx="7">
                  <c:v>288374.99999999994</c:v>
                </c:pt>
                <c:pt idx="8">
                  <c:v>238500.00000000017</c:v>
                </c:pt>
                <c:pt idx="9">
                  <c:v>188625.00000000006</c:v>
                </c:pt>
                <c:pt idx="10">
                  <c:v>138750</c:v>
                </c:pt>
                <c:pt idx="11">
                  <c:v>88874.999999999884</c:v>
                </c:pt>
                <c:pt idx="12">
                  <c:v>39000.000000000116</c:v>
                </c:pt>
                <c:pt idx="13">
                  <c:v>0</c:v>
                </c:pt>
                <c:pt idx="14">
                  <c:v>0</c:v>
                </c:pt>
              </c:numCache>
            </c:numRef>
          </c:val>
          <c:smooth val="0"/>
          <c:extLst>
            <c:ext xmlns:c16="http://schemas.microsoft.com/office/drawing/2014/chart" uri="{C3380CC4-5D6E-409C-BE32-E72D297353CC}">
              <c16:uniqueId val="{00000008-AFB4-46A1-92ED-0AFA7FFFE821}"/>
            </c:ext>
          </c:extLst>
        </c:ser>
        <c:ser>
          <c:idx val="9"/>
          <c:order val="9"/>
          <c:spPr>
            <a:ln w="19050" cap="rnd" cmpd="sng" algn="ctr">
              <a:solidFill>
                <a:schemeClr val="accent4">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'EVSI(2)'!$U$19:$U$33</c:f>
              <c:numCache>
                <c:formatCode>General</c:formatCode>
                <c:ptCount val="15"/>
                <c:pt idx="0">
                  <c:v>0.9</c:v>
                </c:pt>
                <c:pt idx="1">
                  <c:v>750.00000000002433</c:v>
                </c:pt>
                <c:pt idx="2">
                  <c:v>76500.000000000058</c:v>
                </c:pt>
                <c:pt idx="3">
                  <c:v>152249.99999999997</c:v>
                </c:pt>
                <c:pt idx="4">
                  <c:v>228000.00000000009</c:v>
                </c:pt>
                <c:pt idx="5">
                  <c:v>303750.00000000006</c:v>
                </c:pt>
                <c:pt idx="6">
                  <c:v>364500</c:v>
                </c:pt>
                <c:pt idx="7">
                  <c:v>312749.99999999994</c:v>
                </c:pt>
                <c:pt idx="8">
                  <c:v>261000.00000000012</c:v>
                </c:pt>
                <c:pt idx="9">
                  <c:v>209250.00000000017</c:v>
                </c:pt>
                <c:pt idx="10">
                  <c:v>157500</c:v>
                </c:pt>
                <c:pt idx="11">
                  <c:v>105749.99999999977</c:v>
                </c:pt>
                <c:pt idx="12">
                  <c:v>54000</c:v>
                </c:pt>
                <c:pt idx="13">
                  <c:v>2250</c:v>
                </c:pt>
                <c:pt idx="14">
                  <c:v>0</c:v>
                </c:pt>
              </c:numCache>
            </c:numRef>
          </c:val>
          <c:smooth val="0"/>
          <c:extLst>
            <c:ext xmlns:c16="http://schemas.microsoft.com/office/drawing/2014/chart" uri="{C3380CC4-5D6E-409C-BE32-E72D297353CC}">
              <c16:uniqueId val="{00000009-AFB4-46A1-92ED-0AFA7FFFE821}"/>
            </c:ext>
          </c:extLst>
        </c:ser>
        <c:ser>
          <c:idx val="10"/>
          <c:order val="10"/>
          <c:spPr>
            <a:ln w="19050" cap="rnd" cmpd="sng" algn="ctr">
              <a:solidFill>
                <a:schemeClr val="accent5">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val>
            <c:numRef>
              <c:f>'EVSI(2)'!$V$19:$V$33</c:f>
              <c:numCache>
                <c:formatCode>General</c:formatCode>
                <c:ptCount val="15"/>
                <c:pt idx="0">
                  <c:v>0.95</c:v>
                </c:pt>
                <c:pt idx="1">
                  <c:v>36374.999999999978</c:v>
                </c:pt>
                <c:pt idx="2">
                  <c:v>110249.99999999997</c:v>
                </c:pt>
                <c:pt idx="3">
                  <c:v>184125</c:v>
                </c:pt>
                <c:pt idx="4">
                  <c:v>258000.00000000003</c:v>
                </c:pt>
                <c:pt idx="5">
                  <c:v>331875</c:v>
                </c:pt>
                <c:pt idx="6">
                  <c:v>390749.99999999988</c:v>
                </c:pt>
                <c:pt idx="7">
                  <c:v>337124.99999999994</c:v>
                </c:pt>
                <c:pt idx="8">
                  <c:v>283500.00000000012</c:v>
                </c:pt>
                <c:pt idx="9">
                  <c:v>229875.00000000017</c:v>
                </c:pt>
                <c:pt idx="10">
                  <c:v>176250.00000000012</c:v>
                </c:pt>
                <c:pt idx="11">
                  <c:v>122624.99999999988</c:v>
                </c:pt>
                <c:pt idx="12">
                  <c:v>69000</c:v>
                </c:pt>
                <c:pt idx="13">
                  <c:v>15375</c:v>
                </c:pt>
                <c:pt idx="14">
                  <c:v>0</c:v>
                </c:pt>
              </c:numCache>
            </c:numRef>
          </c:val>
          <c:smooth val="0"/>
          <c:extLst>
            <c:ext xmlns:c16="http://schemas.microsoft.com/office/drawing/2014/chart" uri="{C3380CC4-5D6E-409C-BE32-E72D297353CC}">
              <c16:uniqueId val="{0000000A-AFB4-46A1-92ED-0AFA7FFFE821}"/>
            </c:ext>
          </c:extLst>
        </c:ser>
        <c:dLbls>
          <c:dLblPos val="ctr"/>
          <c:showLegendKey val="0"/>
          <c:showVal val="1"/>
          <c:showCatName val="0"/>
          <c:showSerName val="0"/>
          <c:showPercent val="0"/>
          <c:showBubbleSize val="0"/>
        </c:dLbls>
        <c:marker val="1"/>
        <c:smooth val="0"/>
        <c:axId val="731572912"/>
        <c:axId val="731559472"/>
      </c:lineChart>
      <c:catAx>
        <c:axId val="731572912"/>
        <c:scaling>
          <c:orientation val="minMax"/>
        </c:scaling>
        <c:delete val="0"/>
        <c:axPos val="b"/>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731559472"/>
        <c:crosses val="autoZero"/>
        <c:auto val="1"/>
        <c:lblAlgn val="ctr"/>
        <c:lblOffset val="100"/>
        <c:noMultiLvlLbl val="0"/>
      </c:catAx>
      <c:valAx>
        <c:axId val="731559472"/>
        <c:scaling>
          <c:orientation val="minMax"/>
        </c:scaling>
        <c:delete val="1"/>
        <c:axPos val="l"/>
        <c:numFmt formatCode="0.00" sourceLinked="1"/>
        <c:majorTickMark val="none"/>
        <c:minorTickMark val="none"/>
        <c:tickLblPos val="nextTo"/>
        <c:crossAx val="731572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lotArea>
      <c:layout/>
      <c:lineChart>
        <c:grouping val="standard"/>
        <c:varyColors val="0"/>
        <c:ser>
          <c:idx val="0"/>
          <c:order val="0"/>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'EVSI(2)'!$L$36:$V$36</c:f>
              <c:numCache>
                <c:formatCode>General</c:formatCode>
                <c:ptCount val="11"/>
                <c:pt idx="0" formatCode="#,##0.00_ ;\-#,##0.00\ ">
                  <c:v>215249.99999999983</c:v>
                </c:pt>
                <c:pt idx="1">
                  <c:v>0.5</c:v>
                </c:pt>
                <c:pt idx="2">
                  <c:v>0.55000000000000004</c:v>
                </c:pt>
                <c:pt idx="3">
                  <c:v>0.6</c:v>
                </c:pt>
                <c:pt idx="4">
                  <c:v>0.65</c:v>
                </c:pt>
                <c:pt idx="5">
                  <c:v>0.7</c:v>
                </c:pt>
                <c:pt idx="6">
                  <c:v>0.75</c:v>
                </c:pt>
                <c:pt idx="7">
                  <c:v>0.8</c:v>
                </c:pt>
                <c:pt idx="8">
                  <c:v>0.85</c:v>
                </c:pt>
                <c:pt idx="9">
                  <c:v>0.9</c:v>
                </c:pt>
                <c:pt idx="10">
                  <c:v>0.95</c:v>
                </c:pt>
              </c:numCache>
            </c:numRef>
          </c:val>
          <c:smooth val="0"/>
          <c:extLst>
            <c:ext xmlns:c16="http://schemas.microsoft.com/office/drawing/2014/chart" uri="{C3380CC4-5D6E-409C-BE32-E72D297353CC}">
              <c16:uniqueId val="{00000000-840C-4605-93C3-F687580A501E}"/>
            </c:ext>
          </c:extLst>
        </c:ser>
        <c:ser>
          <c:idx val="1"/>
          <c:order val="1"/>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'EVSI(2)'!$L$37:$V$37</c:f>
              <c:numCache>
                <c:formatCode>General</c:formatCode>
                <c:ptCount val="11"/>
                <c:pt idx="0" formatCode="0.00">
                  <c:v>0.5</c:v>
                </c:pt>
                <c:pt idx="1">
                  <c:v>0</c:v>
                </c:pt>
                <c:pt idx="2">
                  <c:v>0</c:v>
                </c:pt>
                <c:pt idx="3">
                  <c:v>0</c:v>
                </c:pt>
                <c:pt idx="4">
                  <c:v>1875</c:v>
                </c:pt>
                <c:pt idx="5">
                  <c:v>26250</c:v>
                </c:pt>
                <c:pt idx="6">
                  <c:v>50625.000000000029</c:v>
                </c:pt>
                <c:pt idx="7">
                  <c:v>75000</c:v>
                </c:pt>
                <c:pt idx="8">
                  <c:v>99374.999999999971</c:v>
                </c:pt>
                <c:pt idx="9">
                  <c:v>123750</c:v>
                </c:pt>
                <c:pt idx="10">
                  <c:v>148124.99999999994</c:v>
                </c:pt>
              </c:numCache>
            </c:numRef>
          </c:val>
          <c:smooth val="0"/>
          <c:extLst>
            <c:ext xmlns:c16="http://schemas.microsoft.com/office/drawing/2014/chart" uri="{C3380CC4-5D6E-409C-BE32-E72D297353CC}">
              <c16:uniqueId val="{00000001-840C-4605-93C3-F687580A501E}"/>
            </c:ext>
          </c:extLst>
        </c:ser>
        <c:ser>
          <c:idx val="2"/>
          <c:order val="2"/>
          <c:spPr>
            <a:ln w="19050" cap="rnd" cmpd="sng" algn="ctr">
              <a:solidFill>
                <a:schemeClr val="accent3">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'EVSI(2)'!$L$38:$V$38</c:f>
              <c:numCache>
                <c:formatCode>General</c:formatCode>
                <c:ptCount val="11"/>
                <c:pt idx="0" formatCode="0.00">
                  <c:v>0.55000000000000004</c:v>
                </c:pt>
                <c:pt idx="1">
                  <c:v>0</c:v>
                </c:pt>
                <c:pt idx="2">
                  <c:v>0</c:v>
                </c:pt>
                <c:pt idx="3">
                  <c:v>9000.0000000000291</c:v>
                </c:pt>
                <c:pt idx="4">
                  <c:v>33375.000000000029</c:v>
                </c:pt>
                <c:pt idx="5">
                  <c:v>57750</c:v>
                </c:pt>
                <c:pt idx="6">
                  <c:v>82125</c:v>
                </c:pt>
                <c:pt idx="7">
                  <c:v>106499.99999999997</c:v>
                </c:pt>
                <c:pt idx="8">
                  <c:v>130875</c:v>
                </c:pt>
                <c:pt idx="9">
                  <c:v>155250</c:v>
                </c:pt>
                <c:pt idx="10">
                  <c:v>179624.99999999994</c:v>
                </c:pt>
              </c:numCache>
            </c:numRef>
          </c:val>
          <c:smooth val="0"/>
          <c:extLst>
            <c:ext xmlns:c16="http://schemas.microsoft.com/office/drawing/2014/chart" uri="{C3380CC4-5D6E-409C-BE32-E72D297353CC}">
              <c16:uniqueId val="{00000002-840C-4605-93C3-F687580A501E}"/>
            </c:ext>
          </c:extLst>
        </c:ser>
        <c:ser>
          <c:idx val="3"/>
          <c:order val="3"/>
          <c:spPr>
            <a:ln w="19050" cap="rnd" cmpd="sng" algn="ctr">
              <a:solidFill>
                <a:schemeClr val="accent4">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'EVSI(2)'!$L$39:$V$39</c:f>
              <c:numCache>
                <c:formatCode>General</c:formatCode>
                <c:ptCount val="11"/>
                <c:pt idx="0" formatCode="0.00">
                  <c:v>0.6</c:v>
                </c:pt>
                <c:pt idx="1">
                  <c:v>0</c:v>
                </c:pt>
                <c:pt idx="2">
                  <c:v>16125.000000000029</c:v>
                </c:pt>
                <c:pt idx="3">
                  <c:v>40500</c:v>
                </c:pt>
                <c:pt idx="4">
                  <c:v>64875.000000000029</c:v>
                </c:pt>
                <c:pt idx="5">
                  <c:v>89249.999999999971</c:v>
                </c:pt>
                <c:pt idx="6">
                  <c:v>113624.99999999994</c:v>
                </c:pt>
                <c:pt idx="7">
                  <c:v>138000</c:v>
                </c:pt>
                <c:pt idx="8">
                  <c:v>162374.99999999994</c:v>
                </c:pt>
                <c:pt idx="9">
                  <c:v>186749.99999999994</c:v>
                </c:pt>
                <c:pt idx="10">
                  <c:v>211124.99999999994</c:v>
                </c:pt>
              </c:numCache>
            </c:numRef>
          </c:val>
          <c:smooth val="0"/>
          <c:extLst>
            <c:ext xmlns:c16="http://schemas.microsoft.com/office/drawing/2014/chart" uri="{C3380CC4-5D6E-409C-BE32-E72D297353CC}">
              <c16:uniqueId val="{00000003-840C-4605-93C3-F687580A501E}"/>
            </c:ext>
          </c:extLst>
        </c:ser>
        <c:ser>
          <c:idx val="4"/>
          <c:order val="4"/>
          <c:spPr>
            <a:ln w="19050" cap="rnd" cmpd="sng" algn="ctr">
              <a:solidFill>
                <a:schemeClr val="accent5">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'EVSI(2)'!$L$40:$V$40</c:f>
              <c:numCache>
                <c:formatCode>General</c:formatCode>
                <c:ptCount val="11"/>
                <c:pt idx="0" formatCode="0.00">
                  <c:v>0.65</c:v>
                </c:pt>
                <c:pt idx="1">
                  <c:v>23250</c:v>
                </c:pt>
                <c:pt idx="2">
                  <c:v>47624.999999999942</c:v>
                </c:pt>
                <c:pt idx="3">
                  <c:v>71999.999999999942</c:v>
                </c:pt>
                <c:pt idx="4">
                  <c:v>96374.999999999971</c:v>
                </c:pt>
                <c:pt idx="5">
                  <c:v>120749.99999999988</c:v>
                </c:pt>
                <c:pt idx="6">
                  <c:v>145124.99999999994</c:v>
                </c:pt>
                <c:pt idx="7">
                  <c:v>169500</c:v>
                </c:pt>
                <c:pt idx="8">
                  <c:v>193875</c:v>
                </c:pt>
                <c:pt idx="9">
                  <c:v>218250</c:v>
                </c:pt>
                <c:pt idx="10">
                  <c:v>242624.99999999994</c:v>
                </c:pt>
              </c:numCache>
            </c:numRef>
          </c:val>
          <c:smooth val="0"/>
          <c:extLst>
            <c:ext xmlns:c16="http://schemas.microsoft.com/office/drawing/2014/chart" uri="{C3380CC4-5D6E-409C-BE32-E72D297353CC}">
              <c16:uniqueId val="{00000004-840C-4605-93C3-F687580A501E}"/>
            </c:ext>
          </c:extLst>
        </c:ser>
        <c:ser>
          <c:idx val="5"/>
          <c:order val="5"/>
          <c:spPr>
            <a:ln w="19050" cap="rnd" cmpd="sng" algn="ctr">
              <a:solidFill>
                <a:schemeClr val="accent6">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6"/>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'EVSI(2)'!$L$41:$V$41</c:f>
              <c:numCache>
                <c:formatCode>General</c:formatCode>
                <c:ptCount val="11"/>
                <c:pt idx="0" formatCode="0.00">
                  <c:v>0.7</c:v>
                </c:pt>
                <c:pt idx="1">
                  <c:v>54749.999999999971</c:v>
                </c:pt>
                <c:pt idx="2">
                  <c:v>79124.999999999913</c:v>
                </c:pt>
                <c:pt idx="3">
                  <c:v>103499.99999999991</c:v>
                </c:pt>
                <c:pt idx="4">
                  <c:v>127874.99999999988</c:v>
                </c:pt>
                <c:pt idx="5">
                  <c:v>152249.99999999994</c:v>
                </c:pt>
                <c:pt idx="6">
                  <c:v>176625</c:v>
                </c:pt>
                <c:pt idx="7">
                  <c:v>200999.99999999994</c:v>
                </c:pt>
                <c:pt idx="8">
                  <c:v>225374.99999999994</c:v>
                </c:pt>
                <c:pt idx="9">
                  <c:v>249750</c:v>
                </c:pt>
                <c:pt idx="10">
                  <c:v>274124.99999999994</c:v>
                </c:pt>
              </c:numCache>
            </c:numRef>
          </c:val>
          <c:smooth val="0"/>
          <c:extLst>
            <c:ext xmlns:c16="http://schemas.microsoft.com/office/drawing/2014/chart" uri="{C3380CC4-5D6E-409C-BE32-E72D297353CC}">
              <c16:uniqueId val="{00000005-840C-4605-93C3-F687580A501E}"/>
            </c:ext>
          </c:extLst>
        </c:ser>
        <c:ser>
          <c:idx val="6"/>
          <c:order val="6"/>
          <c:spPr>
            <a:ln w="19050" cap="rnd" cmpd="sng" algn="ctr">
              <a:solidFill>
                <a:schemeClr val="accent1">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'EVSI(2)'!$L$42:$V$42</c:f>
              <c:numCache>
                <c:formatCode>General</c:formatCode>
                <c:ptCount val="11"/>
                <c:pt idx="0" formatCode="0.00">
                  <c:v>0.75</c:v>
                </c:pt>
                <c:pt idx="1">
                  <c:v>86249.999999999854</c:v>
                </c:pt>
                <c:pt idx="2">
                  <c:v>110624.99999999997</c:v>
                </c:pt>
                <c:pt idx="3">
                  <c:v>134999.99999999988</c:v>
                </c:pt>
                <c:pt idx="4">
                  <c:v>159374.99999999988</c:v>
                </c:pt>
                <c:pt idx="5">
                  <c:v>183749.99999999988</c:v>
                </c:pt>
                <c:pt idx="6">
                  <c:v>208124.99999999994</c:v>
                </c:pt>
                <c:pt idx="7">
                  <c:v>232499.99999999994</c:v>
                </c:pt>
                <c:pt idx="8">
                  <c:v>256874.99999999988</c:v>
                </c:pt>
                <c:pt idx="9">
                  <c:v>281249.99999999994</c:v>
                </c:pt>
                <c:pt idx="10">
                  <c:v>305624.99999999994</c:v>
                </c:pt>
              </c:numCache>
            </c:numRef>
          </c:val>
          <c:smooth val="0"/>
          <c:extLst>
            <c:ext xmlns:c16="http://schemas.microsoft.com/office/drawing/2014/chart" uri="{C3380CC4-5D6E-409C-BE32-E72D297353CC}">
              <c16:uniqueId val="{00000006-840C-4605-93C3-F687580A501E}"/>
            </c:ext>
          </c:extLst>
        </c:ser>
        <c:ser>
          <c:idx val="7"/>
          <c:order val="7"/>
          <c:spPr>
            <a:ln w="19050" cap="rnd" cmpd="sng" algn="ctr">
              <a:solidFill>
                <a:schemeClr val="accent2">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'EVSI(2)'!$L$43:$V$43</c:f>
              <c:numCache>
                <c:formatCode>General</c:formatCode>
                <c:ptCount val="11"/>
                <c:pt idx="0" formatCode="0.00">
                  <c:v>0.8</c:v>
                </c:pt>
                <c:pt idx="1">
                  <c:v>117749.99999999997</c:v>
                </c:pt>
                <c:pt idx="2">
                  <c:v>142124.99999999994</c:v>
                </c:pt>
                <c:pt idx="3">
                  <c:v>166499.99999999988</c:v>
                </c:pt>
                <c:pt idx="4">
                  <c:v>190875</c:v>
                </c:pt>
                <c:pt idx="5">
                  <c:v>215249.99999999983</c:v>
                </c:pt>
                <c:pt idx="6">
                  <c:v>239624.99999999994</c:v>
                </c:pt>
                <c:pt idx="7">
                  <c:v>263999.99999999994</c:v>
                </c:pt>
                <c:pt idx="8">
                  <c:v>288374.99999999994</c:v>
                </c:pt>
                <c:pt idx="9">
                  <c:v>312749.99999999994</c:v>
                </c:pt>
                <c:pt idx="10">
                  <c:v>337124.99999999994</c:v>
                </c:pt>
              </c:numCache>
            </c:numRef>
          </c:val>
          <c:smooth val="0"/>
          <c:extLst>
            <c:ext xmlns:c16="http://schemas.microsoft.com/office/drawing/2014/chart" uri="{C3380CC4-5D6E-409C-BE32-E72D297353CC}">
              <c16:uniqueId val="{00000007-840C-4605-93C3-F687580A501E}"/>
            </c:ext>
          </c:extLst>
        </c:ser>
        <c:ser>
          <c:idx val="8"/>
          <c:order val="8"/>
          <c:spPr>
            <a:ln w="19050" cap="rnd" cmpd="sng" algn="ctr">
              <a:solidFill>
                <a:schemeClr val="accent3">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3">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'EVSI(2)'!$L$44:$V$44</c:f>
              <c:numCache>
                <c:formatCode>General</c:formatCode>
                <c:ptCount val="11"/>
                <c:pt idx="0" formatCode="0.00">
                  <c:v>0.85</c:v>
                </c:pt>
                <c:pt idx="1">
                  <c:v>149250</c:v>
                </c:pt>
                <c:pt idx="2">
                  <c:v>173624.99999999994</c:v>
                </c:pt>
                <c:pt idx="3">
                  <c:v>197999.99999999994</c:v>
                </c:pt>
                <c:pt idx="4">
                  <c:v>222375</c:v>
                </c:pt>
                <c:pt idx="5">
                  <c:v>246749.99999999994</c:v>
                </c:pt>
                <c:pt idx="6">
                  <c:v>271124.99999999994</c:v>
                </c:pt>
                <c:pt idx="7">
                  <c:v>295500.00000000006</c:v>
                </c:pt>
                <c:pt idx="8">
                  <c:v>319874.99999999994</c:v>
                </c:pt>
                <c:pt idx="9">
                  <c:v>344250</c:v>
                </c:pt>
                <c:pt idx="10">
                  <c:v>368624.99999999988</c:v>
                </c:pt>
              </c:numCache>
            </c:numRef>
          </c:val>
          <c:smooth val="0"/>
          <c:extLst>
            <c:ext xmlns:c16="http://schemas.microsoft.com/office/drawing/2014/chart" uri="{C3380CC4-5D6E-409C-BE32-E72D297353CC}">
              <c16:uniqueId val="{00000008-840C-4605-93C3-F687580A501E}"/>
            </c:ext>
          </c:extLst>
        </c:ser>
        <c:ser>
          <c:idx val="9"/>
          <c:order val="9"/>
          <c:spPr>
            <a:ln w="19050" cap="rnd" cmpd="sng" algn="ctr">
              <a:solidFill>
                <a:schemeClr val="accent4">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4">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'EVSI(2)'!$L$45:$V$45</c:f>
              <c:numCache>
                <c:formatCode>General</c:formatCode>
                <c:ptCount val="11"/>
                <c:pt idx="0" formatCode="0.00">
                  <c:v>0.9</c:v>
                </c:pt>
                <c:pt idx="1">
                  <c:v>180750</c:v>
                </c:pt>
                <c:pt idx="2">
                  <c:v>205125.00000000006</c:v>
                </c:pt>
                <c:pt idx="3">
                  <c:v>229500</c:v>
                </c:pt>
                <c:pt idx="4">
                  <c:v>253875.00000000006</c:v>
                </c:pt>
                <c:pt idx="5">
                  <c:v>278250</c:v>
                </c:pt>
                <c:pt idx="6">
                  <c:v>302624.99999999994</c:v>
                </c:pt>
                <c:pt idx="7">
                  <c:v>326999.99999999994</c:v>
                </c:pt>
                <c:pt idx="8">
                  <c:v>351374.99999999994</c:v>
                </c:pt>
                <c:pt idx="9">
                  <c:v>375750.00000000006</c:v>
                </c:pt>
                <c:pt idx="10">
                  <c:v>400125</c:v>
                </c:pt>
              </c:numCache>
            </c:numRef>
          </c:val>
          <c:smooth val="0"/>
          <c:extLst>
            <c:ext xmlns:c16="http://schemas.microsoft.com/office/drawing/2014/chart" uri="{C3380CC4-5D6E-409C-BE32-E72D297353CC}">
              <c16:uniqueId val="{00000009-840C-4605-93C3-F687580A501E}"/>
            </c:ext>
          </c:extLst>
        </c:ser>
        <c:ser>
          <c:idx val="10"/>
          <c:order val="10"/>
          <c:spPr>
            <a:ln w="19050" cap="rnd" cmpd="sng" algn="ctr">
              <a:solidFill>
                <a:schemeClr val="accent5">
                  <a:lumMod val="60000"/>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5">
                        <a:lumMod val="60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numRef>
              <c:f>'EVSI(2)'!$L$37:$L$46</c:f>
              <c:numCache>
                <c:formatCode>0.00</c:formatCode>
                <c:ptCount val="10"/>
                <c:pt idx="0">
                  <c:v>0.5</c:v>
                </c:pt>
                <c:pt idx="1">
                  <c:v>0.55000000000000004</c:v>
                </c:pt>
                <c:pt idx="2">
                  <c:v>0.6</c:v>
                </c:pt>
                <c:pt idx="3">
                  <c:v>0.65</c:v>
                </c:pt>
                <c:pt idx="4">
                  <c:v>0.7</c:v>
                </c:pt>
                <c:pt idx="5">
                  <c:v>0.75</c:v>
                </c:pt>
                <c:pt idx="6">
                  <c:v>0.8</c:v>
                </c:pt>
                <c:pt idx="7">
                  <c:v>0.85</c:v>
                </c:pt>
                <c:pt idx="8">
                  <c:v>0.9</c:v>
                </c:pt>
                <c:pt idx="9">
                  <c:v>0.95</c:v>
                </c:pt>
              </c:numCache>
            </c:numRef>
          </c:cat>
          <c:val>
            <c:numRef>
              <c:f>'EVSI(2)'!$L$46:$V$46</c:f>
              <c:numCache>
                <c:formatCode>General</c:formatCode>
                <c:ptCount val="11"/>
                <c:pt idx="0" formatCode="0.00">
                  <c:v>0.95</c:v>
                </c:pt>
                <c:pt idx="1">
                  <c:v>212249.99999999994</c:v>
                </c:pt>
                <c:pt idx="2">
                  <c:v>236624.99999999994</c:v>
                </c:pt>
                <c:pt idx="3">
                  <c:v>260999.99999999994</c:v>
                </c:pt>
                <c:pt idx="4">
                  <c:v>285374.99999999994</c:v>
                </c:pt>
                <c:pt idx="5">
                  <c:v>309749.99999999988</c:v>
                </c:pt>
                <c:pt idx="6">
                  <c:v>334124.99999999994</c:v>
                </c:pt>
                <c:pt idx="7">
                  <c:v>358499.99999999994</c:v>
                </c:pt>
                <c:pt idx="8">
                  <c:v>382875</c:v>
                </c:pt>
                <c:pt idx="9">
                  <c:v>407249.99999999988</c:v>
                </c:pt>
                <c:pt idx="10">
                  <c:v>431624.99999999988</c:v>
                </c:pt>
              </c:numCache>
            </c:numRef>
          </c:val>
          <c:smooth val="0"/>
          <c:extLst>
            <c:ext xmlns:c16="http://schemas.microsoft.com/office/drawing/2014/chart" uri="{C3380CC4-5D6E-409C-BE32-E72D297353CC}">
              <c16:uniqueId val="{0000000A-840C-4605-93C3-F687580A501E}"/>
            </c:ext>
          </c:extLst>
        </c:ser>
        <c:dLbls>
          <c:dLblPos val="ctr"/>
          <c:showLegendKey val="0"/>
          <c:showVal val="1"/>
          <c:showCatName val="0"/>
          <c:showSerName val="0"/>
          <c:showPercent val="0"/>
          <c:showBubbleSize val="0"/>
        </c:dLbls>
        <c:marker val="1"/>
        <c:smooth val="0"/>
        <c:axId val="911626560"/>
        <c:axId val="911641920"/>
      </c:lineChart>
      <c:catAx>
        <c:axId val="911626560"/>
        <c:scaling>
          <c:orientation val="minMax"/>
        </c:scaling>
        <c:delete val="0"/>
        <c:axPos val="b"/>
        <c:numFmt formatCode="0.00"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911641920"/>
        <c:crosses val="autoZero"/>
        <c:auto val="1"/>
        <c:lblAlgn val="ctr"/>
        <c:lblOffset val="100"/>
        <c:noMultiLvlLbl val="0"/>
      </c:catAx>
      <c:valAx>
        <c:axId val="911641920"/>
        <c:scaling>
          <c:orientation val="minMax"/>
        </c:scaling>
        <c:delete val="1"/>
        <c:axPos val="l"/>
        <c:numFmt formatCode="#,##0.00_ ;\-#,##0.00\ " sourceLinked="1"/>
        <c:majorTickMark val="none"/>
        <c:minorTickMark val="none"/>
        <c:tickLblPos val="nextTo"/>
        <c:crossAx val="9116265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10</xdr:col>
      <xdr:colOff>0</xdr:colOff>
      <xdr:row>2</xdr:row>
      <xdr:rowOff>0</xdr:rowOff>
    </xdr:from>
    <xdr:to>
      <xdr:col>20</xdr:col>
      <xdr:colOff>232833</xdr:colOff>
      <xdr:row>25</xdr:row>
      <xdr:rowOff>179917</xdr:rowOff>
    </xdr:to>
    <xdr:graphicFrame macro="">
      <xdr:nvGraphicFramePr>
        <xdr:cNvPr id="15" name="Chart 14">
          <a:extLst>
            <a:ext uri="{FF2B5EF4-FFF2-40B4-BE49-F238E27FC236}">
              <a16:creationId xmlns:a16="http://schemas.microsoft.com/office/drawing/2014/main" id="{0C224B5D-8182-40BD-B57D-05C721B731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558800</xdr:colOff>
      <xdr:row>20</xdr:row>
      <xdr:rowOff>90488</xdr:rowOff>
    </xdr:from>
    <xdr:to>
      <xdr:col>1</xdr:col>
      <xdr:colOff>0</xdr:colOff>
      <xdr:row>20</xdr:row>
      <xdr:rowOff>90488</xdr:rowOff>
    </xdr:to>
    <xdr:cxnSp macro="">
      <xdr:nvCxnSpPr>
        <xdr:cNvPr id="2" name="Root ">
          <a:extLst>
            <a:ext uri="{FF2B5EF4-FFF2-40B4-BE49-F238E27FC236}">
              <a16:creationId xmlns:a16="http://schemas.microsoft.com/office/drawing/2014/main" id="{00000000-0008-0000-0100-000002000000}"/>
            </a:ext>
          </a:extLst>
        </xdr:cNvPr>
        <xdr:cNvCxnSpPr/>
      </xdr:nvCxnSpPr>
      <xdr:spPr>
        <a:xfrm flipH="1">
          <a:off x="558800" y="5338763"/>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20</xdr:row>
      <xdr:rowOff>0</xdr:rowOff>
    </xdr:from>
    <xdr:to>
      <xdr:col>1</xdr:col>
      <xdr:colOff>161925</xdr:colOff>
      <xdr:row>20</xdr:row>
      <xdr:rowOff>161925</xdr:rowOff>
    </xdr:to>
    <xdr:sp macro="" textlink="">
      <xdr:nvSpPr>
        <xdr:cNvPr id="3" name="TrNd ">
          <a:extLst>
            <a:ext uri="{FF2B5EF4-FFF2-40B4-BE49-F238E27FC236}">
              <a16:creationId xmlns:a16="http://schemas.microsoft.com/office/drawing/2014/main" id="{00000000-0008-0000-0100-000003000000}"/>
            </a:ext>
          </a:extLst>
        </xdr:cNvPr>
        <xdr:cNvSpPr>
          <a:spLocks/>
        </xdr:cNvSpPr>
      </xdr:nvSpPr>
      <xdr:spPr>
        <a:xfrm>
          <a:off x="647700" y="5248275"/>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17</xdr:row>
      <xdr:rowOff>90488</xdr:rowOff>
    </xdr:from>
    <xdr:to>
      <xdr:col>6</xdr:col>
      <xdr:colOff>0</xdr:colOff>
      <xdr:row>17</xdr:row>
      <xdr:rowOff>90488</xdr:rowOff>
    </xdr:to>
    <xdr:cxnSp macro="">
      <xdr:nvCxnSpPr>
        <xdr:cNvPr id="5" name="Branch 1">
          <a:extLst>
            <a:ext uri="{FF2B5EF4-FFF2-40B4-BE49-F238E27FC236}">
              <a16:creationId xmlns:a16="http://schemas.microsoft.com/office/drawing/2014/main" id="{00000000-0008-0000-0100-000005000000}"/>
            </a:ext>
          </a:extLst>
        </xdr:cNvPr>
        <xdr:cNvCxnSpPr/>
      </xdr:nvCxnSpPr>
      <xdr:spPr>
        <a:xfrm>
          <a:off x="1071563" y="533876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23</xdr:row>
      <xdr:rowOff>90488</xdr:rowOff>
    </xdr:from>
    <xdr:to>
      <xdr:col>6</xdr:col>
      <xdr:colOff>0</xdr:colOff>
      <xdr:row>23</xdr:row>
      <xdr:rowOff>90488</xdr:rowOff>
    </xdr:to>
    <xdr:cxnSp macro="">
      <xdr:nvCxnSpPr>
        <xdr:cNvPr id="8" name="Branch 2">
          <a:extLst>
            <a:ext uri="{FF2B5EF4-FFF2-40B4-BE49-F238E27FC236}">
              <a16:creationId xmlns:a16="http://schemas.microsoft.com/office/drawing/2014/main" id="{00000000-0008-0000-0100-000008000000}"/>
            </a:ext>
          </a:extLst>
        </xdr:cNvPr>
        <xdr:cNvCxnSpPr/>
      </xdr:nvCxnSpPr>
      <xdr:spPr>
        <a:xfrm>
          <a:off x="1071563" y="606266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23</xdr:row>
      <xdr:rowOff>22622</xdr:rowOff>
    </xdr:from>
    <xdr:to>
      <xdr:col>11</xdr:col>
      <xdr:colOff>0</xdr:colOff>
      <xdr:row>23</xdr:row>
      <xdr:rowOff>158353</xdr:rowOff>
    </xdr:to>
    <xdr:cxnSp macro="">
      <xdr:nvCxnSpPr>
        <xdr:cNvPr id="9" name="Leaf 2">
          <a:extLst>
            <a:ext uri="{FF2B5EF4-FFF2-40B4-BE49-F238E27FC236}">
              <a16:creationId xmlns:a16="http://schemas.microsoft.com/office/drawing/2014/main" id="{00000000-0008-0000-0100-000009000000}"/>
            </a:ext>
          </a:extLst>
        </xdr:cNvPr>
        <xdr:cNvCxnSpPr/>
      </xdr:nvCxnSpPr>
      <xdr:spPr>
        <a:xfrm>
          <a:off x="4324350" y="4185047"/>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17</xdr:row>
      <xdr:rowOff>0</xdr:rowOff>
    </xdr:from>
    <xdr:to>
      <xdr:col>6</xdr:col>
      <xdr:colOff>161925</xdr:colOff>
      <xdr:row>17</xdr:row>
      <xdr:rowOff>161925</xdr:rowOff>
    </xdr:to>
    <xdr:sp macro="" textlink="">
      <xdr:nvSpPr>
        <xdr:cNvPr id="10" name="TrNd 1">
          <a:extLst>
            <a:ext uri="{FF2B5EF4-FFF2-40B4-BE49-F238E27FC236}">
              <a16:creationId xmlns:a16="http://schemas.microsoft.com/office/drawing/2014/main" id="{00000000-0008-0000-0100-00000A000000}"/>
            </a:ext>
          </a:extLst>
        </xdr:cNvPr>
        <xdr:cNvSpPr>
          <a:spLocks/>
        </xdr:cNvSpPr>
      </xdr:nvSpPr>
      <xdr:spPr>
        <a:xfrm>
          <a:off x="2486025" y="2714625"/>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2</xdr:col>
      <xdr:colOff>0</xdr:colOff>
      <xdr:row>17</xdr:row>
      <xdr:rowOff>90488</xdr:rowOff>
    </xdr:from>
    <xdr:to>
      <xdr:col>3</xdr:col>
      <xdr:colOff>0</xdr:colOff>
      <xdr:row>20</xdr:row>
      <xdr:rowOff>80963</xdr:rowOff>
    </xdr:to>
    <xdr:cxnSp macro="">
      <xdr:nvCxnSpPr>
        <xdr:cNvPr id="11" name="FBranch 1">
          <a:extLst>
            <a:ext uri="{FF2B5EF4-FFF2-40B4-BE49-F238E27FC236}">
              <a16:creationId xmlns:a16="http://schemas.microsoft.com/office/drawing/2014/main" id="{00000000-0008-0000-0100-00000B000000}"/>
            </a:ext>
          </a:extLst>
        </xdr:cNvPr>
        <xdr:cNvCxnSpPr/>
      </xdr:nvCxnSpPr>
      <xdr:spPr>
        <a:xfrm flipV="1">
          <a:off x="814388" y="3167063"/>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20</xdr:row>
      <xdr:rowOff>80963</xdr:rowOff>
    </xdr:from>
    <xdr:to>
      <xdr:col>3</xdr:col>
      <xdr:colOff>0</xdr:colOff>
      <xdr:row>23</xdr:row>
      <xdr:rowOff>90488</xdr:rowOff>
    </xdr:to>
    <xdr:cxnSp macro="">
      <xdr:nvCxnSpPr>
        <xdr:cNvPr id="12" name="FBranch 2">
          <a:extLst>
            <a:ext uri="{FF2B5EF4-FFF2-40B4-BE49-F238E27FC236}">
              <a16:creationId xmlns:a16="http://schemas.microsoft.com/office/drawing/2014/main" id="{00000000-0008-0000-0100-00000C000000}"/>
            </a:ext>
          </a:extLst>
        </xdr:cNvPr>
        <xdr:cNvCxnSpPr/>
      </xdr:nvCxnSpPr>
      <xdr:spPr>
        <a:xfrm>
          <a:off x="814388" y="3700463"/>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15</xdr:row>
      <xdr:rowOff>90488</xdr:rowOff>
    </xdr:from>
    <xdr:to>
      <xdr:col>8</xdr:col>
      <xdr:colOff>0</xdr:colOff>
      <xdr:row>17</xdr:row>
      <xdr:rowOff>90488</xdr:rowOff>
    </xdr:to>
    <xdr:cxnSp macro="">
      <xdr:nvCxnSpPr>
        <xdr:cNvPr id="13" name="FBranch 11">
          <a:extLst>
            <a:ext uri="{FF2B5EF4-FFF2-40B4-BE49-F238E27FC236}">
              <a16:creationId xmlns:a16="http://schemas.microsoft.com/office/drawing/2014/main" id="{00000000-0008-0000-0100-00000D000000}"/>
            </a:ext>
          </a:extLst>
        </xdr:cNvPr>
        <xdr:cNvCxnSpPr/>
      </xdr:nvCxnSpPr>
      <xdr:spPr>
        <a:xfrm flipV="1">
          <a:off x="2652713" y="2805113"/>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90488</xdr:rowOff>
    </xdr:from>
    <xdr:to>
      <xdr:col>11</xdr:col>
      <xdr:colOff>0</xdr:colOff>
      <xdr:row>15</xdr:row>
      <xdr:rowOff>90488</xdr:rowOff>
    </xdr:to>
    <xdr:cxnSp macro="">
      <xdr:nvCxnSpPr>
        <xdr:cNvPr id="14" name="Branch 11">
          <a:extLst>
            <a:ext uri="{FF2B5EF4-FFF2-40B4-BE49-F238E27FC236}">
              <a16:creationId xmlns:a16="http://schemas.microsoft.com/office/drawing/2014/main" id="{00000000-0008-0000-0100-00000E000000}"/>
            </a:ext>
          </a:extLst>
        </xdr:cNvPr>
        <xdr:cNvCxnSpPr/>
      </xdr:nvCxnSpPr>
      <xdr:spPr>
        <a:xfrm>
          <a:off x="2909888" y="280511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15</xdr:row>
      <xdr:rowOff>22622</xdr:rowOff>
    </xdr:from>
    <xdr:to>
      <xdr:col>11</xdr:col>
      <xdr:colOff>0</xdr:colOff>
      <xdr:row>15</xdr:row>
      <xdr:rowOff>158353</xdr:rowOff>
    </xdr:to>
    <xdr:cxnSp macro="">
      <xdr:nvCxnSpPr>
        <xdr:cNvPr id="15" name="Leaf 11">
          <a:extLst>
            <a:ext uri="{FF2B5EF4-FFF2-40B4-BE49-F238E27FC236}">
              <a16:creationId xmlns:a16="http://schemas.microsoft.com/office/drawing/2014/main" id="{00000000-0008-0000-0100-00000F000000}"/>
            </a:ext>
          </a:extLst>
        </xdr:cNvPr>
        <xdr:cNvCxnSpPr/>
      </xdr:nvCxnSpPr>
      <xdr:spPr>
        <a:xfrm>
          <a:off x="4324350" y="2737247"/>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17</xdr:row>
      <xdr:rowOff>90488</xdr:rowOff>
    </xdr:from>
    <xdr:to>
      <xdr:col>8</xdr:col>
      <xdr:colOff>0</xdr:colOff>
      <xdr:row>19</xdr:row>
      <xdr:rowOff>90488</xdr:rowOff>
    </xdr:to>
    <xdr:cxnSp macro="">
      <xdr:nvCxnSpPr>
        <xdr:cNvPr id="16" name="FBranch 12">
          <a:extLst>
            <a:ext uri="{FF2B5EF4-FFF2-40B4-BE49-F238E27FC236}">
              <a16:creationId xmlns:a16="http://schemas.microsoft.com/office/drawing/2014/main" id="{00000000-0008-0000-0100-000010000000}"/>
            </a:ext>
          </a:extLst>
        </xdr:cNvPr>
        <xdr:cNvCxnSpPr/>
      </xdr:nvCxnSpPr>
      <xdr:spPr>
        <a:xfrm>
          <a:off x="2652713" y="3167063"/>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19</xdr:row>
      <xdr:rowOff>90488</xdr:rowOff>
    </xdr:from>
    <xdr:to>
      <xdr:col>11</xdr:col>
      <xdr:colOff>0</xdr:colOff>
      <xdr:row>19</xdr:row>
      <xdr:rowOff>90488</xdr:rowOff>
    </xdr:to>
    <xdr:cxnSp macro="">
      <xdr:nvCxnSpPr>
        <xdr:cNvPr id="17" name="Branch 12">
          <a:extLst>
            <a:ext uri="{FF2B5EF4-FFF2-40B4-BE49-F238E27FC236}">
              <a16:creationId xmlns:a16="http://schemas.microsoft.com/office/drawing/2014/main" id="{00000000-0008-0000-0100-000011000000}"/>
            </a:ext>
          </a:extLst>
        </xdr:cNvPr>
        <xdr:cNvCxnSpPr/>
      </xdr:nvCxnSpPr>
      <xdr:spPr>
        <a:xfrm>
          <a:off x="2909888" y="352901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22622</xdr:rowOff>
    </xdr:from>
    <xdr:to>
      <xdr:col>11</xdr:col>
      <xdr:colOff>0</xdr:colOff>
      <xdr:row>19</xdr:row>
      <xdr:rowOff>158353</xdr:rowOff>
    </xdr:to>
    <xdr:cxnSp macro="">
      <xdr:nvCxnSpPr>
        <xdr:cNvPr id="18" name="Leaf 12">
          <a:extLst>
            <a:ext uri="{FF2B5EF4-FFF2-40B4-BE49-F238E27FC236}">
              <a16:creationId xmlns:a16="http://schemas.microsoft.com/office/drawing/2014/main" id="{00000000-0008-0000-0100-000012000000}"/>
            </a:ext>
          </a:extLst>
        </xdr:cNvPr>
        <xdr:cNvCxnSpPr/>
      </xdr:nvCxnSpPr>
      <xdr:spPr>
        <a:xfrm>
          <a:off x="4324350" y="3461147"/>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23</xdr:row>
      <xdr:rowOff>90488</xdr:rowOff>
    </xdr:from>
    <xdr:to>
      <xdr:col>11</xdr:col>
      <xdr:colOff>0</xdr:colOff>
      <xdr:row>23</xdr:row>
      <xdr:rowOff>90488</xdr:rowOff>
    </xdr:to>
    <xdr:cxnSp macro="">
      <xdr:nvCxnSpPr>
        <xdr:cNvPr id="19" name="XBranch 2">
          <a:extLst>
            <a:ext uri="{FF2B5EF4-FFF2-40B4-BE49-F238E27FC236}">
              <a16:creationId xmlns:a16="http://schemas.microsoft.com/office/drawing/2014/main" id="{00000000-0008-0000-0100-000013000000}"/>
            </a:ext>
          </a:extLst>
        </xdr:cNvPr>
        <xdr:cNvCxnSpPr/>
      </xdr:nvCxnSpPr>
      <xdr:spPr>
        <a:xfrm>
          <a:off x="2486025" y="4252913"/>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00000000-0008-0000-0300-000002000000}"/>
            </a:ext>
          </a:extLst>
        </xdr:cNvPr>
        <xdr:cNvCxnSpPr/>
      </xdr:nvCxnSpPr>
      <xdr:spPr>
        <a:xfrm flipH="1">
          <a:off x="558800" y="2624138"/>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00000000-0008-0000-0300-000003000000}"/>
            </a:ext>
          </a:extLst>
        </xdr:cNvPr>
        <xdr:cNvSpPr>
          <a:spLocks/>
        </xdr:cNvSpPr>
      </xdr:nvSpPr>
      <xdr:spPr>
        <a:xfrm>
          <a:off x="647700" y="25336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5" name="Branch 1">
          <a:extLst>
            <a:ext uri="{FF2B5EF4-FFF2-40B4-BE49-F238E27FC236}">
              <a16:creationId xmlns:a16="http://schemas.microsoft.com/office/drawing/2014/main" id="{00000000-0008-0000-0300-000005000000}"/>
            </a:ext>
          </a:extLst>
        </xdr:cNvPr>
        <xdr:cNvCxnSpPr/>
      </xdr:nvCxnSpPr>
      <xdr:spPr>
        <a:xfrm>
          <a:off x="1071563"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8" name="Branch 2">
          <a:extLst>
            <a:ext uri="{FF2B5EF4-FFF2-40B4-BE49-F238E27FC236}">
              <a16:creationId xmlns:a16="http://schemas.microsoft.com/office/drawing/2014/main" id="{00000000-0008-0000-0300-000008000000}"/>
            </a:ext>
          </a:extLst>
        </xdr:cNvPr>
        <xdr:cNvCxnSpPr/>
      </xdr:nvCxnSpPr>
      <xdr:spPr>
        <a:xfrm>
          <a:off x="1071563" y="7872413"/>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10" name="TrNd 1">
          <a:extLst>
            <a:ext uri="{FF2B5EF4-FFF2-40B4-BE49-F238E27FC236}">
              <a16:creationId xmlns:a16="http://schemas.microsoft.com/office/drawing/2014/main" id="{00000000-0008-0000-0300-00000A000000}"/>
            </a:ext>
          </a:extLst>
        </xdr:cNvPr>
        <xdr:cNvSpPr>
          <a:spLocks/>
        </xdr:cNvSpPr>
      </xdr:nvSpPr>
      <xdr:spPr>
        <a:xfrm>
          <a:off x="2486025" y="25336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14" name="Branch 11">
          <a:extLst>
            <a:ext uri="{FF2B5EF4-FFF2-40B4-BE49-F238E27FC236}">
              <a16:creationId xmlns:a16="http://schemas.microsoft.com/office/drawing/2014/main" id="{00000000-0008-0000-0300-00000E000000}"/>
            </a:ext>
          </a:extLst>
        </xdr:cNvPr>
        <xdr:cNvCxnSpPr/>
      </xdr:nvCxnSpPr>
      <xdr:spPr>
        <a:xfrm>
          <a:off x="2909888"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17" name="Branch 12">
          <a:extLst>
            <a:ext uri="{FF2B5EF4-FFF2-40B4-BE49-F238E27FC236}">
              <a16:creationId xmlns:a16="http://schemas.microsoft.com/office/drawing/2014/main" id="{00000000-0008-0000-0300-000011000000}"/>
            </a:ext>
          </a:extLst>
        </xdr:cNvPr>
        <xdr:cNvCxnSpPr/>
      </xdr:nvCxnSpPr>
      <xdr:spPr>
        <a:xfrm>
          <a:off x="2909888" y="33480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20" name="TrNd 2">
          <a:extLst>
            <a:ext uri="{FF2B5EF4-FFF2-40B4-BE49-F238E27FC236}">
              <a16:creationId xmlns:a16="http://schemas.microsoft.com/office/drawing/2014/main" id="{00000000-0008-0000-0300-000014000000}"/>
            </a:ext>
          </a:extLst>
        </xdr:cNvPr>
        <xdr:cNvSpPr>
          <a:spLocks/>
        </xdr:cNvSpPr>
      </xdr:nvSpPr>
      <xdr:spPr>
        <a:xfrm>
          <a:off x="2486025" y="39814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24" name="Branch 21">
          <a:extLst>
            <a:ext uri="{FF2B5EF4-FFF2-40B4-BE49-F238E27FC236}">
              <a16:creationId xmlns:a16="http://schemas.microsoft.com/office/drawing/2014/main" id="{00000000-0008-0000-0300-000018000000}"/>
            </a:ext>
          </a:extLst>
        </xdr:cNvPr>
        <xdr:cNvCxnSpPr/>
      </xdr:nvCxnSpPr>
      <xdr:spPr>
        <a:xfrm>
          <a:off x="2909888" y="40719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27" name="Branch 22">
          <a:extLst>
            <a:ext uri="{FF2B5EF4-FFF2-40B4-BE49-F238E27FC236}">
              <a16:creationId xmlns:a16="http://schemas.microsoft.com/office/drawing/2014/main" id="{00000000-0008-0000-0300-00001B000000}"/>
            </a:ext>
          </a:extLst>
        </xdr:cNvPr>
        <xdr:cNvCxnSpPr/>
      </xdr:nvCxnSpPr>
      <xdr:spPr>
        <a:xfrm>
          <a:off x="2909888"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28" name="Leaf 22">
          <a:extLst>
            <a:ext uri="{FF2B5EF4-FFF2-40B4-BE49-F238E27FC236}">
              <a16:creationId xmlns:a16="http://schemas.microsoft.com/office/drawing/2014/main" id="{00000000-0008-0000-0300-00001C000000}"/>
            </a:ext>
          </a:extLst>
        </xdr:cNvPr>
        <xdr:cNvCxnSpPr/>
      </xdr:nvCxnSpPr>
      <xdr:spPr>
        <a:xfrm>
          <a:off x="8001000" y="83474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29" name="TrNd 21">
          <a:extLst>
            <a:ext uri="{FF2B5EF4-FFF2-40B4-BE49-F238E27FC236}">
              <a16:creationId xmlns:a16="http://schemas.microsoft.com/office/drawing/2014/main" id="{00000000-0008-0000-0300-00001D000000}"/>
            </a:ext>
          </a:extLst>
        </xdr:cNvPr>
        <xdr:cNvSpPr>
          <a:spLocks/>
        </xdr:cNvSpPr>
      </xdr:nvSpPr>
      <xdr:spPr>
        <a:xfrm>
          <a:off x="4324350" y="39814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30" name="FBranch 21">
          <a:extLst>
            <a:ext uri="{FF2B5EF4-FFF2-40B4-BE49-F238E27FC236}">
              <a16:creationId xmlns:a16="http://schemas.microsoft.com/office/drawing/2014/main" id="{00000000-0008-0000-0300-00001E000000}"/>
            </a:ext>
          </a:extLst>
        </xdr:cNvPr>
        <xdr:cNvCxnSpPr/>
      </xdr:nvCxnSpPr>
      <xdr:spPr>
        <a:xfrm flipV="1">
          <a:off x="2652713" y="4433888"/>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31" name="FBranch 22">
          <a:extLst>
            <a:ext uri="{FF2B5EF4-FFF2-40B4-BE49-F238E27FC236}">
              <a16:creationId xmlns:a16="http://schemas.microsoft.com/office/drawing/2014/main" id="{00000000-0008-0000-0300-00001F000000}"/>
            </a:ext>
          </a:extLst>
        </xdr:cNvPr>
        <xdr:cNvCxnSpPr/>
      </xdr:nvCxnSpPr>
      <xdr:spPr>
        <a:xfrm>
          <a:off x="2652713" y="4967288"/>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34" name="FBranch 211">
          <a:extLst>
            <a:ext uri="{FF2B5EF4-FFF2-40B4-BE49-F238E27FC236}">
              <a16:creationId xmlns:a16="http://schemas.microsoft.com/office/drawing/2014/main" id="{00000000-0008-0000-0300-000022000000}"/>
            </a:ext>
          </a:extLst>
        </xdr:cNvPr>
        <xdr:cNvCxnSpPr/>
      </xdr:nvCxnSpPr>
      <xdr:spPr>
        <a:xfrm flipV="1">
          <a:off x="4491038" y="407193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35" name="Branch 211">
          <a:extLst>
            <a:ext uri="{FF2B5EF4-FFF2-40B4-BE49-F238E27FC236}">
              <a16:creationId xmlns:a16="http://schemas.microsoft.com/office/drawing/2014/main" id="{00000000-0008-0000-0300-000023000000}"/>
            </a:ext>
          </a:extLst>
        </xdr:cNvPr>
        <xdr:cNvCxnSpPr/>
      </xdr:nvCxnSpPr>
      <xdr:spPr>
        <a:xfrm>
          <a:off x="4748213" y="40719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36" name="Leaf 211">
          <a:extLst>
            <a:ext uri="{FF2B5EF4-FFF2-40B4-BE49-F238E27FC236}">
              <a16:creationId xmlns:a16="http://schemas.microsoft.com/office/drawing/2014/main" id="{00000000-0008-0000-0300-000024000000}"/>
            </a:ext>
          </a:extLst>
        </xdr:cNvPr>
        <xdr:cNvCxnSpPr/>
      </xdr:nvCxnSpPr>
      <xdr:spPr>
        <a:xfrm>
          <a:off x="8001000" y="68996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37" name="FBranch 212">
          <a:extLst>
            <a:ext uri="{FF2B5EF4-FFF2-40B4-BE49-F238E27FC236}">
              <a16:creationId xmlns:a16="http://schemas.microsoft.com/office/drawing/2014/main" id="{00000000-0008-0000-0300-000025000000}"/>
            </a:ext>
          </a:extLst>
        </xdr:cNvPr>
        <xdr:cNvCxnSpPr/>
      </xdr:nvCxnSpPr>
      <xdr:spPr>
        <a:xfrm>
          <a:off x="4491038" y="443388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38" name="Branch 212">
          <a:extLst>
            <a:ext uri="{FF2B5EF4-FFF2-40B4-BE49-F238E27FC236}">
              <a16:creationId xmlns:a16="http://schemas.microsoft.com/office/drawing/2014/main" id="{00000000-0008-0000-0300-000026000000}"/>
            </a:ext>
          </a:extLst>
        </xdr:cNvPr>
        <xdr:cNvCxnSpPr/>
      </xdr:nvCxnSpPr>
      <xdr:spPr>
        <a:xfrm>
          <a:off x="4748213"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39" name="Leaf 212">
          <a:extLst>
            <a:ext uri="{FF2B5EF4-FFF2-40B4-BE49-F238E27FC236}">
              <a16:creationId xmlns:a16="http://schemas.microsoft.com/office/drawing/2014/main" id="{00000000-0008-0000-0300-000027000000}"/>
            </a:ext>
          </a:extLst>
        </xdr:cNvPr>
        <xdr:cNvCxnSpPr/>
      </xdr:nvCxnSpPr>
      <xdr:spPr>
        <a:xfrm>
          <a:off x="8001000" y="76235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42" name="XBranch 22">
          <a:extLst>
            <a:ext uri="{FF2B5EF4-FFF2-40B4-BE49-F238E27FC236}">
              <a16:creationId xmlns:a16="http://schemas.microsoft.com/office/drawing/2014/main" id="{00000000-0008-0000-0300-00002A000000}"/>
            </a:ext>
          </a:extLst>
        </xdr:cNvPr>
        <xdr:cNvCxnSpPr/>
      </xdr:nvCxnSpPr>
      <xdr:spPr>
        <a:xfrm>
          <a:off x="4324350" y="8415338"/>
          <a:ext cx="36766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43" name="TrNd 11">
          <a:extLst>
            <a:ext uri="{FF2B5EF4-FFF2-40B4-BE49-F238E27FC236}">
              <a16:creationId xmlns:a16="http://schemas.microsoft.com/office/drawing/2014/main" id="{00000000-0008-0000-0300-00002B000000}"/>
            </a:ext>
          </a:extLst>
        </xdr:cNvPr>
        <xdr:cNvSpPr>
          <a:spLocks/>
        </xdr:cNvSpPr>
      </xdr:nvSpPr>
      <xdr:spPr>
        <a:xfrm>
          <a:off x="4324350" y="25336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49" name="Branch 111">
          <a:extLst>
            <a:ext uri="{FF2B5EF4-FFF2-40B4-BE49-F238E27FC236}">
              <a16:creationId xmlns:a16="http://schemas.microsoft.com/office/drawing/2014/main" id="{00000000-0008-0000-0300-000031000000}"/>
            </a:ext>
          </a:extLst>
        </xdr:cNvPr>
        <xdr:cNvCxnSpPr/>
      </xdr:nvCxnSpPr>
      <xdr:spPr>
        <a:xfrm>
          <a:off x="4748213"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52" name="Branch 112">
          <a:extLst>
            <a:ext uri="{FF2B5EF4-FFF2-40B4-BE49-F238E27FC236}">
              <a16:creationId xmlns:a16="http://schemas.microsoft.com/office/drawing/2014/main" id="{00000000-0008-0000-0300-000034000000}"/>
            </a:ext>
          </a:extLst>
        </xdr:cNvPr>
        <xdr:cNvCxnSpPr/>
      </xdr:nvCxnSpPr>
      <xdr:spPr>
        <a:xfrm>
          <a:off x="4748213" y="33480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53" name="Leaf 112">
          <a:extLst>
            <a:ext uri="{FF2B5EF4-FFF2-40B4-BE49-F238E27FC236}">
              <a16:creationId xmlns:a16="http://schemas.microsoft.com/office/drawing/2014/main" id="{00000000-0008-0000-0300-000035000000}"/>
            </a:ext>
          </a:extLst>
        </xdr:cNvPr>
        <xdr:cNvCxnSpPr/>
      </xdr:nvCxnSpPr>
      <xdr:spPr>
        <a:xfrm>
          <a:off x="8001000" y="40040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54" name="TrNd 12">
          <a:extLst>
            <a:ext uri="{FF2B5EF4-FFF2-40B4-BE49-F238E27FC236}">
              <a16:creationId xmlns:a16="http://schemas.microsoft.com/office/drawing/2014/main" id="{00000000-0008-0000-0300-000036000000}"/>
            </a:ext>
          </a:extLst>
        </xdr:cNvPr>
        <xdr:cNvSpPr>
          <a:spLocks/>
        </xdr:cNvSpPr>
      </xdr:nvSpPr>
      <xdr:spPr>
        <a:xfrm>
          <a:off x="4324350" y="3981450"/>
          <a:ext cx="161925"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60" name="Branch 121">
          <a:extLst>
            <a:ext uri="{FF2B5EF4-FFF2-40B4-BE49-F238E27FC236}">
              <a16:creationId xmlns:a16="http://schemas.microsoft.com/office/drawing/2014/main" id="{00000000-0008-0000-0300-00003C000000}"/>
            </a:ext>
          </a:extLst>
        </xdr:cNvPr>
        <xdr:cNvCxnSpPr/>
      </xdr:nvCxnSpPr>
      <xdr:spPr>
        <a:xfrm>
          <a:off x="4748213" y="40719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63" name="Branch 122">
          <a:extLst>
            <a:ext uri="{FF2B5EF4-FFF2-40B4-BE49-F238E27FC236}">
              <a16:creationId xmlns:a16="http://schemas.microsoft.com/office/drawing/2014/main" id="{00000000-0008-0000-0300-00003F000000}"/>
            </a:ext>
          </a:extLst>
        </xdr:cNvPr>
        <xdr:cNvCxnSpPr/>
      </xdr:nvCxnSpPr>
      <xdr:spPr>
        <a:xfrm>
          <a:off x="4748213"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64" name="Leaf 122">
          <a:extLst>
            <a:ext uri="{FF2B5EF4-FFF2-40B4-BE49-F238E27FC236}">
              <a16:creationId xmlns:a16="http://schemas.microsoft.com/office/drawing/2014/main" id="{00000000-0008-0000-0300-000040000000}"/>
            </a:ext>
          </a:extLst>
        </xdr:cNvPr>
        <xdr:cNvCxnSpPr/>
      </xdr:nvCxnSpPr>
      <xdr:spPr>
        <a:xfrm>
          <a:off x="8001000" y="61757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65" name="TrNd 111">
          <a:extLst>
            <a:ext uri="{FF2B5EF4-FFF2-40B4-BE49-F238E27FC236}">
              <a16:creationId xmlns:a16="http://schemas.microsoft.com/office/drawing/2014/main" id="{00000000-0008-0000-0300-000041000000}"/>
            </a:ext>
          </a:extLst>
        </xdr:cNvPr>
        <xdr:cNvSpPr>
          <a:spLocks/>
        </xdr:cNvSpPr>
      </xdr:nvSpPr>
      <xdr:spPr>
        <a:xfrm>
          <a:off x="6162675" y="25336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66" name="FBranch 111">
          <a:extLst>
            <a:ext uri="{FF2B5EF4-FFF2-40B4-BE49-F238E27FC236}">
              <a16:creationId xmlns:a16="http://schemas.microsoft.com/office/drawing/2014/main" id="{00000000-0008-0000-0300-000042000000}"/>
            </a:ext>
          </a:extLst>
        </xdr:cNvPr>
        <xdr:cNvCxnSpPr/>
      </xdr:nvCxnSpPr>
      <xdr:spPr>
        <a:xfrm flipV="1">
          <a:off x="4491038" y="2986088"/>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67" name="FBranch 112">
          <a:extLst>
            <a:ext uri="{FF2B5EF4-FFF2-40B4-BE49-F238E27FC236}">
              <a16:creationId xmlns:a16="http://schemas.microsoft.com/office/drawing/2014/main" id="{00000000-0008-0000-0300-000043000000}"/>
            </a:ext>
          </a:extLst>
        </xdr:cNvPr>
        <xdr:cNvCxnSpPr/>
      </xdr:nvCxnSpPr>
      <xdr:spPr>
        <a:xfrm>
          <a:off x="4491038" y="3519488"/>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72" name="FBranch 1111">
          <a:extLst>
            <a:ext uri="{FF2B5EF4-FFF2-40B4-BE49-F238E27FC236}">
              <a16:creationId xmlns:a16="http://schemas.microsoft.com/office/drawing/2014/main" id="{00000000-0008-0000-0300-000048000000}"/>
            </a:ext>
          </a:extLst>
        </xdr:cNvPr>
        <xdr:cNvCxnSpPr/>
      </xdr:nvCxnSpPr>
      <xdr:spPr>
        <a:xfrm flipV="1">
          <a:off x="6329363" y="262413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73" name="Branch 1111">
          <a:extLst>
            <a:ext uri="{FF2B5EF4-FFF2-40B4-BE49-F238E27FC236}">
              <a16:creationId xmlns:a16="http://schemas.microsoft.com/office/drawing/2014/main" id="{00000000-0008-0000-0300-000049000000}"/>
            </a:ext>
          </a:extLst>
        </xdr:cNvPr>
        <xdr:cNvCxnSpPr/>
      </xdr:nvCxnSpPr>
      <xdr:spPr>
        <a:xfrm>
          <a:off x="6586538" y="26241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74" name="Leaf 1111">
          <a:extLst>
            <a:ext uri="{FF2B5EF4-FFF2-40B4-BE49-F238E27FC236}">
              <a16:creationId xmlns:a16="http://schemas.microsoft.com/office/drawing/2014/main" id="{00000000-0008-0000-0300-00004A000000}"/>
            </a:ext>
          </a:extLst>
        </xdr:cNvPr>
        <xdr:cNvCxnSpPr/>
      </xdr:nvCxnSpPr>
      <xdr:spPr>
        <a:xfrm>
          <a:off x="8001000" y="25562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75" name="FBranch 1112">
          <a:extLst>
            <a:ext uri="{FF2B5EF4-FFF2-40B4-BE49-F238E27FC236}">
              <a16:creationId xmlns:a16="http://schemas.microsoft.com/office/drawing/2014/main" id="{00000000-0008-0000-0300-00004B000000}"/>
            </a:ext>
          </a:extLst>
        </xdr:cNvPr>
        <xdr:cNvCxnSpPr/>
      </xdr:nvCxnSpPr>
      <xdr:spPr>
        <a:xfrm>
          <a:off x="6329363" y="298608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76" name="Branch 1112">
          <a:extLst>
            <a:ext uri="{FF2B5EF4-FFF2-40B4-BE49-F238E27FC236}">
              <a16:creationId xmlns:a16="http://schemas.microsoft.com/office/drawing/2014/main" id="{00000000-0008-0000-0300-00004C000000}"/>
            </a:ext>
          </a:extLst>
        </xdr:cNvPr>
        <xdr:cNvCxnSpPr/>
      </xdr:nvCxnSpPr>
      <xdr:spPr>
        <a:xfrm>
          <a:off x="6586538" y="33480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77" name="Leaf 1112">
          <a:extLst>
            <a:ext uri="{FF2B5EF4-FFF2-40B4-BE49-F238E27FC236}">
              <a16:creationId xmlns:a16="http://schemas.microsoft.com/office/drawing/2014/main" id="{00000000-0008-0000-0300-00004D000000}"/>
            </a:ext>
          </a:extLst>
        </xdr:cNvPr>
        <xdr:cNvCxnSpPr/>
      </xdr:nvCxnSpPr>
      <xdr:spPr>
        <a:xfrm>
          <a:off x="8001000" y="32801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78" name="XBranch 211">
          <a:extLst>
            <a:ext uri="{FF2B5EF4-FFF2-40B4-BE49-F238E27FC236}">
              <a16:creationId xmlns:a16="http://schemas.microsoft.com/office/drawing/2014/main" id="{00000000-0008-0000-0300-00004E000000}"/>
            </a:ext>
          </a:extLst>
        </xdr:cNvPr>
        <xdr:cNvCxnSpPr/>
      </xdr:nvCxnSpPr>
      <xdr:spPr>
        <a:xfrm>
          <a:off x="6162675" y="69675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79" name="XBranch 212">
          <a:extLst>
            <a:ext uri="{FF2B5EF4-FFF2-40B4-BE49-F238E27FC236}">
              <a16:creationId xmlns:a16="http://schemas.microsoft.com/office/drawing/2014/main" id="{00000000-0008-0000-0300-00004F000000}"/>
            </a:ext>
          </a:extLst>
        </xdr:cNvPr>
        <xdr:cNvCxnSpPr/>
      </xdr:nvCxnSpPr>
      <xdr:spPr>
        <a:xfrm>
          <a:off x="6162675" y="76914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80" name="XBranch 112">
          <a:extLst>
            <a:ext uri="{FF2B5EF4-FFF2-40B4-BE49-F238E27FC236}">
              <a16:creationId xmlns:a16="http://schemas.microsoft.com/office/drawing/2014/main" id="{00000000-0008-0000-0300-000050000000}"/>
            </a:ext>
          </a:extLst>
        </xdr:cNvPr>
        <xdr:cNvCxnSpPr/>
      </xdr:nvCxnSpPr>
      <xdr:spPr>
        <a:xfrm>
          <a:off x="6162675" y="40719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82" name="XBranch 122">
          <a:extLst>
            <a:ext uri="{FF2B5EF4-FFF2-40B4-BE49-F238E27FC236}">
              <a16:creationId xmlns:a16="http://schemas.microsoft.com/office/drawing/2014/main" id="{00000000-0008-0000-0300-000052000000}"/>
            </a:ext>
          </a:extLst>
        </xdr:cNvPr>
        <xdr:cNvCxnSpPr/>
      </xdr:nvCxnSpPr>
      <xdr:spPr>
        <a:xfrm>
          <a:off x="6162675" y="6243638"/>
          <a:ext cx="1838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83" name="TrNd 121">
          <a:extLst>
            <a:ext uri="{FF2B5EF4-FFF2-40B4-BE49-F238E27FC236}">
              <a16:creationId xmlns:a16="http://schemas.microsoft.com/office/drawing/2014/main" id="{00000000-0008-0000-0300-000053000000}"/>
            </a:ext>
          </a:extLst>
        </xdr:cNvPr>
        <xdr:cNvSpPr>
          <a:spLocks/>
        </xdr:cNvSpPr>
      </xdr:nvSpPr>
      <xdr:spPr>
        <a:xfrm>
          <a:off x="6162675" y="4705350"/>
          <a:ext cx="161925"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84" name="FBranch 121">
          <a:extLst>
            <a:ext uri="{FF2B5EF4-FFF2-40B4-BE49-F238E27FC236}">
              <a16:creationId xmlns:a16="http://schemas.microsoft.com/office/drawing/2014/main" id="{00000000-0008-0000-0300-000054000000}"/>
            </a:ext>
          </a:extLst>
        </xdr:cNvPr>
        <xdr:cNvCxnSpPr/>
      </xdr:nvCxnSpPr>
      <xdr:spPr>
        <a:xfrm flipV="1">
          <a:off x="4491038" y="5157788"/>
          <a:ext cx="257175" cy="5334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85" name="FBranch 122">
          <a:extLst>
            <a:ext uri="{FF2B5EF4-FFF2-40B4-BE49-F238E27FC236}">
              <a16:creationId xmlns:a16="http://schemas.microsoft.com/office/drawing/2014/main" id="{00000000-0008-0000-0300-000055000000}"/>
            </a:ext>
          </a:extLst>
        </xdr:cNvPr>
        <xdr:cNvCxnSpPr/>
      </xdr:nvCxnSpPr>
      <xdr:spPr>
        <a:xfrm>
          <a:off x="4491038" y="5691188"/>
          <a:ext cx="257175" cy="5524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86" name="FBranch 11">
          <a:extLst>
            <a:ext uri="{FF2B5EF4-FFF2-40B4-BE49-F238E27FC236}">
              <a16:creationId xmlns:a16="http://schemas.microsoft.com/office/drawing/2014/main" id="{00000000-0008-0000-0300-000056000000}"/>
            </a:ext>
          </a:extLst>
        </xdr:cNvPr>
        <xdr:cNvCxnSpPr/>
      </xdr:nvCxnSpPr>
      <xdr:spPr>
        <a:xfrm flipV="1">
          <a:off x="2652713" y="3529013"/>
          <a:ext cx="257175" cy="10763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87" name="FBranch 12">
          <a:extLst>
            <a:ext uri="{FF2B5EF4-FFF2-40B4-BE49-F238E27FC236}">
              <a16:creationId xmlns:a16="http://schemas.microsoft.com/office/drawing/2014/main" id="{00000000-0008-0000-0300-000057000000}"/>
            </a:ext>
          </a:extLst>
        </xdr:cNvPr>
        <xdr:cNvCxnSpPr/>
      </xdr:nvCxnSpPr>
      <xdr:spPr>
        <a:xfrm>
          <a:off x="2652713" y="4605338"/>
          <a:ext cx="257175" cy="10953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88" name="FBranch 1">
          <a:extLst>
            <a:ext uri="{FF2B5EF4-FFF2-40B4-BE49-F238E27FC236}">
              <a16:creationId xmlns:a16="http://schemas.microsoft.com/office/drawing/2014/main" id="{00000000-0008-0000-0300-000058000000}"/>
            </a:ext>
          </a:extLst>
        </xdr:cNvPr>
        <xdr:cNvCxnSpPr/>
      </xdr:nvCxnSpPr>
      <xdr:spPr>
        <a:xfrm flipV="1">
          <a:off x="814388" y="4614863"/>
          <a:ext cx="257175" cy="1619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89" name="FBranch 2">
          <a:extLst>
            <a:ext uri="{FF2B5EF4-FFF2-40B4-BE49-F238E27FC236}">
              <a16:creationId xmlns:a16="http://schemas.microsoft.com/office/drawing/2014/main" id="{00000000-0008-0000-0300-000059000000}"/>
            </a:ext>
          </a:extLst>
        </xdr:cNvPr>
        <xdr:cNvCxnSpPr/>
      </xdr:nvCxnSpPr>
      <xdr:spPr>
        <a:xfrm>
          <a:off x="814388" y="6234113"/>
          <a:ext cx="257175" cy="1638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90" name="FBranch 1211">
          <a:extLst>
            <a:ext uri="{FF2B5EF4-FFF2-40B4-BE49-F238E27FC236}">
              <a16:creationId xmlns:a16="http://schemas.microsoft.com/office/drawing/2014/main" id="{00000000-0008-0000-0300-00005A000000}"/>
            </a:ext>
          </a:extLst>
        </xdr:cNvPr>
        <xdr:cNvCxnSpPr/>
      </xdr:nvCxnSpPr>
      <xdr:spPr>
        <a:xfrm flipV="1">
          <a:off x="6329363" y="479583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91" name="Branch 1211">
          <a:extLst>
            <a:ext uri="{FF2B5EF4-FFF2-40B4-BE49-F238E27FC236}">
              <a16:creationId xmlns:a16="http://schemas.microsoft.com/office/drawing/2014/main" id="{00000000-0008-0000-0300-00005B000000}"/>
            </a:ext>
          </a:extLst>
        </xdr:cNvPr>
        <xdr:cNvCxnSpPr/>
      </xdr:nvCxnSpPr>
      <xdr:spPr>
        <a:xfrm>
          <a:off x="6586538" y="47958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92" name="Leaf 1211">
          <a:extLst>
            <a:ext uri="{FF2B5EF4-FFF2-40B4-BE49-F238E27FC236}">
              <a16:creationId xmlns:a16="http://schemas.microsoft.com/office/drawing/2014/main" id="{00000000-0008-0000-0300-00005C000000}"/>
            </a:ext>
          </a:extLst>
        </xdr:cNvPr>
        <xdr:cNvCxnSpPr/>
      </xdr:nvCxnSpPr>
      <xdr:spPr>
        <a:xfrm>
          <a:off x="8001000" y="47279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93" name="FBranch 1212">
          <a:extLst>
            <a:ext uri="{FF2B5EF4-FFF2-40B4-BE49-F238E27FC236}">
              <a16:creationId xmlns:a16="http://schemas.microsoft.com/office/drawing/2014/main" id="{00000000-0008-0000-0300-00005D000000}"/>
            </a:ext>
          </a:extLst>
        </xdr:cNvPr>
        <xdr:cNvCxnSpPr/>
      </xdr:nvCxnSpPr>
      <xdr:spPr>
        <a:xfrm>
          <a:off x="6329363" y="5157788"/>
          <a:ext cx="257175" cy="3619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94" name="Branch 1212">
          <a:extLst>
            <a:ext uri="{FF2B5EF4-FFF2-40B4-BE49-F238E27FC236}">
              <a16:creationId xmlns:a16="http://schemas.microsoft.com/office/drawing/2014/main" id="{00000000-0008-0000-0300-00005E000000}"/>
            </a:ext>
          </a:extLst>
        </xdr:cNvPr>
        <xdr:cNvCxnSpPr/>
      </xdr:nvCxnSpPr>
      <xdr:spPr>
        <a:xfrm>
          <a:off x="6586538" y="5519738"/>
          <a:ext cx="141446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95" name="Leaf 1212">
          <a:extLst>
            <a:ext uri="{FF2B5EF4-FFF2-40B4-BE49-F238E27FC236}">
              <a16:creationId xmlns:a16="http://schemas.microsoft.com/office/drawing/2014/main" id="{00000000-0008-0000-0300-00005F000000}"/>
            </a:ext>
          </a:extLst>
        </xdr:cNvPr>
        <xdr:cNvCxnSpPr/>
      </xdr:nvCxnSpPr>
      <xdr:spPr>
        <a:xfrm>
          <a:off x="8001000" y="545187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ED09D6AF-AEC5-4914-9875-D045F3E8CCFE}"/>
            </a:ext>
          </a:extLst>
        </xdr:cNvPr>
        <xdr:cNvCxnSpPr/>
      </xdr:nvCxnSpPr>
      <xdr:spPr>
        <a:xfrm flipH="1">
          <a:off x="558800" y="6567488"/>
          <a:ext cx="50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4AA45292-0632-4F76-A981-13959BBA9336}"/>
            </a:ext>
          </a:extLst>
        </xdr:cNvPr>
        <xdr:cNvSpPr>
          <a:spLocks/>
        </xdr:cNvSpPr>
      </xdr:nvSpPr>
      <xdr:spPr>
        <a:xfrm>
          <a:off x="609600" y="64770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4" name="Branch 1">
          <a:extLst>
            <a:ext uri="{FF2B5EF4-FFF2-40B4-BE49-F238E27FC236}">
              <a16:creationId xmlns:a16="http://schemas.microsoft.com/office/drawing/2014/main" id="{63DF732A-97C4-466D-8FBE-055DE9DB2184}"/>
            </a:ext>
          </a:extLst>
        </xdr:cNvPr>
        <xdr:cNvCxnSpPr/>
      </xdr:nvCxnSpPr>
      <xdr:spPr>
        <a:xfrm>
          <a:off x="1000125" y="4852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5" name="Branch 2">
          <a:extLst>
            <a:ext uri="{FF2B5EF4-FFF2-40B4-BE49-F238E27FC236}">
              <a16:creationId xmlns:a16="http://schemas.microsoft.com/office/drawing/2014/main" id="{98F32A2E-6D66-4EB0-8DED-42C6A54A1054}"/>
            </a:ext>
          </a:extLst>
        </xdr:cNvPr>
        <xdr:cNvCxnSpPr/>
      </xdr:nvCxnSpPr>
      <xdr:spPr>
        <a:xfrm>
          <a:off x="1000125" y="8281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6" name="TrNd 1">
          <a:extLst>
            <a:ext uri="{FF2B5EF4-FFF2-40B4-BE49-F238E27FC236}">
              <a16:creationId xmlns:a16="http://schemas.microsoft.com/office/drawing/2014/main" id="{E227D0D3-BACA-4B99-A76C-2D5AB05D2A28}"/>
            </a:ext>
          </a:extLst>
        </xdr:cNvPr>
        <xdr:cNvSpPr>
          <a:spLocks/>
        </xdr:cNvSpPr>
      </xdr:nvSpPr>
      <xdr:spPr>
        <a:xfrm>
          <a:off x="4086225" y="47625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7" name="Branch 11">
          <a:extLst>
            <a:ext uri="{FF2B5EF4-FFF2-40B4-BE49-F238E27FC236}">
              <a16:creationId xmlns:a16="http://schemas.microsoft.com/office/drawing/2014/main" id="{6DA4DD82-8B8B-493A-9DAD-EDE19DE5329A}"/>
            </a:ext>
          </a:extLst>
        </xdr:cNvPr>
        <xdr:cNvCxnSpPr/>
      </xdr:nvCxnSpPr>
      <xdr:spPr>
        <a:xfrm>
          <a:off x="4476750" y="3709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8" name="Branch 12">
          <a:extLst>
            <a:ext uri="{FF2B5EF4-FFF2-40B4-BE49-F238E27FC236}">
              <a16:creationId xmlns:a16="http://schemas.microsoft.com/office/drawing/2014/main" id="{B48AFCB6-69E4-44F2-994A-A810B619583A}"/>
            </a:ext>
          </a:extLst>
        </xdr:cNvPr>
        <xdr:cNvCxnSpPr/>
      </xdr:nvCxnSpPr>
      <xdr:spPr>
        <a:xfrm>
          <a:off x="4476750" y="5995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9" name="TrNd 2">
          <a:extLst>
            <a:ext uri="{FF2B5EF4-FFF2-40B4-BE49-F238E27FC236}">
              <a16:creationId xmlns:a16="http://schemas.microsoft.com/office/drawing/2014/main" id="{1A2D5EA4-525E-4A24-9DB2-D3891763B7E2}"/>
            </a:ext>
          </a:extLst>
        </xdr:cNvPr>
        <xdr:cNvSpPr>
          <a:spLocks/>
        </xdr:cNvSpPr>
      </xdr:nvSpPr>
      <xdr:spPr>
        <a:xfrm>
          <a:off x="4086225" y="8191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10" name="Branch 21">
          <a:extLst>
            <a:ext uri="{FF2B5EF4-FFF2-40B4-BE49-F238E27FC236}">
              <a16:creationId xmlns:a16="http://schemas.microsoft.com/office/drawing/2014/main" id="{4DAD2BC2-E160-488C-ABCE-85A9EA5514DA}"/>
            </a:ext>
          </a:extLst>
        </xdr:cNvPr>
        <xdr:cNvCxnSpPr/>
      </xdr:nvCxnSpPr>
      <xdr:spPr>
        <a:xfrm>
          <a:off x="4476750" y="7710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11" name="Branch 22">
          <a:extLst>
            <a:ext uri="{FF2B5EF4-FFF2-40B4-BE49-F238E27FC236}">
              <a16:creationId xmlns:a16="http://schemas.microsoft.com/office/drawing/2014/main" id="{865F35A6-B87F-49F2-BFAC-391E086E29FC}"/>
            </a:ext>
          </a:extLst>
        </xdr:cNvPr>
        <xdr:cNvCxnSpPr/>
      </xdr:nvCxnSpPr>
      <xdr:spPr>
        <a:xfrm>
          <a:off x="4476750" y="8853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12" name="Leaf 22">
          <a:extLst>
            <a:ext uri="{FF2B5EF4-FFF2-40B4-BE49-F238E27FC236}">
              <a16:creationId xmlns:a16="http://schemas.microsoft.com/office/drawing/2014/main" id="{AD8357A4-6A74-464F-A9E7-34C087478958}"/>
            </a:ext>
          </a:extLst>
        </xdr:cNvPr>
        <xdr:cNvCxnSpPr/>
      </xdr:nvCxnSpPr>
      <xdr:spPr>
        <a:xfrm>
          <a:off x="12420600" y="878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13" name="TrNd 21">
          <a:extLst>
            <a:ext uri="{FF2B5EF4-FFF2-40B4-BE49-F238E27FC236}">
              <a16:creationId xmlns:a16="http://schemas.microsoft.com/office/drawing/2014/main" id="{B9980C7F-0488-47FB-B1B1-7DF7F52B1E87}"/>
            </a:ext>
          </a:extLst>
        </xdr:cNvPr>
        <xdr:cNvSpPr>
          <a:spLocks/>
        </xdr:cNvSpPr>
      </xdr:nvSpPr>
      <xdr:spPr>
        <a:xfrm>
          <a:off x="7458075" y="7620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14" name="FBranch 21">
          <a:extLst>
            <a:ext uri="{FF2B5EF4-FFF2-40B4-BE49-F238E27FC236}">
              <a16:creationId xmlns:a16="http://schemas.microsoft.com/office/drawing/2014/main" id="{E49D656C-99ED-45FA-A452-6675AD77F89D}"/>
            </a:ext>
          </a:extLst>
        </xdr:cNvPr>
        <xdr:cNvCxnSpPr/>
      </xdr:nvCxnSpPr>
      <xdr:spPr>
        <a:xfrm flipV="1">
          <a:off x="4238625" y="7710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15" name="FBranch 22">
          <a:extLst>
            <a:ext uri="{FF2B5EF4-FFF2-40B4-BE49-F238E27FC236}">
              <a16:creationId xmlns:a16="http://schemas.microsoft.com/office/drawing/2014/main" id="{497ABE4F-13D0-4A11-9F03-8EFA0B5D57F3}"/>
            </a:ext>
          </a:extLst>
        </xdr:cNvPr>
        <xdr:cNvCxnSpPr/>
      </xdr:nvCxnSpPr>
      <xdr:spPr>
        <a:xfrm>
          <a:off x="4238625" y="8272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16" name="FBranch 211">
          <a:extLst>
            <a:ext uri="{FF2B5EF4-FFF2-40B4-BE49-F238E27FC236}">
              <a16:creationId xmlns:a16="http://schemas.microsoft.com/office/drawing/2014/main" id="{580E9D52-78B7-4159-A082-C9EC9F888889}"/>
            </a:ext>
          </a:extLst>
        </xdr:cNvPr>
        <xdr:cNvCxnSpPr/>
      </xdr:nvCxnSpPr>
      <xdr:spPr>
        <a:xfrm flipV="1">
          <a:off x="7610475" y="7329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17" name="Branch 211">
          <a:extLst>
            <a:ext uri="{FF2B5EF4-FFF2-40B4-BE49-F238E27FC236}">
              <a16:creationId xmlns:a16="http://schemas.microsoft.com/office/drawing/2014/main" id="{7AA63B92-40FF-4CAF-8716-F7D51E6D65E2}"/>
            </a:ext>
          </a:extLst>
        </xdr:cNvPr>
        <xdr:cNvCxnSpPr/>
      </xdr:nvCxnSpPr>
      <xdr:spPr>
        <a:xfrm>
          <a:off x="7848600" y="7329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18" name="Leaf 211">
          <a:extLst>
            <a:ext uri="{FF2B5EF4-FFF2-40B4-BE49-F238E27FC236}">
              <a16:creationId xmlns:a16="http://schemas.microsoft.com/office/drawing/2014/main" id="{86B1A3E5-0471-4D76-9817-F67E75C5D598}"/>
            </a:ext>
          </a:extLst>
        </xdr:cNvPr>
        <xdr:cNvCxnSpPr/>
      </xdr:nvCxnSpPr>
      <xdr:spPr>
        <a:xfrm>
          <a:off x="12420600" y="726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19" name="FBranch 212">
          <a:extLst>
            <a:ext uri="{FF2B5EF4-FFF2-40B4-BE49-F238E27FC236}">
              <a16:creationId xmlns:a16="http://schemas.microsoft.com/office/drawing/2014/main" id="{33BEBE0D-B71A-4104-93C0-B67EEE056FAF}"/>
            </a:ext>
          </a:extLst>
        </xdr:cNvPr>
        <xdr:cNvCxnSpPr/>
      </xdr:nvCxnSpPr>
      <xdr:spPr>
        <a:xfrm>
          <a:off x="7610475" y="7710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20" name="Branch 212">
          <a:extLst>
            <a:ext uri="{FF2B5EF4-FFF2-40B4-BE49-F238E27FC236}">
              <a16:creationId xmlns:a16="http://schemas.microsoft.com/office/drawing/2014/main" id="{C2678555-FE44-4183-B7F1-2E9C3412810D}"/>
            </a:ext>
          </a:extLst>
        </xdr:cNvPr>
        <xdr:cNvCxnSpPr/>
      </xdr:nvCxnSpPr>
      <xdr:spPr>
        <a:xfrm>
          <a:off x="7848600" y="809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21" name="Leaf 212">
          <a:extLst>
            <a:ext uri="{FF2B5EF4-FFF2-40B4-BE49-F238E27FC236}">
              <a16:creationId xmlns:a16="http://schemas.microsoft.com/office/drawing/2014/main" id="{080C66CE-859B-416C-951F-3BB3563F0F5A}"/>
            </a:ext>
          </a:extLst>
        </xdr:cNvPr>
        <xdr:cNvCxnSpPr/>
      </xdr:nvCxnSpPr>
      <xdr:spPr>
        <a:xfrm>
          <a:off x="12420600" y="802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22" name="XBranch 22">
          <a:extLst>
            <a:ext uri="{FF2B5EF4-FFF2-40B4-BE49-F238E27FC236}">
              <a16:creationId xmlns:a16="http://schemas.microsoft.com/office/drawing/2014/main" id="{CA07EFFA-8347-40B6-9E1D-A4D5B74510F8}"/>
            </a:ext>
          </a:extLst>
        </xdr:cNvPr>
        <xdr:cNvCxnSpPr/>
      </xdr:nvCxnSpPr>
      <xdr:spPr>
        <a:xfrm>
          <a:off x="7458075" y="8853488"/>
          <a:ext cx="4962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23" name="TrNd 11">
          <a:extLst>
            <a:ext uri="{FF2B5EF4-FFF2-40B4-BE49-F238E27FC236}">
              <a16:creationId xmlns:a16="http://schemas.microsoft.com/office/drawing/2014/main" id="{77CAE04B-A7F2-46FB-A4B8-36227C610A2C}"/>
            </a:ext>
          </a:extLst>
        </xdr:cNvPr>
        <xdr:cNvSpPr>
          <a:spLocks/>
        </xdr:cNvSpPr>
      </xdr:nvSpPr>
      <xdr:spPr>
        <a:xfrm>
          <a:off x="7458075" y="3619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24" name="Branch 111">
          <a:extLst>
            <a:ext uri="{FF2B5EF4-FFF2-40B4-BE49-F238E27FC236}">
              <a16:creationId xmlns:a16="http://schemas.microsoft.com/office/drawing/2014/main" id="{A3D99FF8-05C7-4DA0-8D89-EE31A47B876B}"/>
            </a:ext>
          </a:extLst>
        </xdr:cNvPr>
        <xdr:cNvCxnSpPr/>
      </xdr:nvCxnSpPr>
      <xdr:spPr>
        <a:xfrm>
          <a:off x="7848600" y="3138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25" name="Branch 112">
          <a:extLst>
            <a:ext uri="{FF2B5EF4-FFF2-40B4-BE49-F238E27FC236}">
              <a16:creationId xmlns:a16="http://schemas.microsoft.com/office/drawing/2014/main" id="{AD99EB59-730A-463C-AE62-DC841668EF67}"/>
            </a:ext>
          </a:extLst>
        </xdr:cNvPr>
        <xdr:cNvCxnSpPr/>
      </xdr:nvCxnSpPr>
      <xdr:spPr>
        <a:xfrm>
          <a:off x="7848600" y="428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26" name="Leaf 112">
          <a:extLst>
            <a:ext uri="{FF2B5EF4-FFF2-40B4-BE49-F238E27FC236}">
              <a16:creationId xmlns:a16="http://schemas.microsoft.com/office/drawing/2014/main" id="{BC80AF6E-FCDA-4DEC-B5AA-BCC43CE908C2}"/>
            </a:ext>
          </a:extLst>
        </xdr:cNvPr>
        <xdr:cNvCxnSpPr/>
      </xdr:nvCxnSpPr>
      <xdr:spPr>
        <a:xfrm>
          <a:off x="12420600" y="421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27" name="TrNd 12">
          <a:extLst>
            <a:ext uri="{FF2B5EF4-FFF2-40B4-BE49-F238E27FC236}">
              <a16:creationId xmlns:a16="http://schemas.microsoft.com/office/drawing/2014/main" id="{C95B6219-622B-4B7B-B3CF-6E6F8714E5A8}"/>
            </a:ext>
          </a:extLst>
        </xdr:cNvPr>
        <xdr:cNvSpPr>
          <a:spLocks/>
        </xdr:cNvSpPr>
      </xdr:nvSpPr>
      <xdr:spPr>
        <a:xfrm>
          <a:off x="7458075" y="5905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28" name="Branch 121">
          <a:extLst>
            <a:ext uri="{FF2B5EF4-FFF2-40B4-BE49-F238E27FC236}">
              <a16:creationId xmlns:a16="http://schemas.microsoft.com/office/drawing/2014/main" id="{E48A5C44-FCC5-49EE-A069-D469BC2ACB52}"/>
            </a:ext>
          </a:extLst>
        </xdr:cNvPr>
        <xdr:cNvCxnSpPr/>
      </xdr:nvCxnSpPr>
      <xdr:spPr>
        <a:xfrm>
          <a:off x="7848600" y="5424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29" name="Branch 122">
          <a:extLst>
            <a:ext uri="{FF2B5EF4-FFF2-40B4-BE49-F238E27FC236}">
              <a16:creationId xmlns:a16="http://schemas.microsoft.com/office/drawing/2014/main" id="{4590AC3E-3C69-42C2-AC51-D3F87673BC3A}"/>
            </a:ext>
          </a:extLst>
        </xdr:cNvPr>
        <xdr:cNvCxnSpPr/>
      </xdr:nvCxnSpPr>
      <xdr:spPr>
        <a:xfrm>
          <a:off x="7848600" y="6567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30" name="Leaf 122">
          <a:extLst>
            <a:ext uri="{FF2B5EF4-FFF2-40B4-BE49-F238E27FC236}">
              <a16:creationId xmlns:a16="http://schemas.microsoft.com/office/drawing/2014/main" id="{BFD9F17C-301C-433C-B7CB-F59C9D54054E}"/>
            </a:ext>
          </a:extLst>
        </xdr:cNvPr>
        <xdr:cNvCxnSpPr/>
      </xdr:nvCxnSpPr>
      <xdr:spPr>
        <a:xfrm>
          <a:off x="12420600" y="649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31" name="TrNd 111">
          <a:extLst>
            <a:ext uri="{FF2B5EF4-FFF2-40B4-BE49-F238E27FC236}">
              <a16:creationId xmlns:a16="http://schemas.microsoft.com/office/drawing/2014/main" id="{1618C69E-4046-49AC-8356-CD0FA18F3D3C}"/>
            </a:ext>
          </a:extLst>
        </xdr:cNvPr>
        <xdr:cNvSpPr>
          <a:spLocks/>
        </xdr:cNvSpPr>
      </xdr:nvSpPr>
      <xdr:spPr>
        <a:xfrm>
          <a:off x="10248900" y="3048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32" name="FBranch 111">
          <a:extLst>
            <a:ext uri="{FF2B5EF4-FFF2-40B4-BE49-F238E27FC236}">
              <a16:creationId xmlns:a16="http://schemas.microsoft.com/office/drawing/2014/main" id="{7FF71F9B-3791-4A7F-B84B-DE590842A186}"/>
            </a:ext>
          </a:extLst>
        </xdr:cNvPr>
        <xdr:cNvCxnSpPr/>
      </xdr:nvCxnSpPr>
      <xdr:spPr>
        <a:xfrm flipV="1">
          <a:off x="7610475" y="3138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33" name="FBranch 112">
          <a:extLst>
            <a:ext uri="{FF2B5EF4-FFF2-40B4-BE49-F238E27FC236}">
              <a16:creationId xmlns:a16="http://schemas.microsoft.com/office/drawing/2014/main" id="{F3AB660C-B307-45A9-BB19-2CDFD5EE5988}"/>
            </a:ext>
          </a:extLst>
        </xdr:cNvPr>
        <xdr:cNvCxnSpPr/>
      </xdr:nvCxnSpPr>
      <xdr:spPr>
        <a:xfrm>
          <a:off x="7610475" y="3700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34" name="FBranch 1111">
          <a:extLst>
            <a:ext uri="{FF2B5EF4-FFF2-40B4-BE49-F238E27FC236}">
              <a16:creationId xmlns:a16="http://schemas.microsoft.com/office/drawing/2014/main" id="{8404F3F5-6E0F-4CA2-B3D4-B6A256E4A142}"/>
            </a:ext>
          </a:extLst>
        </xdr:cNvPr>
        <xdr:cNvCxnSpPr/>
      </xdr:nvCxnSpPr>
      <xdr:spPr>
        <a:xfrm flipV="1">
          <a:off x="10401300" y="2757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35" name="Branch 1111">
          <a:extLst>
            <a:ext uri="{FF2B5EF4-FFF2-40B4-BE49-F238E27FC236}">
              <a16:creationId xmlns:a16="http://schemas.microsoft.com/office/drawing/2014/main" id="{77A065D3-535E-4298-AF2F-5EB3620D959C}"/>
            </a:ext>
          </a:extLst>
        </xdr:cNvPr>
        <xdr:cNvCxnSpPr/>
      </xdr:nvCxnSpPr>
      <xdr:spPr>
        <a:xfrm>
          <a:off x="10639425" y="2757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36" name="Leaf 1111">
          <a:extLst>
            <a:ext uri="{FF2B5EF4-FFF2-40B4-BE49-F238E27FC236}">
              <a16:creationId xmlns:a16="http://schemas.microsoft.com/office/drawing/2014/main" id="{800E6C5A-2BC5-4867-A819-816845DC89C0}"/>
            </a:ext>
          </a:extLst>
        </xdr:cNvPr>
        <xdr:cNvCxnSpPr/>
      </xdr:nvCxnSpPr>
      <xdr:spPr>
        <a:xfrm>
          <a:off x="12420600" y="268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37" name="FBranch 1112">
          <a:extLst>
            <a:ext uri="{FF2B5EF4-FFF2-40B4-BE49-F238E27FC236}">
              <a16:creationId xmlns:a16="http://schemas.microsoft.com/office/drawing/2014/main" id="{959FA78B-3A1F-4B5D-A236-9F3FEFB41E0E}"/>
            </a:ext>
          </a:extLst>
        </xdr:cNvPr>
        <xdr:cNvCxnSpPr/>
      </xdr:nvCxnSpPr>
      <xdr:spPr>
        <a:xfrm>
          <a:off x="10401300" y="3138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38" name="Branch 1112">
          <a:extLst>
            <a:ext uri="{FF2B5EF4-FFF2-40B4-BE49-F238E27FC236}">
              <a16:creationId xmlns:a16="http://schemas.microsoft.com/office/drawing/2014/main" id="{6A1A2AF4-59F5-4CD4-817F-08C09A66E4FA}"/>
            </a:ext>
          </a:extLst>
        </xdr:cNvPr>
        <xdr:cNvCxnSpPr/>
      </xdr:nvCxnSpPr>
      <xdr:spPr>
        <a:xfrm>
          <a:off x="10639425" y="3519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39" name="Leaf 1112">
          <a:extLst>
            <a:ext uri="{FF2B5EF4-FFF2-40B4-BE49-F238E27FC236}">
              <a16:creationId xmlns:a16="http://schemas.microsoft.com/office/drawing/2014/main" id="{EC7019ED-F47F-427F-805F-FAA88D885BD3}"/>
            </a:ext>
          </a:extLst>
        </xdr:cNvPr>
        <xdr:cNvCxnSpPr/>
      </xdr:nvCxnSpPr>
      <xdr:spPr>
        <a:xfrm>
          <a:off x="12420600" y="345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40" name="XBranch 211">
          <a:extLst>
            <a:ext uri="{FF2B5EF4-FFF2-40B4-BE49-F238E27FC236}">
              <a16:creationId xmlns:a16="http://schemas.microsoft.com/office/drawing/2014/main" id="{57A491A9-B8F9-4BB8-8361-81AE10D169E0}"/>
            </a:ext>
          </a:extLst>
        </xdr:cNvPr>
        <xdr:cNvCxnSpPr/>
      </xdr:nvCxnSpPr>
      <xdr:spPr>
        <a:xfrm>
          <a:off x="10248900" y="7329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41" name="XBranch 212">
          <a:extLst>
            <a:ext uri="{FF2B5EF4-FFF2-40B4-BE49-F238E27FC236}">
              <a16:creationId xmlns:a16="http://schemas.microsoft.com/office/drawing/2014/main" id="{93D70F62-E57B-4342-AE1E-C4FB9D04D45F}"/>
            </a:ext>
          </a:extLst>
        </xdr:cNvPr>
        <xdr:cNvCxnSpPr/>
      </xdr:nvCxnSpPr>
      <xdr:spPr>
        <a:xfrm>
          <a:off x="10248900" y="809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42" name="XBranch 112">
          <a:extLst>
            <a:ext uri="{FF2B5EF4-FFF2-40B4-BE49-F238E27FC236}">
              <a16:creationId xmlns:a16="http://schemas.microsoft.com/office/drawing/2014/main" id="{6E64485B-EABA-4F1F-9662-1C6E566CAA45}"/>
            </a:ext>
          </a:extLst>
        </xdr:cNvPr>
        <xdr:cNvCxnSpPr/>
      </xdr:nvCxnSpPr>
      <xdr:spPr>
        <a:xfrm>
          <a:off x="10248900" y="428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43" name="XBranch 122">
          <a:extLst>
            <a:ext uri="{FF2B5EF4-FFF2-40B4-BE49-F238E27FC236}">
              <a16:creationId xmlns:a16="http://schemas.microsoft.com/office/drawing/2014/main" id="{31B8A7A4-3B68-43AD-8DC8-B0B14C154CC2}"/>
            </a:ext>
          </a:extLst>
        </xdr:cNvPr>
        <xdr:cNvCxnSpPr/>
      </xdr:nvCxnSpPr>
      <xdr:spPr>
        <a:xfrm>
          <a:off x="10248900" y="6567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44" name="TrNd 121">
          <a:extLst>
            <a:ext uri="{FF2B5EF4-FFF2-40B4-BE49-F238E27FC236}">
              <a16:creationId xmlns:a16="http://schemas.microsoft.com/office/drawing/2014/main" id="{083CEEFA-B725-443E-938A-D45A7A20177E}"/>
            </a:ext>
          </a:extLst>
        </xdr:cNvPr>
        <xdr:cNvSpPr>
          <a:spLocks/>
        </xdr:cNvSpPr>
      </xdr:nvSpPr>
      <xdr:spPr>
        <a:xfrm>
          <a:off x="10248900" y="5334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45" name="FBranch 121">
          <a:extLst>
            <a:ext uri="{FF2B5EF4-FFF2-40B4-BE49-F238E27FC236}">
              <a16:creationId xmlns:a16="http://schemas.microsoft.com/office/drawing/2014/main" id="{21869FED-CEA6-41AB-AF9B-242CAD016779}"/>
            </a:ext>
          </a:extLst>
        </xdr:cNvPr>
        <xdr:cNvCxnSpPr/>
      </xdr:nvCxnSpPr>
      <xdr:spPr>
        <a:xfrm flipV="1">
          <a:off x="7610475" y="5424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46" name="FBranch 122">
          <a:extLst>
            <a:ext uri="{FF2B5EF4-FFF2-40B4-BE49-F238E27FC236}">
              <a16:creationId xmlns:a16="http://schemas.microsoft.com/office/drawing/2014/main" id="{FDF091DB-0BD0-4087-A527-09F6C9463473}"/>
            </a:ext>
          </a:extLst>
        </xdr:cNvPr>
        <xdr:cNvCxnSpPr/>
      </xdr:nvCxnSpPr>
      <xdr:spPr>
        <a:xfrm>
          <a:off x="7610475" y="5986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47" name="FBranch 11">
          <a:extLst>
            <a:ext uri="{FF2B5EF4-FFF2-40B4-BE49-F238E27FC236}">
              <a16:creationId xmlns:a16="http://schemas.microsoft.com/office/drawing/2014/main" id="{B362DF0D-F6D5-4EA1-A030-C542E13700A3}"/>
            </a:ext>
          </a:extLst>
        </xdr:cNvPr>
        <xdr:cNvCxnSpPr/>
      </xdr:nvCxnSpPr>
      <xdr:spPr>
        <a:xfrm flipV="1">
          <a:off x="4238625" y="3709988"/>
          <a:ext cx="238125" cy="1133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48" name="FBranch 12">
          <a:extLst>
            <a:ext uri="{FF2B5EF4-FFF2-40B4-BE49-F238E27FC236}">
              <a16:creationId xmlns:a16="http://schemas.microsoft.com/office/drawing/2014/main" id="{30D03488-012E-42B4-93AC-0F4992C91058}"/>
            </a:ext>
          </a:extLst>
        </xdr:cNvPr>
        <xdr:cNvCxnSpPr/>
      </xdr:nvCxnSpPr>
      <xdr:spPr>
        <a:xfrm>
          <a:off x="4238625" y="4843463"/>
          <a:ext cx="2381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49" name="FBranch 1">
          <a:extLst>
            <a:ext uri="{FF2B5EF4-FFF2-40B4-BE49-F238E27FC236}">
              <a16:creationId xmlns:a16="http://schemas.microsoft.com/office/drawing/2014/main" id="{6D7F0557-6CFB-47A1-B2EF-700D2989840E}"/>
            </a:ext>
          </a:extLst>
        </xdr:cNvPr>
        <xdr:cNvCxnSpPr/>
      </xdr:nvCxnSpPr>
      <xdr:spPr>
        <a:xfrm flipV="1">
          <a:off x="762000" y="4852988"/>
          <a:ext cx="238125" cy="1704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50" name="FBranch 2">
          <a:extLst>
            <a:ext uri="{FF2B5EF4-FFF2-40B4-BE49-F238E27FC236}">
              <a16:creationId xmlns:a16="http://schemas.microsoft.com/office/drawing/2014/main" id="{A98A0B7F-1A7D-4EAA-9DB6-7C8503C99F2B}"/>
            </a:ext>
          </a:extLst>
        </xdr:cNvPr>
        <xdr:cNvCxnSpPr/>
      </xdr:nvCxnSpPr>
      <xdr:spPr>
        <a:xfrm>
          <a:off x="762000" y="6557963"/>
          <a:ext cx="238125" cy="1724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51" name="FBranch 1211">
          <a:extLst>
            <a:ext uri="{FF2B5EF4-FFF2-40B4-BE49-F238E27FC236}">
              <a16:creationId xmlns:a16="http://schemas.microsoft.com/office/drawing/2014/main" id="{FB65E206-DB49-4F35-B4B8-71B40A44D329}"/>
            </a:ext>
          </a:extLst>
        </xdr:cNvPr>
        <xdr:cNvCxnSpPr/>
      </xdr:nvCxnSpPr>
      <xdr:spPr>
        <a:xfrm flipV="1">
          <a:off x="10401300" y="5043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52" name="Branch 1211">
          <a:extLst>
            <a:ext uri="{FF2B5EF4-FFF2-40B4-BE49-F238E27FC236}">
              <a16:creationId xmlns:a16="http://schemas.microsoft.com/office/drawing/2014/main" id="{A3C10471-51F1-4ACA-AE6E-2262BF239E52}"/>
            </a:ext>
          </a:extLst>
        </xdr:cNvPr>
        <xdr:cNvCxnSpPr/>
      </xdr:nvCxnSpPr>
      <xdr:spPr>
        <a:xfrm>
          <a:off x="10639425" y="5043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53" name="Leaf 1211">
          <a:extLst>
            <a:ext uri="{FF2B5EF4-FFF2-40B4-BE49-F238E27FC236}">
              <a16:creationId xmlns:a16="http://schemas.microsoft.com/office/drawing/2014/main" id="{9855AA9F-6A21-4F35-A824-0E4A08E92A2D}"/>
            </a:ext>
          </a:extLst>
        </xdr:cNvPr>
        <xdr:cNvCxnSpPr/>
      </xdr:nvCxnSpPr>
      <xdr:spPr>
        <a:xfrm>
          <a:off x="12420600" y="497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54" name="FBranch 1212">
          <a:extLst>
            <a:ext uri="{FF2B5EF4-FFF2-40B4-BE49-F238E27FC236}">
              <a16:creationId xmlns:a16="http://schemas.microsoft.com/office/drawing/2014/main" id="{71580ED7-F157-41C2-87B0-1AF14750E04E}"/>
            </a:ext>
          </a:extLst>
        </xdr:cNvPr>
        <xdr:cNvCxnSpPr/>
      </xdr:nvCxnSpPr>
      <xdr:spPr>
        <a:xfrm>
          <a:off x="10401300" y="5424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55" name="Branch 1212">
          <a:extLst>
            <a:ext uri="{FF2B5EF4-FFF2-40B4-BE49-F238E27FC236}">
              <a16:creationId xmlns:a16="http://schemas.microsoft.com/office/drawing/2014/main" id="{FBF9F85C-1123-4993-951E-5D1D3F8C80E3}"/>
            </a:ext>
          </a:extLst>
        </xdr:cNvPr>
        <xdr:cNvCxnSpPr/>
      </xdr:nvCxnSpPr>
      <xdr:spPr>
        <a:xfrm>
          <a:off x="10639425" y="5805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56" name="Leaf 1212">
          <a:extLst>
            <a:ext uri="{FF2B5EF4-FFF2-40B4-BE49-F238E27FC236}">
              <a16:creationId xmlns:a16="http://schemas.microsoft.com/office/drawing/2014/main" id="{04878D20-A268-4427-8615-2AADD1A7D9DE}"/>
            </a:ext>
          </a:extLst>
        </xdr:cNvPr>
        <xdr:cNvCxnSpPr/>
      </xdr:nvCxnSpPr>
      <xdr:spPr>
        <a:xfrm>
          <a:off x="12420600" y="5737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8</xdr:col>
      <xdr:colOff>749300</xdr:colOff>
      <xdr:row>64</xdr:row>
      <xdr:rowOff>95250</xdr:rowOff>
    </xdr:from>
    <xdr:to>
      <xdr:col>9</xdr:col>
      <xdr:colOff>0</xdr:colOff>
      <xdr:row>64</xdr:row>
      <xdr:rowOff>95250</xdr:rowOff>
    </xdr:to>
    <xdr:cxnSp macro="">
      <xdr:nvCxnSpPr>
        <xdr:cNvPr id="5" name="Root ">
          <a:extLst>
            <a:ext uri="{FF2B5EF4-FFF2-40B4-BE49-F238E27FC236}">
              <a16:creationId xmlns:a16="http://schemas.microsoft.com/office/drawing/2014/main" id="{267491B0-E798-96EF-16EB-15C01EB836B8}"/>
            </a:ext>
          </a:extLst>
        </xdr:cNvPr>
        <xdr:cNvCxnSpPr/>
      </xdr:nvCxnSpPr>
      <xdr:spPr>
        <a:xfrm flipH="1">
          <a:off x="5902325" y="11144250"/>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520700</xdr:colOff>
      <xdr:row>66</xdr:row>
      <xdr:rowOff>95250</xdr:rowOff>
    </xdr:from>
    <xdr:to>
      <xdr:col>11</xdr:col>
      <xdr:colOff>0</xdr:colOff>
      <xdr:row>66</xdr:row>
      <xdr:rowOff>95250</xdr:rowOff>
    </xdr:to>
    <xdr:cxnSp macro="">
      <xdr:nvCxnSpPr>
        <xdr:cNvPr id="26" name="Root ">
          <a:extLst>
            <a:ext uri="{FF2B5EF4-FFF2-40B4-BE49-F238E27FC236}">
              <a16:creationId xmlns:a16="http://schemas.microsoft.com/office/drawing/2014/main" id="{8BEC4168-D313-B3B8-E1B0-12CCBB5A2C44}"/>
            </a:ext>
          </a:extLst>
        </xdr:cNvPr>
        <xdr:cNvCxnSpPr/>
      </xdr:nvCxnSpPr>
      <xdr:spPr>
        <a:xfrm flipH="1">
          <a:off x="7121525" y="11525250"/>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22</xdr:col>
      <xdr:colOff>371474</xdr:colOff>
      <xdr:row>0</xdr:row>
      <xdr:rowOff>47625</xdr:rowOff>
    </xdr:from>
    <xdr:to>
      <xdr:col>37</xdr:col>
      <xdr:colOff>95249</xdr:colOff>
      <xdr:row>25</xdr:row>
      <xdr:rowOff>0</xdr:rowOff>
    </xdr:to>
    <xdr:graphicFrame macro="">
      <xdr:nvGraphicFramePr>
        <xdr:cNvPr id="7" name="Chart 6">
          <a:extLst>
            <a:ext uri="{FF2B5EF4-FFF2-40B4-BE49-F238E27FC236}">
              <a16:creationId xmlns:a16="http://schemas.microsoft.com/office/drawing/2014/main" id="{45F7B465-B947-7601-70FA-8B21F229CA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485774</xdr:colOff>
      <xdr:row>25</xdr:row>
      <xdr:rowOff>71436</xdr:rowOff>
    </xdr:from>
    <xdr:to>
      <xdr:col>37</xdr:col>
      <xdr:colOff>485775</xdr:colOff>
      <xdr:row>50</xdr:row>
      <xdr:rowOff>114299</xdr:rowOff>
    </xdr:to>
    <xdr:graphicFrame macro="">
      <xdr:nvGraphicFramePr>
        <xdr:cNvPr id="8" name="Chart 7">
          <a:extLst>
            <a:ext uri="{FF2B5EF4-FFF2-40B4-BE49-F238E27FC236}">
              <a16:creationId xmlns:a16="http://schemas.microsoft.com/office/drawing/2014/main" id="{D5F1044E-8B33-C0BA-F1AE-675A0EB4A4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485774</xdr:colOff>
      <xdr:row>51</xdr:row>
      <xdr:rowOff>4761</xdr:rowOff>
    </xdr:from>
    <xdr:to>
      <xdr:col>25</xdr:col>
      <xdr:colOff>504824</xdr:colOff>
      <xdr:row>78</xdr:row>
      <xdr:rowOff>66675</xdr:rowOff>
    </xdr:to>
    <xdr:graphicFrame macro="">
      <xdr:nvGraphicFramePr>
        <xdr:cNvPr id="9" name="Chart 8">
          <a:extLst>
            <a:ext uri="{FF2B5EF4-FFF2-40B4-BE49-F238E27FC236}">
              <a16:creationId xmlns:a16="http://schemas.microsoft.com/office/drawing/2014/main" id="{6E584E3D-31B7-B192-EE74-5316A57A73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FF238217-49D7-4B87-BA1C-B4C469CE2504}"/>
            </a:ext>
          </a:extLst>
        </xdr:cNvPr>
        <xdr:cNvCxnSpPr/>
      </xdr:nvCxnSpPr>
      <xdr:spPr>
        <a:xfrm flipH="1">
          <a:off x="558800" y="6567488"/>
          <a:ext cx="50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44994F0B-06A1-410F-8B4D-067C60473847}"/>
            </a:ext>
          </a:extLst>
        </xdr:cNvPr>
        <xdr:cNvSpPr>
          <a:spLocks/>
        </xdr:cNvSpPr>
      </xdr:nvSpPr>
      <xdr:spPr>
        <a:xfrm>
          <a:off x="609600" y="64770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4" name="Branch 1">
          <a:extLst>
            <a:ext uri="{FF2B5EF4-FFF2-40B4-BE49-F238E27FC236}">
              <a16:creationId xmlns:a16="http://schemas.microsoft.com/office/drawing/2014/main" id="{998C5F51-81A2-4723-BC1C-E769790843F1}"/>
            </a:ext>
          </a:extLst>
        </xdr:cNvPr>
        <xdr:cNvCxnSpPr/>
      </xdr:nvCxnSpPr>
      <xdr:spPr>
        <a:xfrm>
          <a:off x="1000125" y="4852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5" name="Branch 2">
          <a:extLst>
            <a:ext uri="{FF2B5EF4-FFF2-40B4-BE49-F238E27FC236}">
              <a16:creationId xmlns:a16="http://schemas.microsoft.com/office/drawing/2014/main" id="{CF01D0BC-B2B2-4945-A2A2-6F1E63CA4058}"/>
            </a:ext>
          </a:extLst>
        </xdr:cNvPr>
        <xdr:cNvCxnSpPr/>
      </xdr:nvCxnSpPr>
      <xdr:spPr>
        <a:xfrm>
          <a:off x="1000125" y="8281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6" name="TrNd 1">
          <a:extLst>
            <a:ext uri="{FF2B5EF4-FFF2-40B4-BE49-F238E27FC236}">
              <a16:creationId xmlns:a16="http://schemas.microsoft.com/office/drawing/2014/main" id="{1AAE778C-8526-4EC4-A4BC-1E9FA1FD5AE6}"/>
            </a:ext>
          </a:extLst>
        </xdr:cNvPr>
        <xdr:cNvSpPr>
          <a:spLocks/>
        </xdr:cNvSpPr>
      </xdr:nvSpPr>
      <xdr:spPr>
        <a:xfrm>
          <a:off x="4086225" y="47625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7" name="Branch 11">
          <a:extLst>
            <a:ext uri="{FF2B5EF4-FFF2-40B4-BE49-F238E27FC236}">
              <a16:creationId xmlns:a16="http://schemas.microsoft.com/office/drawing/2014/main" id="{C3B45E50-2D45-46D1-8535-D825D40E6D99}"/>
            </a:ext>
          </a:extLst>
        </xdr:cNvPr>
        <xdr:cNvCxnSpPr/>
      </xdr:nvCxnSpPr>
      <xdr:spPr>
        <a:xfrm>
          <a:off x="4476750" y="3709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8" name="Branch 12">
          <a:extLst>
            <a:ext uri="{FF2B5EF4-FFF2-40B4-BE49-F238E27FC236}">
              <a16:creationId xmlns:a16="http://schemas.microsoft.com/office/drawing/2014/main" id="{B779892E-2344-4A3E-91BB-79EE9B780686}"/>
            </a:ext>
          </a:extLst>
        </xdr:cNvPr>
        <xdr:cNvCxnSpPr/>
      </xdr:nvCxnSpPr>
      <xdr:spPr>
        <a:xfrm>
          <a:off x="4476750" y="5995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9" name="TrNd 2">
          <a:extLst>
            <a:ext uri="{FF2B5EF4-FFF2-40B4-BE49-F238E27FC236}">
              <a16:creationId xmlns:a16="http://schemas.microsoft.com/office/drawing/2014/main" id="{36D13BBD-F372-481B-9B27-02B489B00103}"/>
            </a:ext>
          </a:extLst>
        </xdr:cNvPr>
        <xdr:cNvSpPr>
          <a:spLocks/>
        </xdr:cNvSpPr>
      </xdr:nvSpPr>
      <xdr:spPr>
        <a:xfrm>
          <a:off x="4086225" y="8191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10" name="Branch 21">
          <a:extLst>
            <a:ext uri="{FF2B5EF4-FFF2-40B4-BE49-F238E27FC236}">
              <a16:creationId xmlns:a16="http://schemas.microsoft.com/office/drawing/2014/main" id="{08EB5B62-85AC-4044-9328-47DBD3A0588F}"/>
            </a:ext>
          </a:extLst>
        </xdr:cNvPr>
        <xdr:cNvCxnSpPr/>
      </xdr:nvCxnSpPr>
      <xdr:spPr>
        <a:xfrm>
          <a:off x="4476750" y="7710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11" name="Branch 22">
          <a:extLst>
            <a:ext uri="{FF2B5EF4-FFF2-40B4-BE49-F238E27FC236}">
              <a16:creationId xmlns:a16="http://schemas.microsoft.com/office/drawing/2014/main" id="{94D99048-E04F-4F40-9E8D-D8683A4D0E42}"/>
            </a:ext>
          </a:extLst>
        </xdr:cNvPr>
        <xdr:cNvCxnSpPr/>
      </xdr:nvCxnSpPr>
      <xdr:spPr>
        <a:xfrm>
          <a:off x="4476750" y="8853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12" name="Leaf 22">
          <a:extLst>
            <a:ext uri="{FF2B5EF4-FFF2-40B4-BE49-F238E27FC236}">
              <a16:creationId xmlns:a16="http://schemas.microsoft.com/office/drawing/2014/main" id="{75A6A78F-3D16-4709-9674-ED7652A09E77}"/>
            </a:ext>
          </a:extLst>
        </xdr:cNvPr>
        <xdr:cNvCxnSpPr/>
      </xdr:nvCxnSpPr>
      <xdr:spPr>
        <a:xfrm>
          <a:off x="12420600" y="878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13" name="TrNd 21">
          <a:extLst>
            <a:ext uri="{FF2B5EF4-FFF2-40B4-BE49-F238E27FC236}">
              <a16:creationId xmlns:a16="http://schemas.microsoft.com/office/drawing/2014/main" id="{78C2D843-DB77-4E34-9290-D72BE9300578}"/>
            </a:ext>
          </a:extLst>
        </xdr:cNvPr>
        <xdr:cNvSpPr>
          <a:spLocks/>
        </xdr:cNvSpPr>
      </xdr:nvSpPr>
      <xdr:spPr>
        <a:xfrm>
          <a:off x="7458075" y="7620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14" name="FBranch 21">
          <a:extLst>
            <a:ext uri="{FF2B5EF4-FFF2-40B4-BE49-F238E27FC236}">
              <a16:creationId xmlns:a16="http://schemas.microsoft.com/office/drawing/2014/main" id="{05E947D2-0F7A-41AF-9078-A1E60FC8603D}"/>
            </a:ext>
          </a:extLst>
        </xdr:cNvPr>
        <xdr:cNvCxnSpPr/>
      </xdr:nvCxnSpPr>
      <xdr:spPr>
        <a:xfrm flipV="1">
          <a:off x="4238625" y="7710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15" name="FBranch 22">
          <a:extLst>
            <a:ext uri="{FF2B5EF4-FFF2-40B4-BE49-F238E27FC236}">
              <a16:creationId xmlns:a16="http://schemas.microsoft.com/office/drawing/2014/main" id="{9CF36C63-8C59-43BA-AEF3-A78B29319BBC}"/>
            </a:ext>
          </a:extLst>
        </xdr:cNvPr>
        <xdr:cNvCxnSpPr/>
      </xdr:nvCxnSpPr>
      <xdr:spPr>
        <a:xfrm>
          <a:off x="4238625" y="8272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16" name="FBranch 211">
          <a:extLst>
            <a:ext uri="{FF2B5EF4-FFF2-40B4-BE49-F238E27FC236}">
              <a16:creationId xmlns:a16="http://schemas.microsoft.com/office/drawing/2014/main" id="{BF5F18BF-B820-4AB4-8D10-BCC50DBB5C93}"/>
            </a:ext>
          </a:extLst>
        </xdr:cNvPr>
        <xdr:cNvCxnSpPr/>
      </xdr:nvCxnSpPr>
      <xdr:spPr>
        <a:xfrm flipV="1">
          <a:off x="7610475" y="7329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17" name="Branch 211">
          <a:extLst>
            <a:ext uri="{FF2B5EF4-FFF2-40B4-BE49-F238E27FC236}">
              <a16:creationId xmlns:a16="http://schemas.microsoft.com/office/drawing/2014/main" id="{6CF3AFDF-8719-4E5C-85D2-82EB19EC0678}"/>
            </a:ext>
          </a:extLst>
        </xdr:cNvPr>
        <xdr:cNvCxnSpPr/>
      </xdr:nvCxnSpPr>
      <xdr:spPr>
        <a:xfrm>
          <a:off x="7848600" y="7329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18" name="Leaf 211">
          <a:extLst>
            <a:ext uri="{FF2B5EF4-FFF2-40B4-BE49-F238E27FC236}">
              <a16:creationId xmlns:a16="http://schemas.microsoft.com/office/drawing/2014/main" id="{1C27E5FC-DC56-4FFA-914A-F3EC32052102}"/>
            </a:ext>
          </a:extLst>
        </xdr:cNvPr>
        <xdr:cNvCxnSpPr/>
      </xdr:nvCxnSpPr>
      <xdr:spPr>
        <a:xfrm>
          <a:off x="12420600" y="726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19" name="FBranch 212">
          <a:extLst>
            <a:ext uri="{FF2B5EF4-FFF2-40B4-BE49-F238E27FC236}">
              <a16:creationId xmlns:a16="http://schemas.microsoft.com/office/drawing/2014/main" id="{AD19D508-5D5C-4699-A178-69AE81B57F57}"/>
            </a:ext>
          </a:extLst>
        </xdr:cNvPr>
        <xdr:cNvCxnSpPr/>
      </xdr:nvCxnSpPr>
      <xdr:spPr>
        <a:xfrm>
          <a:off x="7610475" y="7710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20" name="Branch 212">
          <a:extLst>
            <a:ext uri="{FF2B5EF4-FFF2-40B4-BE49-F238E27FC236}">
              <a16:creationId xmlns:a16="http://schemas.microsoft.com/office/drawing/2014/main" id="{4BA51E86-6F7B-4BCE-9EA3-29B38C4AC21F}"/>
            </a:ext>
          </a:extLst>
        </xdr:cNvPr>
        <xdr:cNvCxnSpPr/>
      </xdr:nvCxnSpPr>
      <xdr:spPr>
        <a:xfrm>
          <a:off x="7848600" y="809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21" name="Leaf 212">
          <a:extLst>
            <a:ext uri="{FF2B5EF4-FFF2-40B4-BE49-F238E27FC236}">
              <a16:creationId xmlns:a16="http://schemas.microsoft.com/office/drawing/2014/main" id="{43617B8A-6311-465D-B164-4F2DFFEA20DA}"/>
            </a:ext>
          </a:extLst>
        </xdr:cNvPr>
        <xdr:cNvCxnSpPr/>
      </xdr:nvCxnSpPr>
      <xdr:spPr>
        <a:xfrm>
          <a:off x="12420600" y="802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22" name="XBranch 22">
          <a:extLst>
            <a:ext uri="{FF2B5EF4-FFF2-40B4-BE49-F238E27FC236}">
              <a16:creationId xmlns:a16="http://schemas.microsoft.com/office/drawing/2014/main" id="{CF0086CA-1725-45D1-A149-B5B9DA283C3B}"/>
            </a:ext>
          </a:extLst>
        </xdr:cNvPr>
        <xdr:cNvCxnSpPr/>
      </xdr:nvCxnSpPr>
      <xdr:spPr>
        <a:xfrm>
          <a:off x="7458075" y="8853488"/>
          <a:ext cx="4962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23" name="TrNd 11">
          <a:extLst>
            <a:ext uri="{FF2B5EF4-FFF2-40B4-BE49-F238E27FC236}">
              <a16:creationId xmlns:a16="http://schemas.microsoft.com/office/drawing/2014/main" id="{5687DF0D-0A9B-4415-8721-4BECA3685A41}"/>
            </a:ext>
          </a:extLst>
        </xdr:cNvPr>
        <xdr:cNvSpPr>
          <a:spLocks/>
        </xdr:cNvSpPr>
      </xdr:nvSpPr>
      <xdr:spPr>
        <a:xfrm>
          <a:off x="7458075" y="3619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24" name="Branch 111">
          <a:extLst>
            <a:ext uri="{FF2B5EF4-FFF2-40B4-BE49-F238E27FC236}">
              <a16:creationId xmlns:a16="http://schemas.microsoft.com/office/drawing/2014/main" id="{C037221C-321F-4DCC-8E1A-50C42ECB1BA3}"/>
            </a:ext>
          </a:extLst>
        </xdr:cNvPr>
        <xdr:cNvCxnSpPr/>
      </xdr:nvCxnSpPr>
      <xdr:spPr>
        <a:xfrm>
          <a:off x="7848600" y="3138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25" name="Branch 112">
          <a:extLst>
            <a:ext uri="{FF2B5EF4-FFF2-40B4-BE49-F238E27FC236}">
              <a16:creationId xmlns:a16="http://schemas.microsoft.com/office/drawing/2014/main" id="{7577FDCB-DCAA-4B63-9F04-209A0C1CAD6E}"/>
            </a:ext>
          </a:extLst>
        </xdr:cNvPr>
        <xdr:cNvCxnSpPr/>
      </xdr:nvCxnSpPr>
      <xdr:spPr>
        <a:xfrm>
          <a:off x="7848600" y="428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26" name="Leaf 112">
          <a:extLst>
            <a:ext uri="{FF2B5EF4-FFF2-40B4-BE49-F238E27FC236}">
              <a16:creationId xmlns:a16="http://schemas.microsoft.com/office/drawing/2014/main" id="{4A2ACCE9-2226-4FEC-AA85-7E045A0EB758}"/>
            </a:ext>
          </a:extLst>
        </xdr:cNvPr>
        <xdr:cNvCxnSpPr/>
      </xdr:nvCxnSpPr>
      <xdr:spPr>
        <a:xfrm>
          <a:off x="12420600" y="421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27" name="TrNd 12">
          <a:extLst>
            <a:ext uri="{FF2B5EF4-FFF2-40B4-BE49-F238E27FC236}">
              <a16:creationId xmlns:a16="http://schemas.microsoft.com/office/drawing/2014/main" id="{CC4525B9-D8C4-44AF-85F2-59675C7B9DCE}"/>
            </a:ext>
          </a:extLst>
        </xdr:cNvPr>
        <xdr:cNvSpPr>
          <a:spLocks/>
        </xdr:cNvSpPr>
      </xdr:nvSpPr>
      <xdr:spPr>
        <a:xfrm>
          <a:off x="7458075" y="5905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28" name="Branch 121">
          <a:extLst>
            <a:ext uri="{FF2B5EF4-FFF2-40B4-BE49-F238E27FC236}">
              <a16:creationId xmlns:a16="http://schemas.microsoft.com/office/drawing/2014/main" id="{FDDF073C-7A56-4584-AB86-4F20305B03C1}"/>
            </a:ext>
          </a:extLst>
        </xdr:cNvPr>
        <xdr:cNvCxnSpPr/>
      </xdr:nvCxnSpPr>
      <xdr:spPr>
        <a:xfrm>
          <a:off x="7848600" y="5424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29" name="Branch 122">
          <a:extLst>
            <a:ext uri="{FF2B5EF4-FFF2-40B4-BE49-F238E27FC236}">
              <a16:creationId xmlns:a16="http://schemas.microsoft.com/office/drawing/2014/main" id="{EA311C7C-B510-499B-B2B2-24B64ADD5201}"/>
            </a:ext>
          </a:extLst>
        </xdr:cNvPr>
        <xdr:cNvCxnSpPr/>
      </xdr:nvCxnSpPr>
      <xdr:spPr>
        <a:xfrm>
          <a:off x="7848600" y="6567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30" name="Leaf 122">
          <a:extLst>
            <a:ext uri="{FF2B5EF4-FFF2-40B4-BE49-F238E27FC236}">
              <a16:creationId xmlns:a16="http://schemas.microsoft.com/office/drawing/2014/main" id="{C9320AC1-5971-473A-9369-A0D320511B0D}"/>
            </a:ext>
          </a:extLst>
        </xdr:cNvPr>
        <xdr:cNvCxnSpPr/>
      </xdr:nvCxnSpPr>
      <xdr:spPr>
        <a:xfrm>
          <a:off x="12420600" y="649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31" name="TrNd 111">
          <a:extLst>
            <a:ext uri="{FF2B5EF4-FFF2-40B4-BE49-F238E27FC236}">
              <a16:creationId xmlns:a16="http://schemas.microsoft.com/office/drawing/2014/main" id="{C66E02D0-D458-46E2-B0D6-56EBB4FCE585}"/>
            </a:ext>
          </a:extLst>
        </xdr:cNvPr>
        <xdr:cNvSpPr>
          <a:spLocks/>
        </xdr:cNvSpPr>
      </xdr:nvSpPr>
      <xdr:spPr>
        <a:xfrm>
          <a:off x="10248900" y="3048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32" name="FBranch 111">
          <a:extLst>
            <a:ext uri="{FF2B5EF4-FFF2-40B4-BE49-F238E27FC236}">
              <a16:creationId xmlns:a16="http://schemas.microsoft.com/office/drawing/2014/main" id="{6DFA3E91-EAD8-4F19-AC1D-FE4C64C34775}"/>
            </a:ext>
          </a:extLst>
        </xdr:cNvPr>
        <xdr:cNvCxnSpPr/>
      </xdr:nvCxnSpPr>
      <xdr:spPr>
        <a:xfrm flipV="1">
          <a:off x="7610475" y="3138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33" name="FBranch 112">
          <a:extLst>
            <a:ext uri="{FF2B5EF4-FFF2-40B4-BE49-F238E27FC236}">
              <a16:creationId xmlns:a16="http://schemas.microsoft.com/office/drawing/2014/main" id="{FFDC38D8-9D8E-4599-AA9C-380D236D2189}"/>
            </a:ext>
          </a:extLst>
        </xdr:cNvPr>
        <xdr:cNvCxnSpPr/>
      </xdr:nvCxnSpPr>
      <xdr:spPr>
        <a:xfrm>
          <a:off x="7610475" y="3700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34" name="FBranch 1111">
          <a:extLst>
            <a:ext uri="{FF2B5EF4-FFF2-40B4-BE49-F238E27FC236}">
              <a16:creationId xmlns:a16="http://schemas.microsoft.com/office/drawing/2014/main" id="{691946F1-9B13-48AA-8FFA-265408D6AEF0}"/>
            </a:ext>
          </a:extLst>
        </xdr:cNvPr>
        <xdr:cNvCxnSpPr/>
      </xdr:nvCxnSpPr>
      <xdr:spPr>
        <a:xfrm flipV="1">
          <a:off x="10401300" y="2757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35" name="Branch 1111">
          <a:extLst>
            <a:ext uri="{FF2B5EF4-FFF2-40B4-BE49-F238E27FC236}">
              <a16:creationId xmlns:a16="http://schemas.microsoft.com/office/drawing/2014/main" id="{B6172931-913B-4EF7-A340-FAE8E8B6594A}"/>
            </a:ext>
          </a:extLst>
        </xdr:cNvPr>
        <xdr:cNvCxnSpPr/>
      </xdr:nvCxnSpPr>
      <xdr:spPr>
        <a:xfrm>
          <a:off x="10639425" y="2757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36" name="Leaf 1111">
          <a:extLst>
            <a:ext uri="{FF2B5EF4-FFF2-40B4-BE49-F238E27FC236}">
              <a16:creationId xmlns:a16="http://schemas.microsoft.com/office/drawing/2014/main" id="{2696FB9D-03EB-406E-A1A7-128A1DA662CC}"/>
            </a:ext>
          </a:extLst>
        </xdr:cNvPr>
        <xdr:cNvCxnSpPr/>
      </xdr:nvCxnSpPr>
      <xdr:spPr>
        <a:xfrm>
          <a:off x="12420600" y="268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37" name="FBranch 1112">
          <a:extLst>
            <a:ext uri="{FF2B5EF4-FFF2-40B4-BE49-F238E27FC236}">
              <a16:creationId xmlns:a16="http://schemas.microsoft.com/office/drawing/2014/main" id="{4959E28B-EA7D-4E2A-9767-C1360E28F1B6}"/>
            </a:ext>
          </a:extLst>
        </xdr:cNvPr>
        <xdr:cNvCxnSpPr/>
      </xdr:nvCxnSpPr>
      <xdr:spPr>
        <a:xfrm>
          <a:off x="10401300" y="3138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38" name="Branch 1112">
          <a:extLst>
            <a:ext uri="{FF2B5EF4-FFF2-40B4-BE49-F238E27FC236}">
              <a16:creationId xmlns:a16="http://schemas.microsoft.com/office/drawing/2014/main" id="{8D68F4BD-9B47-4521-80FA-830BDD3950E0}"/>
            </a:ext>
          </a:extLst>
        </xdr:cNvPr>
        <xdr:cNvCxnSpPr/>
      </xdr:nvCxnSpPr>
      <xdr:spPr>
        <a:xfrm>
          <a:off x="10639425" y="3519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39" name="Leaf 1112">
          <a:extLst>
            <a:ext uri="{FF2B5EF4-FFF2-40B4-BE49-F238E27FC236}">
              <a16:creationId xmlns:a16="http://schemas.microsoft.com/office/drawing/2014/main" id="{A87E8CA6-4954-4513-A563-5ED6FB1C529E}"/>
            </a:ext>
          </a:extLst>
        </xdr:cNvPr>
        <xdr:cNvCxnSpPr/>
      </xdr:nvCxnSpPr>
      <xdr:spPr>
        <a:xfrm>
          <a:off x="12420600" y="345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40" name="XBranch 211">
          <a:extLst>
            <a:ext uri="{FF2B5EF4-FFF2-40B4-BE49-F238E27FC236}">
              <a16:creationId xmlns:a16="http://schemas.microsoft.com/office/drawing/2014/main" id="{C3629C75-6E02-4D7B-970F-5F7774EEEF9F}"/>
            </a:ext>
          </a:extLst>
        </xdr:cNvPr>
        <xdr:cNvCxnSpPr/>
      </xdr:nvCxnSpPr>
      <xdr:spPr>
        <a:xfrm>
          <a:off x="10248900" y="7329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41" name="XBranch 212">
          <a:extLst>
            <a:ext uri="{FF2B5EF4-FFF2-40B4-BE49-F238E27FC236}">
              <a16:creationId xmlns:a16="http://schemas.microsoft.com/office/drawing/2014/main" id="{2066F2B0-5E11-4B34-A465-472C03E70DCA}"/>
            </a:ext>
          </a:extLst>
        </xdr:cNvPr>
        <xdr:cNvCxnSpPr/>
      </xdr:nvCxnSpPr>
      <xdr:spPr>
        <a:xfrm>
          <a:off x="10248900" y="809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42" name="XBranch 112">
          <a:extLst>
            <a:ext uri="{FF2B5EF4-FFF2-40B4-BE49-F238E27FC236}">
              <a16:creationId xmlns:a16="http://schemas.microsoft.com/office/drawing/2014/main" id="{C976E9C1-FEBF-4B9E-9B51-047815F81602}"/>
            </a:ext>
          </a:extLst>
        </xdr:cNvPr>
        <xdr:cNvCxnSpPr/>
      </xdr:nvCxnSpPr>
      <xdr:spPr>
        <a:xfrm>
          <a:off x="10248900" y="428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43" name="XBranch 122">
          <a:extLst>
            <a:ext uri="{FF2B5EF4-FFF2-40B4-BE49-F238E27FC236}">
              <a16:creationId xmlns:a16="http://schemas.microsoft.com/office/drawing/2014/main" id="{A0146905-6A46-401B-BC7B-9400777BC087}"/>
            </a:ext>
          </a:extLst>
        </xdr:cNvPr>
        <xdr:cNvCxnSpPr/>
      </xdr:nvCxnSpPr>
      <xdr:spPr>
        <a:xfrm>
          <a:off x="10248900" y="6567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44" name="TrNd 121">
          <a:extLst>
            <a:ext uri="{FF2B5EF4-FFF2-40B4-BE49-F238E27FC236}">
              <a16:creationId xmlns:a16="http://schemas.microsoft.com/office/drawing/2014/main" id="{813FAED5-7AB7-4982-B337-3968824F1EAC}"/>
            </a:ext>
          </a:extLst>
        </xdr:cNvPr>
        <xdr:cNvSpPr>
          <a:spLocks/>
        </xdr:cNvSpPr>
      </xdr:nvSpPr>
      <xdr:spPr>
        <a:xfrm>
          <a:off x="10248900" y="5334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45" name="FBranch 121">
          <a:extLst>
            <a:ext uri="{FF2B5EF4-FFF2-40B4-BE49-F238E27FC236}">
              <a16:creationId xmlns:a16="http://schemas.microsoft.com/office/drawing/2014/main" id="{DEBDCFB7-4E08-4B7B-BDD2-AA5D3F242DE5}"/>
            </a:ext>
          </a:extLst>
        </xdr:cNvPr>
        <xdr:cNvCxnSpPr/>
      </xdr:nvCxnSpPr>
      <xdr:spPr>
        <a:xfrm flipV="1">
          <a:off x="7610475" y="5424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46" name="FBranch 122">
          <a:extLst>
            <a:ext uri="{FF2B5EF4-FFF2-40B4-BE49-F238E27FC236}">
              <a16:creationId xmlns:a16="http://schemas.microsoft.com/office/drawing/2014/main" id="{70A50433-8C15-4350-9EC6-F4C113B6B3CE}"/>
            </a:ext>
          </a:extLst>
        </xdr:cNvPr>
        <xdr:cNvCxnSpPr/>
      </xdr:nvCxnSpPr>
      <xdr:spPr>
        <a:xfrm>
          <a:off x="7610475" y="5986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47" name="FBranch 11">
          <a:extLst>
            <a:ext uri="{FF2B5EF4-FFF2-40B4-BE49-F238E27FC236}">
              <a16:creationId xmlns:a16="http://schemas.microsoft.com/office/drawing/2014/main" id="{581066B1-48EA-40C8-A578-72A1C7B451EB}"/>
            </a:ext>
          </a:extLst>
        </xdr:cNvPr>
        <xdr:cNvCxnSpPr/>
      </xdr:nvCxnSpPr>
      <xdr:spPr>
        <a:xfrm flipV="1">
          <a:off x="4238625" y="3709988"/>
          <a:ext cx="238125" cy="1133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48" name="FBranch 12">
          <a:extLst>
            <a:ext uri="{FF2B5EF4-FFF2-40B4-BE49-F238E27FC236}">
              <a16:creationId xmlns:a16="http://schemas.microsoft.com/office/drawing/2014/main" id="{A5075F62-0AED-44F9-B019-62695B2DA782}"/>
            </a:ext>
          </a:extLst>
        </xdr:cNvPr>
        <xdr:cNvCxnSpPr/>
      </xdr:nvCxnSpPr>
      <xdr:spPr>
        <a:xfrm>
          <a:off x="4238625" y="4843463"/>
          <a:ext cx="2381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49" name="FBranch 1">
          <a:extLst>
            <a:ext uri="{FF2B5EF4-FFF2-40B4-BE49-F238E27FC236}">
              <a16:creationId xmlns:a16="http://schemas.microsoft.com/office/drawing/2014/main" id="{B183B718-38B3-4AEE-8093-09692FF22154}"/>
            </a:ext>
          </a:extLst>
        </xdr:cNvPr>
        <xdr:cNvCxnSpPr/>
      </xdr:nvCxnSpPr>
      <xdr:spPr>
        <a:xfrm flipV="1">
          <a:off x="762000" y="4852988"/>
          <a:ext cx="238125" cy="1704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50" name="FBranch 2">
          <a:extLst>
            <a:ext uri="{FF2B5EF4-FFF2-40B4-BE49-F238E27FC236}">
              <a16:creationId xmlns:a16="http://schemas.microsoft.com/office/drawing/2014/main" id="{DAFBE6DB-BF8B-4501-B885-163E815C0FD6}"/>
            </a:ext>
          </a:extLst>
        </xdr:cNvPr>
        <xdr:cNvCxnSpPr/>
      </xdr:nvCxnSpPr>
      <xdr:spPr>
        <a:xfrm>
          <a:off x="762000" y="6557963"/>
          <a:ext cx="238125" cy="1724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51" name="FBranch 1211">
          <a:extLst>
            <a:ext uri="{FF2B5EF4-FFF2-40B4-BE49-F238E27FC236}">
              <a16:creationId xmlns:a16="http://schemas.microsoft.com/office/drawing/2014/main" id="{7078FCAC-712D-406B-AF88-4FCF04FB02CC}"/>
            </a:ext>
          </a:extLst>
        </xdr:cNvPr>
        <xdr:cNvCxnSpPr/>
      </xdr:nvCxnSpPr>
      <xdr:spPr>
        <a:xfrm flipV="1">
          <a:off x="10401300" y="5043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52" name="Branch 1211">
          <a:extLst>
            <a:ext uri="{FF2B5EF4-FFF2-40B4-BE49-F238E27FC236}">
              <a16:creationId xmlns:a16="http://schemas.microsoft.com/office/drawing/2014/main" id="{FFFA7337-6499-4DEE-996E-02F79EC1BB0B}"/>
            </a:ext>
          </a:extLst>
        </xdr:cNvPr>
        <xdr:cNvCxnSpPr/>
      </xdr:nvCxnSpPr>
      <xdr:spPr>
        <a:xfrm>
          <a:off x="10639425" y="5043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53" name="Leaf 1211">
          <a:extLst>
            <a:ext uri="{FF2B5EF4-FFF2-40B4-BE49-F238E27FC236}">
              <a16:creationId xmlns:a16="http://schemas.microsoft.com/office/drawing/2014/main" id="{DBB7B45D-1661-4B0B-AC7F-A6051B51D123}"/>
            </a:ext>
          </a:extLst>
        </xdr:cNvPr>
        <xdr:cNvCxnSpPr/>
      </xdr:nvCxnSpPr>
      <xdr:spPr>
        <a:xfrm>
          <a:off x="12420600" y="497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54" name="FBranch 1212">
          <a:extLst>
            <a:ext uri="{FF2B5EF4-FFF2-40B4-BE49-F238E27FC236}">
              <a16:creationId xmlns:a16="http://schemas.microsoft.com/office/drawing/2014/main" id="{2FF2C65F-C212-4550-AE9D-B35A6982A806}"/>
            </a:ext>
          </a:extLst>
        </xdr:cNvPr>
        <xdr:cNvCxnSpPr/>
      </xdr:nvCxnSpPr>
      <xdr:spPr>
        <a:xfrm>
          <a:off x="10401300" y="5424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55" name="Branch 1212">
          <a:extLst>
            <a:ext uri="{FF2B5EF4-FFF2-40B4-BE49-F238E27FC236}">
              <a16:creationId xmlns:a16="http://schemas.microsoft.com/office/drawing/2014/main" id="{EEDF81DE-2389-498B-9C24-75A91FFB8398}"/>
            </a:ext>
          </a:extLst>
        </xdr:cNvPr>
        <xdr:cNvCxnSpPr/>
      </xdr:nvCxnSpPr>
      <xdr:spPr>
        <a:xfrm>
          <a:off x="10639425" y="5805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56" name="Leaf 1212">
          <a:extLst>
            <a:ext uri="{FF2B5EF4-FFF2-40B4-BE49-F238E27FC236}">
              <a16:creationId xmlns:a16="http://schemas.microsoft.com/office/drawing/2014/main" id="{B2B626CB-8837-4F2C-92CD-7CCBE4497779}"/>
            </a:ext>
          </a:extLst>
        </xdr:cNvPr>
        <xdr:cNvCxnSpPr/>
      </xdr:nvCxnSpPr>
      <xdr:spPr>
        <a:xfrm>
          <a:off x="12420600" y="5737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520700</xdr:colOff>
      <xdr:row>21</xdr:row>
      <xdr:rowOff>95250</xdr:rowOff>
    </xdr:from>
    <xdr:to>
      <xdr:col>10</xdr:col>
      <xdr:colOff>0</xdr:colOff>
      <xdr:row>21</xdr:row>
      <xdr:rowOff>95250</xdr:rowOff>
    </xdr:to>
    <xdr:cxnSp macro="">
      <xdr:nvCxnSpPr>
        <xdr:cNvPr id="2" name="Root ">
          <a:extLst>
            <a:ext uri="{FF2B5EF4-FFF2-40B4-BE49-F238E27FC236}">
              <a16:creationId xmlns:a16="http://schemas.microsoft.com/office/drawing/2014/main" id="{7A64A278-8E71-401F-9CAD-0A16E9DEE11B}"/>
            </a:ext>
          </a:extLst>
        </xdr:cNvPr>
        <xdr:cNvCxnSpPr/>
      </xdr:nvCxnSpPr>
      <xdr:spPr>
        <a:xfrm flipH="1">
          <a:off x="6007100" y="4095750"/>
          <a:ext cx="88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21</xdr:row>
      <xdr:rowOff>0</xdr:rowOff>
    </xdr:from>
    <xdr:to>
      <xdr:col>11</xdr:col>
      <xdr:colOff>0</xdr:colOff>
      <xdr:row>21</xdr:row>
      <xdr:rowOff>161925</xdr:rowOff>
    </xdr:to>
    <xdr:sp macro="" textlink="">
      <xdr:nvSpPr>
        <xdr:cNvPr id="3" name="TrNd ">
          <a:extLst>
            <a:ext uri="{FF2B5EF4-FFF2-40B4-BE49-F238E27FC236}">
              <a16:creationId xmlns:a16="http://schemas.microsoft.com/office/drawing/2014/main" id="{2D0C6BFC-3F52-4438-848E-5CBB98A63761}"/>
            </a:ext>
          </a:extLst>
        </xdr:cNvPr>
        <xdr:cNvSpPr>
          <a:spLocks/>
        </xdr:cNvSpPr>
      </xdr:nvSpPr>
      <xdr:spPr>
        <a:xfrm>
          <a:off x="6096000" y="4000500"/>
          <a:ext cx="609600" cy="161925"/>
        </a:xfrm>
        <a:prstGeom prst="ellipse">
          <a:avLst/>
        </a:prstGeom>
        <a:solidFill>
          <a:srgbClr val="008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17</xdr:row>
      <xdr:rowOff>95250</xdr:rowOff>
    </xdr:from>
    <xdr:to>
      <xdr:col>15</xdr:col>
      <xdr:colOff>0</xdr:colOff>
      <xdr:row>17</xdr:row>
      <xdr:rowOff>95250</xdr:rowOff>
    </xdr:to>
    <xdr:cxnSp macro="">
      <xdr:nvCxnSpPr>
        <xdr:cNvPr id="4" name="Branch 1">
          <a:extLst>
            <a:ext uri="{FF2B5EF4-FFF2-40B4-BE49-F238E27FC236}">
              <a16:creationId xmlns:a16="http://schemas.microsoft.com/office/drawing/2014/main" id="{08759487-7377-4924-A30A-B41E9E47782D}"/>
            </a:ext>
          </a:extLst>
        </xdr:cNvPr>
        <xdr:cNvCxnSpPr/>
      </xdr:nvCxnSpPr>
      <xdr:spPr>
        <a:xfrm>
          <a:off x="7315200" y="3333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25</xdr:row>
      <xdr:rowOff>95250</xdr:rowOff>
    </xdr:from>
    <xdr:to>
      <xdr:col>15</xdr:col>
      <xdr:colOff>0</xdr:colOff>
      <xdr:row>25</xdr:row>
      <xdr:rowOff>95250</xdr:rowOff>
    </xdr:to>
    <xdr:cxnSp macro="">
      <xdr:nvCxnSpPr>
        <xdr:cNvPr id="5" name="Branch 2">
          <a:extLst>
            <a:ext uri="{FF2B5EF4-FFF2-40B4-BE49-F238E27FC236}">
              <a16:creationId xmlns:a16="http://schemas.microsoft.com/office/drawing/2014/main" id="{B67AE6A9-3737-47E2-9ADF-2C57464E20B9}"/>
            </a:ext>
          </a:extLst>
        </xdr:cNvPr>
        <xdr:cNvCxnSpPr/>
      </xdr:nvCxnSpPr>
      <xdr:spPr>
        <a:xfrm>
          <a:off x="7315200" y="4857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17</xdr:row>
      <xdr:rowOff>0</xdr:rowOff>
    </xdr:from>
    <xdr:to>
      <xdr:col>16</xdr:col>
      <xdr:colOff>0</xdr:colOff>
      <xdr:row>17</xdr:row>
      <xdr:rowOff>161925</xdr:rowOff>
    </xdr:to>
    <xdr:sp macro="" textlink="">
      <xdr:nvSpPr>
        <xdr:cNvPr id="6" name="TrNd 1">
          <a:extLst>
            <a:ext uri="{FF2B5EF4-FFF2-40B4-BE49-F238E27FC236}">
              <a16:creationId xmlns:a16="http://schemas.microsoft.com/office/drawing/2014/main" id="{FD0F5A08-F35E-47E5-9612-61CDF7293B2A}"/>
            </a:ext>
          </a:extLst>
        </xdr:cNvPr>
        <xdr:cNvSpPr>
          <a:spLocks/>
        </xdr:cNvSpPr>
      </xdr:nvSpPr>
      <xdr:spPr>
        <a:xfrm>
          <a:off x="9144000" y="3238500"/>
          <a:ext cx="609600" cy="161925"/>
        </a:xfrm>
        <a:prstGeom prst="rect">
          <a:avLst/>
        </a:prstGeom>
        <a:solidFill>
          <a:srgbClr val="9999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16</xdr:col>
      <xdr:colOff>0</xdr:colOff>
      <xdr:row>15</xdr:row>
      <xdr:rowOff>95250</xdr:rowOff>
    </xdr:from>
    <xdr:to>
      <xdr:col>17</xdr:col>
      <xdr:colOff>0</xdr:colOff>
      <xdr:row>17</xdr:row>
      <xdr:rowOff>95250</xdr:rowOff>
    </xdr:to>
    <xdr:cxnSp macro="">
      <xdr:nvCxnSpPr>
        <xdr:cNvPr id="7" name="FBranch 11">
          <a:extLst>
            <a:ext uri="{FF2B5EF4-FFF2-40B4-BE49-F238E27FC236}">
              <a16:creationId xmlns:a16="http://schemas.microsoft.com/office/drawing/2014/main" id="{0D7EA746-ABBE-4660-B5A3-39441F969954}"/>
            </a:ext>
          </a:extLst>
        </xdr:cNvPr>
        <xdr:cNvCxnSpPr/>
      </xdr:nvCxnSpPr>
      <xdr:spPr>
        <a:xfrm flipV="1">
          <a:off x="9753600" y="2952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15</xdr:row>
      <xdr:rowOff>95250</xdr:rowOff>
    </xdr:from>
    <xdr:to>
      <xdr:col>20</xdr:col>
      <xdr:colOff>0</xdr:colOff>
      <xdr:row>15</xdr:row>
      <xdr:rowOff>95250</xdr:rowOff>
    </xdr:to>
    <xdr:cxnSp macro="">
      <xdr:nvCxnSpPr>
        <xdr:cNvPr id="8" name="Branch 11">
          <a:extLst>
            <a:ext uri="{FF2B5EF4-FFF2-40B4-BE49-F238E27FC236}">
              <a16:creationId xmlns:a16="http://schemas.microsoft.com/office/drawing/2014/main" id="{48B779DB-4ACA-46E7-BA8A-1E6AFDF9A92F}"/>
            </a:ext>
          </a:extLst>
        </xdr:cNvPr>
        <xdr:cNvCxnSpPr/>
      </xdr:nvCxnSpPr>
      <xdr:spPr>
        <a:xfrm>
          <a:off x="10363200" y="2952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23813</xdr:rowOff>
    </xdr:from>
    <xdr:to>
      <xdr:col>20</xdr:col>
      <xdr:colOff>0</xdr:colOff>
      <xdr:row>15</xdr:row>
      <xdr:rowOff>166688</xdr:rowOff>
    </xdr:to>
    <xdr:cxnSp macro="">
      <xdr:nvCxnSpPr>
        <xdr:cNvPr id="9" name="Leaf 11">
          <a:extLst>
            <a:ext uri="{FF2B5EF4-FFF2-40B4-BE49-F238E27FC236}">
              <a16:creationId xmlns:a16="http://schemas.microsoft.com/office/drawing/2014/main" id="{C30178DA-701E-4D38-A450-E42882BDB7A2}"/>
            </a:ext>
          </a:extLst>
        </xdr:cNvPr>
        <xdr:cNvCxnSpPr/>
      </xdr:nvCxnSpPr>
      <xdr:spPr>
        <a:xfrm>
          <a:off x="12192000" y="2881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17</xdr:row>
      <xdr:rowOff>95250</xdr:rowOff>
    </xdr:from>
    <xdr:to>
      <xdr:col>17</xdr:col>
      <xdr:colOff>0</xdr:colOff>
      <xdr:row>19</xdr:row>
      <xdr:rowOff>95250</xdr:rowOff>
    </xdr:to>
    <xdr:cxnSp macro="">
      <xdr:nvCxnSpPr>
        <xdr:cNvPr id="10" name="FBranch 12">
          <a:extLst>
            <a:ext uri="{FF2B5EF4-FFF2-40B4-BE49-F238E27FC236}">
              <a16:creationId xmlns:a16="http://schemas.microsoft.com/office/drawing/2014/main" id="{CED56946-ADA3-4CF5-8466-9CA85B8E5731}"/>
            </a:ext>
          </a:extLst>
        </xdr:cNvPr>
        <xdr:cNvCxnSpPr/>
      </xdr:nvCxnSpPr>
      <xdr:spPr>
        <a:xfrm>
          <a:off x="9753600" y="3333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19</xdr:row>
      <xdr:rowOff>95250</xdr:rowOff>
    </xdr:from>
    <xdr:to>
      <xdr:col>20</xdr:col>
      <xdr:colOff>0</xdr:colOff>
      <xdr:row>19</xdr:row>
      <xdr:rowOff>95250</xdr:rowOff>
    </xdr:to>
    <xdr:cxnSp macro="">
      <xdr:nvCxnSpPr>
        <xdr:cNvPr id="11" name="Branch 12">
          <a:extLst>
            <a:ext uri="{FF2B5EF4-FFF2-40B4-BE49-F238E27FC236}">
              <a16:creationId xmlns:a16="http://schemas.microsoft.com/office/drawing/2014/main" id="{7B3697F7-2F60-4AC1-8940-8AAB196CE75A}"/>
            </a:ext>
          </a:extLst>
        </xdr:cNvPr>
        <xdr:cNvCxnSpPr/>
      </xdr:nvCxnSpPr>
      <xdr:spPr>
        <a:xfrm>
          <a:off x="10363200" y="3714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19</xdr:row>
      <xdr:rowOff>23813</xdr:rowOff>
    </xdr:from>
    <xdr:to>
      <xdr:col>20</xdr:col>
      <xdr:colOff>0</xdr:colOff>
      <xdr:row>19</xdr:row>
      <xdr:rowOff>166688</xdr:rowOff>
    </xdr:to>
    <xdr:cxnSp macro="">
      <xdr:nvCxnSpPr>
        <xdr:cNvPr id="12" name="Leaf 12">
          <a:extLst>
            <a:ext uri="{FF2B5EF4-FFF2-40B4-BE49-F238E27FC236}">
              <a16:creationId xmlns:a16="http://schemas.microsoft.com/office/drawing/2014/main" id="{A52C653A-803A-4123-9B3A-A6BEDC47A13B}"/>
            </a:ext>
          </a:extLst>
        </xdr:cNvPr>
        <xdr:cNvCxnSpPr/>
      </xdr:nvCxnSpPr>
      <xdr:spPr>
        <a:xfrm>
          <a:off x="12192000" y="3643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25</xdr:row>
      <xdr:rowOff>0</xdr:rowOff>
    </xdr:from>
    <xdr:to>
      <xdr:col>16</xdr:col>
      <xdr:colOff>0</xdr:colOff>
      <xdr:row>25</xdr:row>
      <xdr:rowOff>161925</xdr:rowOff>
    </xdr:to>
    <xdr:sp macro="" textlink="">
      <xdr:nvSpPr>
        <xdr:cNvPr id="13" name="TrNd 2">
          <a:extLst>
            <a:ext uri="{FF2B5EF4-FFF2-40B4-BE49-F238E27FC236}">
              <a16:creationId xmlns:a16="http://schemas.microsoft.com/office/drawing/2014/main" id="{ED9B0AEF-A8BC-4096-9163-58B697550181}"/>
            </a:ext>
          </a:extLst>
        </xdr:cNvPr>
        <xdr:cNvSpPr>
          <a:spLocks/>
        </xdr:cNvSpPr>
      </xdr:nvSpPr>
      <xdr:spPr>
        <a:xfrm>
          <a:off x="9144000" y="4762500"/>
          <a:ext cx="609600" cy="161925"/>
        </a:xfrm>
        <a:prstGeom prst="rect">
          <a:avLst/>
        </a:prstGeom>
        <a:solidFill>
          <a:srgbClr val="9999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11</xdr:col>
      <xdr:colOff>0</xdr:colOff>
      <xdr:row>17</xdr:row>
      <xdr:rowOff>95250</xdr:rowOff>
    </xdr:from>
    <xdr:to>
      <xdr:col>12</xdr:col>
      <xdr:colOff>0</xdr:colOff>
      <xdr:row>21</xdr:row>
      <xdr:rowOff>80963</xdr:rowOff>
    </xdr:to>
    <xdr:cxnSp macro="">
      <xdr:nvCxnSpPr>
        <xdr:cNvPr id="14" name="FBranch 1">
          <a:extLst>
            <a:ext uri="{FF2B5EF4-FFF2-40B4-BE49-F238E27FC236}">
              <a16:creationId xmlns:a16="http://schemas.microsoft.com/office/drawing/2014/main" id="{7F5B66EA-DFB3-42DA-99AA-06B661E9F337}"/>
            </a:ext>
          </a:extLst>
        </xdr:cNvPr>
        <xdr:cNvCxnSpPr/>
      </xdr:nvCxnSpPr>
      <xdr:spPr>
        <a:xfrm flipV="1">
          <a:off x="6705600" y="3333750"/>
          <a:ext cx="609600" cy="7477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21</xdr:row>
      <xdr:rowOff>80963</xdr:rowOff>
    </xdr:from>
    <xdr:to>
      <xdr:col>12</xdr:col>
      <xdr:colOff>0</xdr:colOff>
      <xdr:row>25</xdr:row>
      <xdr:rowOff>95250</xdr:rowOff>
    </xdr:to>
    <xdr:cxnSp macro="">
      <xdr:nvCxnSpPr>
        <xdr:cNvPr id="15" name="FBranch 2">
          <a:extLst>
            <a:ext uri="{FF2B5EF4-FFF2-40B4-BE49-F238E27FC236}">
              <a16:creationId xmlns:a16="http://schemas.microsoft.com/office/drawing/2014/main" id="{1AE57A23-F9F1-485E-9742-4248609A6ACF}"/>
            </a:ext>
          </a:extLst>
        </xdr:cNvPr>
        <xdr:cNvCxnSpPr/>
      </xdr:nvCxnSpPr>
      <xdr:spPr>
        <a:xfrm>
          <a:off x="6705600" y="4081463"/>
          <a:ext cx="609600" cy="7762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23</xdr:row>
      <xdr:rowOff>95250</xdr:rowOff>
    </xdr:from>
    <xdr:to>
      <xdr:col>17</xdr:col>
      <xdr:colOff>0</xdr:colOff>
      <xdr:row>25</xdr:row>
      <xdr:rowOff>95250</xdr:rowOff>
    </xdr:to>
    <xdr:cxnSp macro="">
      <xdr:nvCxnSpPr>
        <xdr:cNvPr id="16" name="FBranch 21">
          <a:extLst>
            <a:ext uri="{FF2B5EF4-FFF2-40B4-BE49-F238E27FC236}">
              <a16:creationId xmlns:a16="http://schemas.microsoft.com/office/drawing/2014/main" id="{DF4546ED-0155-4420-BDBD-D2CEA76EB4F5}"/>
            </a:ext>
          </a:extLst>
        </xdr:cNvPr>
        <xdr:cNvCxnSpPr/>
      </xdr:nvCxnSpPr>
      <xdr:spPr>
        <a:xfrm flipV="1">
          <a:off x="9753600" y="4476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23</xdr:row>
      <xdr:rowOff>95250</xdr:rowOff>
    </xdr:from>
    <xdr:to>
      <xdr:col>20</xdr:col>
      <xdr:colOff>0</xdr:colOff>
      <xdr:row>23</xdr:row>
      <xdr:rowOff>95250</xdr:rowOff>
    </xdr:to>
    <xdr:cxnSp macro="">
      <xdr:nvCxnSpPr>
        <xdr:cNvPr id="17" name="Branch 21">
          <a:extLst>
            <a:ext uri="{FF2B5EF4-FFF2-40B4-BE49-F238E27FC236}">
              <a16:creationId xmlns:a16="http://schemas.microsoft.com/office/drawing/2014/main" id="{FD503F1A-F161-4DAE-BB1B-8DAAA69ECFB3}"/>
            </a:ext>
          </a:extLst>
        </xdr:cNvPr>
        <xdr:cNvCxnSpPr/>
      </xdr:nvCxnSpPr>
      <xdr:spPr>
        <a:xfrm>
          <a:off x="10363200" y="4476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23</xdr:row>
      <xdr:rowOff>23813</xdr:rowOff>
    </xdr:from>
    <xdr:to>
      <xdr:col>20</xdr:col>
      <xdr:colOff>0</xdr:colOff>
      <xdr:row>23</xdr:row>
      <xdr:rowOff>166688</xdr:rowOff>
    </xdr:to>
    <xdr:cxnSp macro="">
      <xdr:nvCxnSpPr>
        <xdr:cNvPr id="18" name="Leaf 21">
          <a:extLst>
            <a:ext uri="{FF2B5EF4-FFF2-40B4-BE49-F238E27FC236}">
              <a16:creationId xmlns:a16="http://schemas.microsoft.com/office/drawing/2014/main" id="{620DEDAB-B4A4-41A5-B16B-BE3F566F0C7E}"/>
            </a:ext>
          </a:extLst>
        </xdr:cNvPr>
        <xdr:cNvCxnSpPr/>
      </xdr:nvCxnSpPr>
      <xdr:spPr>
        <a:xfrm>
          <a:off x="12192000" y="4405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25</xdr:row>
      <xdr:rowOff>95250</xdr:rowOff>
    </xdr:from>
    <xdr:to>
      <xdr:col>17</xdr:col>
      <xdr:colOff>0</xdr:colOff>
      <xdr:row>27</xdr:row>
      <xdr:rowOff>95250</xdr:rowOff>
    </xdr:to>
    <xdr:cxnSp macro="">
      <xdr:nvCxnSpPr>
        <xdr:cNvPr id="19" name="FBranch 22">
          <a:extLst>
            <a:ext uri="{FF2B5EF4-FFF2-40B4-BE49-F238E27FC236}">
              <a16:creationId xmlns:a16="http://schemas.microsoft.com/office/drawing/2014/main" id="{42D27559-A711-4F39-AFB9-5B5083C5A2D2}"/>
            </a:ext>
          </a:extLst>
        </xdr:cNvPr>
        <xdr:cNvCxnSpPr/>
      </xdr:nvCxnSpPr>
      <xdr:spPr>
        <a:xfrm>
          <a:off x="9753600" y="4857750"/>
          <a:ext cx="609600"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27</xdr:row>
      <xdr:rowOff>95250</xdr:rowOff>
    </xdr:from>
    <xdr:to>
      <xdr:col>20</xdr:col>
      <xdr:colOff>0</xdr:colOff>
      <xdr:row>27</xdr:row>
      <xdr:rowOff>95250</xdr:rowOff>
    </xdr:to>
    <xdr:cxnSp macro="">
      <xdr:nvCxnSpPr>
        <xdr:cNvPr id="20" name="Branch 22">
          <a:extLst>
            <a:ext uri="{FF2B5EF4-FFF2-40B4-BE49-F238E27FC236}">
              <a16:creationId xmlns:a16="http://schemas.microsoft.com/office/drawing/2014/main" id="{007370DB-330A-452C-9D76-86833C12C297}"/>
            </a:ext>
          </a:extLst>
        </xdr:cNvPr>
        <xdr:cNvCxnSpPr/>
      </xdr:nvCxnSpPr>
      <xdr:spPr>
        <a:xfrm>
          <a:off x="10363200" y="5238750"/>
          <a:ext cx="1828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27</xdr:row>
      <xdr:rowOff>23813</xdr:rowOff>
    </xdr:from>
    <xdr:to>
      <xdr:col>20</xdr:col>
      <xdr:colOff>0</xdr:colOff>
      <xdr:row>27</xdr:row>
      <xdr:rowOff>166688</xdr:rowOff>
    </xdr:to>
    <xdr:cxnSp macro="">
      <xdr:nvCxnSpPr>
        <xdr:cNvPr id="21" name="Leaf 22">
          <a:extLst>
            <a:ext uri="{FF2B5EF4-FFF2-40B4-BE49-F238E27FC236}">
              <a16:creationId xmlns:a16="http://schemas.microsoft.com/office/drawing/2014/main" id="{DB56DE06-2887-4DE4-8AA1-85B647727542}"/>
            </a:ext>
          </a:extLst>
        </xdr:cNvPr>
        <xdr:cNvCxnSpPr/>
      </xdr:nvCxnSpPr>
      <xdr:spPr>
        <a:xfrm>
          <a:off x="12192000" y="5167313"/>
          <a:ext cx="0" cy="1428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558800</xdr:colOff>
      <xdr:row>34</xdr:row>
      <xdr:rowOff>90488</xdr:rowOff>
    </xdr:from>
    <xdr:to>
      <xdr:col>1</xdr:col>
      <xdr:colOff>0</xdr:colOff>
      <xdr:row>34</xdr:row>
      <xdr:rowOff>90488</xdr:rowOff>
    </xdr:to>
    <xdr:cxnSp macro="">
      <xdr:nvCxnSpPr>
        <xdr:cNvPr id="2" name="Root ">
          <a:extLst>
            <a:ext uri="{FF2B5EF4-FFF2-40B4-BE49-F238E27FC236}">
              <a16:creationId xmlns:a16="http://schemas.microsoft.com/office/drawing/2014/main" id="{51420DEE-7260-4A7E-B01D-DF229E6C5C2C}"/>
            </a:ext>
          </a:extLst>
        </xdr:cNvPr>
        <xdr:cNvCxnSpPr/>
      </xdr:nvCxnSpPr>
      <xdr:spPr>
        <a:xfrm flipH="1">
          <a:off x="558800" y="6567488"/>
          <a:ext cx="508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34</xdr:row>
      <xdr:rowOff>0</xdr:rowOff>
    </xdr:from>
    <xdr:to>
      <xdr:col>1</xdr:col>
      <xdr:colOff>161925</xdr:colOff>
      <xdr:row>34</xdr:row>
      <xdr:rowOff>161925</xdr:rowOff>
    </xdr:to>
    <xdr:sp macro="" textlink="">
      <xdr:nvSpPr>
        <xdr:cNvPr id="3" name="TrNd ">
          <a:extLst>
            <a:ext uri="{FF2B5EF4-FFF2-40B4-BE49-F238E27FC236}">
              <a16:creationId xmlns:a16="http://schemas.microsoft.com/office/drawing/2014/main" id="{BC5250AD-DD9C-44C4-B483-B8365C4BBD0D}"/>
            </a:ext>
          </a:extLst>
        </xdr:cNvPr>
        <xdr:cNvSpPr>
          <a:spLocks/>
        </xdr:cNvSpPr>
      </xdr:nvSpPr>
      <xdr:spPr>
        <a:xfrm>
          <a:off x="609600" y="64770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3</xdr:col>
      <xdr:colOff>0</xdr:colOff>
      <xdr:row>25</xdr:row>
      <xdr:rowOff>90488</xdr:rowOff>
    </xdr:from>
    <xdr:to>
      <xdr:col>6</xdr:col>
      <xdr:colOff>0</xdr:colOff>
      <xdr:row>25</xdr:row>
      <xdr:rowOff>90488</xdr:rowOff>
    </xdr:to>
    <xdr:cxnSp macro="">
      <xdr:nvCxnSpPr>
        <xdr:cNvPr id="4" name="Branch 1">
          <a:extLst>
            <a:ext uri="{FF2B5EF4-FFF2-40B4-BE49-F238E27FC236}">
              <a16:creationId xmlns:a16="http://schemas.microsoft.com/office/drawing/2014/main" id="{58281043-0BCB-47EC-8D81-59BF061B16AF}"/>
            </a:ext>
          </a:extLst>
        </xdr:cNvPr>
        <xdr:cNvCxnSpPr/>
      </xdr:nvCxnSpPr>
      <xdr:spPr>
        <a:xfrm>
          <a:off x="1000125" y="4852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43</xdr:row>
      <xdr:rowOff>90488</xdr:rowOff>
    </xdr:from>
    <xdr:to>
      <xdr:col>6</xdr:col>
      <xdr:colOff>0</xdr:colOff>
      <xdr:row>43</xdr:row>
      <xdr:rowOff>90488</xdr:rowOff>
    </xdr:to>
    <xdr:cxnSp macro="">
      <xdr:nvCxnSpPr>
        <xdr:cNvPr id="5" name="Branch 2">
          <a:extLst>
            <a:ext uri="{FF2B5EF4-FFF2-40B4-BE49-F238E27FC236}">
              <a16:creationId xmlns:a16="http://schemas.microsoft.com/office/drawing/2014/main" id="{B9A3638F-1882-436E-B34D-862EFFFEC40D}"/>
            </a:ext>
          </a:extLst>
        </xdr:cNvPr>
        <xdr:cNvCxnSpPr/>
      </xdr:nvCxnSpPr>
      <xdr:spPr>
        <a:xfrm>
          <a:off x="1000125" y="8281988"/>
          <a:ext cx="30861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25</xdr:row>
      <xdr:rowOff>0</xdr:rowOff>
    </xdr:from>
    <xdr:to>
      <xdr:col>6</xdr:col>
      <xdr:colOff>161925</xdr:colOff>
      <xdr:row>25</xdr:row>
      <xdr:rowOff>161925</xdr:rowOff>
    </xdr:to>
    <xdr:sp macro="" textlink="">
      <xdr:nvSpPr>
        <xdr:cNvPr id="6" name="TrNd 1">
          <a:extLst>
            <a:ext uri="{FF2B5EF4-FFF2-40B4-BE49-F238E27FC236}">
              <a16:creationId xmlns:a16="http://schemas.microsoft.com/office/drawing/2014/main" id="{D89A8B4E-F911-4753-9ED7-BC889883ABE3}"/>
            </a:ext>
          </a:extLst>
        </xdr:cNvPr>
        <xdr:cNvSpPr>
          <a:spLocks/>
        </xdr:cNvSpPr>
      </xdr:nvSpPr>
      <xdr:spPr>
        <a:xfrm>
          <a:off x="4086225" y="47625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19</xdr:row>
      <xdr:rowOff>90488</xdr:rowOff>
    </xdr:from>
    <xdr:to>
      <xdr:col>11</xdr:col>
      <xdr:colOff>0</xdr:colOff>
      <xdr:row>19</xdr:row>
      <xdr:rowOff>90488</xdr:rowOff>
    </xdr:to>
    <xdr:cxnSp macro="">
      <xdr:nvCxnSpPr>
        <xdr:cNvPr id="7" name="Branch 11">
          <a:extLst>
            <a:ext uri="{FF2B5EF4-FFF2-40B4-BE49-F238E27FC236}">
              <a16:creationId xmlns:a16="http://schemas.microsoft.com/office/drawing/2014/main" id="{5000E23B-FE00-4344-9041-34EEE8AB3558}"/>
            </a:ext>
          </a:extLst>
        </xdr:cNvPr>
        <xdr:cNvCxnSpPr/>
      </xdr:nvCxnSpPr>
      <xdr:spPr>
        <a:xfrm>
          <a:off x="4476750" y="3709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31</xdr:row>
      <xdr:rowOff>90488</xdr:rowOff>
    </xdr:from>
    <xdr:to>
      <xdr:col>11</xdr:col>
      <xdr:colOff>0</xdr:colOff>
      <xdr:row>31</xdr:row>
      <xdr:rowOff>90488</xdr:rowOff>
    </xdr:to>
    <xdr:cxnSp macro="">
      <xdr:nvCxnSpPr>
        <xdr:cNvPr id="8" name="Branch 12">
          <a:extLst>
            <a:ext uri="{FF2B5EF4-FFF2-40B4-BE49-F238E27FC236}">
              <a16:creationId xmlns:a16="http://schemas.microsoft.com/office/drawing/2014/main" id="{783485E9-C71E-418F-A9E9-55F2FC78B05D}"/>
            </a:ext>
          </a:extLst>
        </xdr:cNvPr>
        <xdr:cNvCxnSpPr/>
      </xdr:nvCxnSpPr>
      <xdr:spPr>
        <a:xfrm>
          <a:off x="4476750" y="59959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0</xdr:rowOff>
    </xdr:from>
    <xdr:to>
      <xdr:col>6</xdr:col>
      <xdr:colOff>161925</xdr:colOff>
      <xdr:row>43</xdr:row>
      <xdr:rowOff>161925</xdr:rowOff>
    </xdr:to>
    <xdr:sp macro="" textlink="">
      <xdr:nvSpPr>
        <xdr:cNvPr id="9" name="TrNd 2">
          <a:extLst>
            <a:ext uri="{FF2B5EF4-FFF2-40B4-BE49-F238E27FC236}">
              <a16:creationId xmlns:a16="http://schemas.microsoft.com/office/drawing/2014/main" id="{4F7F8FF3-F933-4F1C-A1F0-8CE6ECA08158}"/>
            </a:ext>
          </a:extLst>
        </xdr:cNvPr>
        <xdr:cNvSpPr>
          <a:spLocks/>
        </xdr:cNvSpPr>
      </xdr:nvSpPr>
      <xdr:spPr>
        <a:xfrm>
          <a:off x="4086225" y="8191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8</xdr:col>
      <xdr:colOff>0</xdr:colOff>
      <xdr:row>40</xdr:row>
      <xdr:rowOff>90488</xdr:rowOff>
    </xdr:from>
    <xdr:to>
      <xdr:col>11</xdr:col>
      <xdr:colOff>0</xdr:colOff>
      <xdr:row>40</xdr:row>
      <xdr:rowOff>90488</xdr:rowOff>
    </xdr:to>
    <xdr:cxnSp macro="">
      <xdr:nvCxnSpPr>
        <xdr:cNvPr id="10" name="Branch 21">
          <a:extLst>
            <a:ext uri="{FF2B5EF4-FFF2-40B4-BE49-F238E27FC236}">
              <a16:creationId xmlns:a16="http://schemas.microsoft.com/office/drawing/2014/main" id="{4AB9DE2F-24F6-44A1-89B3-32547EA6A00D}"/>
            </a:ext>
          </a:extLst>
        </xdr:cNvPr>
        <xdr:cNvCxnSpPr/>
      </xdr:nvCxnSpPr>
      <xdr:spPr>
        <a:xfrm>
          <a:off x="4476750" y="7710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46</xdr:row>
      <xdr:rowOff>90488</xdr:rowOff>
    </xdr:from>
    <xdr:to>
      <xdr:col>11</xdr:col>
      <xdr:colOff>0</xdr:colOff>
      <xdr:row>46</xdr:row>
      <xdr:rowOff>90488</xdr:rowOff>
    </xdr:to>
    <xdr:cxnSp macro="">
      <xdr:nvCxnSpPr>
        <xdr:cNvPr id="11" name="Branch 22">
          <a:extLst>
            <a:ext uri="{FF2B5EF4-FFF2-40B4-BE49-F238E27FC236}">
              <a16:creationId xmlns:a16="http://schemas.microsoft.com/office/drawing/2014/main" id="{FD3F61AE-51AA-4DFC-9DB3-3FEE428771B4}"/>
            </a:ext>
          </a:extLst>
        </xdr:cNvPr>
        <xdr:cNvCxnSpPr/>
      </xdr:nvCxnSpPr>
      <xdr:spPr>
        <a:xfrm>
          <a:off x="4476750" y="8853488"/>
          <a:ext cx="29813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46</xdr:row>
      <xdr:rowOff>22622</xdr:rowOff>
    </xdr:from>
    <xdr:to>
      <xdr:col>21</xdr:col>
      <xdr:colOff>0</xdr:colOff>
      <xdr:row>46</xdr:row>
      <xdr:rowOff>158353</xdr:rowOff>
    </xdr:to>
    <xdr:cxnSp macro="">
      <xdr:nvCxnSpPr>
        <xdr:cNvPr id="12" name="Leaf 22">
          <a:extLst>
            <a:ext uri="{FF2B5EF4-FFF2-40B4-BE49-F238E27FC236}">
              <a16:creationId xmlns:a16="http://schemas.microsoft.com/office/drawing/2014/main" id="{2EC3AACA-B6B1-4CCB-844B-3AB493BA7278}"/>
            </a:ext>
          </a:extLst>
        </xdr:cNvPr>
        <xdr:cNvCxnSpPr/>
      </xdr:nvCxnSpPr>
      <xdr:spPr>
        <a:xfrm>
          <a:off x="12420600" y="878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40</xdr:row>
      <xdr:rowOff>0</xdr:rowOff>
    </xdr:from>
    <xdr:to>
      <xdr:col>11</xdr:col>
      <xdr:colOff>161925</xdr:colOff>
      <xdr:row>40</xdr:row>
      <xdr:rowOff>161925</xdr:rowOff>
    </xdr:to>
    <xdr:sp macro="" textlink="">
      <xdr:nvSpPr>
        <xdr:cNvPr id="13" name="TrNd 21">
          <a:extLst>
            <a:ext uri="{FF2B5EF4-FFF2-40B4-BE49-F238E27FC236}">
              <a16:creationId xmlns:a16="http://schemas.microsoft.com/office/drawing/2014/main" id="{22B3890A-FE11-48CE-A70E-2AD1606BFF54}"/>
            </a:ext>
          </a:extLst>
        </xdr:cNvPr>
        <xdr:cNvSpPr>
          <a:spLocks/>
        </xdr:cNvSpPr>
      </xdr:nvSpPr>
      <xdr:spPr>
        <a:xfrm>
          <a:off x="7458075" y="7620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7</xdr:col>
      <xdr:colOff>0</xdr:colOff>
      <xdr:row>40</xdr:row>
      <xdr:rowOff>90488</xdr:rowOff>
    </xdr:from>
    <xdr:to>
      <xdr:col>8</xdr:col>
      <xdr:colOff>0</xdr:colOff>
      <xdr:row>43</xdr:row>
      <xdr:rowOff>80963</xdr:rowOff>
    </xdr:to>
    <xdr:cxnSp macro="">
      <xdr:nvCxnSpPr>
        <xdr:cNvPr id="14" name="FBranch 21">
          <a:extLst>
            <a:ext uri="{FF2B5EF4-FFF2-40B4-BE49-F238E27FC236}">
              <a16:creationId xmlns:a16="http://schemas.microsoft.com/office/drawing/2014/main" id="{E8CB6B78-169F-49C9-B54E-6EAE82D6402A}"/>
            </a:ext>
          </a:extLst>
        </xdr:cNvPr>
        <xdr:cNvCxnSpPr/>
      </xdr:nvCxnSpPr>
      <xdr:spPr>
        <a:xfrm flipV="1">
          <a:off x="4238625" y="7710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43</xdr:row>
      <xdr:rowOff>80963</xdr:rowOff>
    </xdr:from>
    <xdr:to>
      <xdr:col>8</xdr:col>
      <xdr:colOff>0</xdr:colOff>
      <xdr:row>46</xdr:row>
      <xdr:rowOff>90488</xdr:rowOff>
    </xdr:to>
    <xdr:cxnSp macro="">
      <xdr:nvCxnSpPr>
        <xdr:cNvPr id="15" name="FBranch 22">
          <a:extLst>
            <a:ext uri="{FF2B5EF4-FFF2-40B4-BE49-F238E27FC236}">
              <a16:creationId xmlns:a16="http://schemas.microsoft.com/office/drawing/2014/main" id="{9F28F5AC-FD79-4A7F-BD9D-FC1207A6A206}"/>
            </a:ext>
          </a:extLst>
        </xdr:cNvPr>
        <xdr:cNvCxnSpPr/>
      </xdr:nvCxnSpPr>
      <xdr:spPr>
        <a:xfrm>
          <a:off x="4238625" y="8272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38</xdr:row>
      <xdr:rowOff>90488</xdr:rowOff>
    </xdr:from>
    <xdr:to>
      <xdr:col>13</xdr:col>
      <xdr:colOff>0</xdr:colOff>
      <xdr:row>40</xdr:row>
      <xdr:rowOff>90488</xdr:rowOff>
    </xdr:to>
    <xdr:cxnSp macro="">
      <xdr:nvCxnSpPr>
        <xdr:cNvPr id="16" name="FBranch 211">
          <a:extLst>
            <a:ext uri="{FF2B5EF4-FFF2-40B4-BE49-F238E27FC236}">
              <a16:creationId xmlns:a16="http://schemas.microsoft.com/office/drawing/2014/main" id="{5EF119A7-DB8F-4B39-A202-6752E3B88713}"/>
            </a:ext>
          </a:extLst>
        </xdr:cNvPr>
        <xdr:cNvCxnSpPr/>
      </xdr:nvCxnSpPr>
      <xdr:spPr>
        <a:xfrm flipV="1">
          <a:off x="7610475" y="7329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38</xdr:row>
      <xdr:rowOff>90488</xdr:rowOff>
    </xdr:from>
    <xdr:to>
      <xdr:col>16</xdr:col>
      <xdr:colOff>0</xdr:colOff>
      <xdr:row>38</xdr:row>
      <xdr:rowOff>90488</xdr:rowOff>
    </xdr:to>
    <xdr:cxnSp macro="">
      <xdr:nvCxnSpPr>
        <xdr:cNvPr id="17" name="Branch 211">
          <a:extLst>
            <a:ext uri="{FF2B5EF4-FFF2-40B4-BE49-F238E27FC236}">
              <a16:creationId xmlns:a16="http://schemas.microsoft.com/office/drawing/2014/main" id="{0F0A611C-24E1-4D2C-BB99-6343EFE861CF}"/>
            </a:ext>
          </a:extLst>
        </xdr:cNvPr>
        <xdr:cNvCxnSpPr/>
      </xdr:nvCxnSpPr>
      <xdr:spPr>
        <a:xfrm>
          <a:off x="7848600" y="7329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38</xdr:row>
      <xdr:rowOff>22622</xdr:rowOff>
    </xdr:from>
    <xdr:to>
      <xdr:col>21</xdr:col>
      <xdr:colOff>0</xdr:colOff>
      <xdr:row>38</xdr:row>
      <xdr:rowOff>158353</xdr:rowOff>
    </xdr:to>
    <xdr:cxnSp macro="">
      <xdr:nvCxnSpPr>
        <xdr:cNvPr id="18" name="Leaf 211">
          <a:extLst>
            <a:ext uri="{FF2B5EF4-FFF2-40B4-BE49-F238E27FC236}">
              <a16:creationId xmlns:a16="http://schemas.microsoft.com/office/drawing/2014/main" id="{C6C2523B-0767-4ADA-BD20-D4DF1589D3BD}"/>
            </a:ext>
          </a:extLst>
        </xdr:cNvPr>
        <xdr:cNvCxnSpPr/>
      </xdr:nvCxnSpPr>
      <xdr:spPr>
        <a:xfrm>
          <a:off x="12420600" y="726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40</xdr:row>
      <xdr:rowOff>90488</xdr:rowOff>
    </xdr:from>
    <xdr:to>
      <xdr:col>13</xdr:col>
      <xdr:colOff>0</xdr:colOff>
      <xdr:row>42</xdr:row>
      <xdr:rowOff>90488</xdr:rowOff>
    </xdr:to>
    <xdr:cxnSp macro="">
      <xdr:nvCxnSpPr>
        <xdr:cNvPr id="19" name="FBranch 212">
          <a:extLst>
            <a:ext uri="{FF2B5EF4-FFF2-40B4-BE49-F238E27FC236}">
              <a16:creationId xmlns:a16="http://schemas.microsoft.com/office/drawing/2014/main" id="{B23174D5-6D11-41C0-B4C1-9BC49197333F}"/>
            </a:ext>
          </a:extLst>
        </xdr:cNvPr>
        <xdr:cNvCxnSpPr/>
      </xdr:nvCxnSpPr>
      <xdr:spPr>
        <a:xfrm>
          <a:off x="7610475" y="7710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42</xdr:row>
      <xdr:rowOff>90488</xdr:rowOff>
    </xdr:from>
    <xdr:to>
      <xdr:col>16</xdr:col>
      <xdr:colOff>0</xdr:colOff>
      <xdr:row>42</xdr:row>
      <xdr:rowOff>90488</xdr:rowOff>
    </xdr:to>
    <xdr:cxnSp macro="">
      <xdr:nvCxnSpPr>
        <xdr:cNvPr id="20" name="Branch 212">
          <a:extLst>
            <a:ext uri="{FF2B5EF4-FFF2-40B4-BE49-F238E27FC236}">
              <a16:creationId xmlns:a16="http://schemas.microsoft.com/office/drawing/2014/main" id="{BFF0A748-1AC5-4E67-AA89-EF9CF1364630}"/>
            </a:ext>
          </a:extLst>
        </xdr:cNvPr>
        <xdr:cNvCxnSpPr/>
      </xdr:nvCxnSpPr>
      <xdr:spPr>
        <a:xfrm>
          <a:off x="7848600" y="809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42</xdr:row>
      <xdr:rowOff>22622</xdr:rowOff>
    </xdr:from>
    <xdr:to>
      <xdr:col>21</xdr:col>
      <xdr:colOff>0</xdr:colOff>
      <xdr:row>42</xdr:row>
      <xdr:rowOff>158353</xdr:rowOff>
    </xdr:to>
    <xdr:cxnSp macro="">
      <xdr:nvCxnSpPr>
        <xdr:cNvPr id="21" name="Leaf 212">
          <a:extLst>
            <a:ext uri="{FF2B5EF4-FFF2-40B4-BE49-F238E27FC236}">
              <a16:creationId xmlns:a16="http://schemas.microsoft.com/office/drawing/2014/main" id="{D7A72506-6075-4A12-BCE5-A0F16E05DD56}"/>
            </a:ext>
          </a:extLst>
        </xdr:cNvPr>
        <xdr:cNvCxnSpPr/>
      </xdr:nvCxnSpPr>
      <xdr:spPr>
        <a:xfrm>
          <a:off x="12420600" y="802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90488</xdr:rowOff>
    </xdr:from>
    <xdr:to>
      <xdr:col>21</xdr:col>
      <xdr:colOff>0</xdr:colOff>
      <xdr:row>46</xdr:row>
      <xdr:rowOff>90488</xdr:rowOff>
    </xdr:to>
    <xdr:cxnSp macro="">
      <xdr:nvCxnSpPr>
        <xdr:cNvPr id="22" name="XBranch 22">
          <a:extLst>
            <a:ext uri="{FF2B5EF4-FFF2-40B4-BE49-F238E27FC236}">
              <a16:creationId xmlns:a16="http://schemas.microsoft.com/office/drawing/2014/main" id="{DEC1D12B-BFA0-4DD3-A876-AC09C4E5F227}"/>
            </a:ext>
          </a:extLst>
        </xdr:cNvPr>
        <xdr:cNvCxnSpPr/>
      </xdr:nvCxnSpPr>
      <xdr:spPr>
        <a:xfrm>
          <a:off x="7458075" y="8853488"/>
          <a:ext cx="496252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19</xdr:row>
      <xdr:rowOff>0</xdr:rowOff>
    </xdr:from>
    <xdr:to>
      <xdr:col>11</xdr:col>
      <xdr:colOff>161925</xdr:colOff>
      <xdr:row>19</xdr:row>
      <xdr:rowOff>161925</xdr:rowOff>
    </xdr:to>
    <xdr:sp macro="" textlink="">
      <xdr:nvSpPr>
        <xdr:cNvPr id="23" name="TrNd 11">
          <a:extLst>
            <a:ext uri="{FF2B5EF4-FFF2-40B4-BE49-F238E27FC236}">
              <a16:creationId xmlns:a16="http://schemas.microsoft.com/office/drawing/2014/main" id="{FDAC3351-AF7F-42CD-ACEC-6AE8C221DBC2}"/>
            </a:ext>
          </a:extLst>
        </xdr:cNvPr>
        <xdr:cNvSpPr>
          <a:spLocks/>
        </xdr:cNvSpPr>
      </xdr:nvSpPr>
      <xdr:spPr>
        <a:xfrm>
          <a:off x="7458075" y="3619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16</xdr:row>
      <xdr:rowOff>90488</xdr:rowOff>
    </xdr:from>
    <xdr:to>
      <xdr:col>16</xdr:col>
      <xdr:colOff>0</xdr:colOff>
      <xdr:row>16</xdr:row>
      <xdr:rowOff>90488</xdr:rowOff>
    </xdr:to>
    <xdr:cxnSp macro="">
      <xdr:nvCxnSpPr>
        <xdr:cNvPr id="24" name="Branch 111">
          <a:extLst>
            <a:ext uri="{FF2B5EF4-FFF2-40B4-BE49-F238E27FC236}">
              <a16:creationId xmlns:a16="http://schemas.microsoft.com/office/drawing/2014/main" id="{F75A0393-3559-463B-90BB-073E51539254}"/>
            </a:ext>
          </a:extLst>
        </xdr:cNvPr>
        <xdr:cNvCxnSpPr/>
      </xdr:nvCxnSpPr>
      <xdr:spPr>
        <a:xfrm>
          <a:off x="7848600" y="3138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22</xdr:row>
      <xdr:rowOff>90488</xdr:rowOff>
    </xdr:from>
    <xdr:to>
      <xdr:col>16</xdr:col>
      <xdr:colOff>0</xdr:colOff>
      <xdr:row>22</xdr:row>
      <xdr:rowOff>90488</xdr:rowOff>
    </xdr:to>
    <xdr:cxnSp macro="">
      <xdr:nvCxnSpPr>
        <xdr:cNvPr id="25" name="Branch 112">
          <a:extLst>
            <a:ext uri="{FF2B5EF4-FFF2-40B4-BE49-F238E27FC236}">
              <a16:creationId xmlns:a16="http://schemas.microsoft.com/office/drawing/2014/main" id="{D78058FD-938D-4871-8E51-8E0AC67E577E}"/>
            </a:ext>
          </a:extLst>
        </xdr:cNvPr>
        <xdr:cNvCxnSpPr/>
      </xdr:nvCxnSpPr>
      <xdr:spPr>
        <a:xfrm>
          <a:off x="7848600" y="4281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22</xdr:row>
      <xdr:rowOff>22622</xdr:rowOff>
    </xdr:from>
    <xdr:to>
      <xdr:col>21</xdr:col>
      <xdr:colOff>0</xdr:colOff>
      <xdr:row>22</xdr:row>
      <xdr:rowOff>158353</xdr:rowOff>
    </xdr:to>
    <xdr:cxnSp macro="">
      <xdr:nvCxnSpPr>
        <xdr:cNvPr id="26" name="Leaf 112">
          <a:extLst>
            <a:ext uri="{FF2B5EF4-FFF2-40B4-BE49-F238E27FC236}">
              <a16:creationId xmlns:a16="http://schemas.microsoft.com/office/drawing/2014/main" id="{406A0716-2789-4A03-9577-EC04FA999C0B}"/>
            </a:ext>
          </a:extLst>
        </xdr:cNvPr>
        <xdr:cNvCxnSpPr/>
      </xdr:nvCxnSpPr>
      <xdr:spPr>
        <a:xfrm>
          <a:off x="12420600" y="4213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31</xdr:row>
      <xdr:rowOff>0</xdr:rowOff>
    </xdr:from>
    <xdr:to>
      <xdr:col>11</xdr:col>
      <xdr:colOff>161925</xdr:colOff>
      <xdr:row>31</xdr:row>
      <xdr:rowOff>161925</xdr:rowOff>
    </xdr:to>
    <xdr:sp macro="" textlink="">
      <xdr:nvSpPr>
        <xdr:cNvPr id="27" name="TrNd 12">
          <a:extLst>
            <a:ext uri="{FF2B5EF4-FFF2-40B4-BE49-F238E27FC236}">
              <a16:creationId xmlns:a16="http://schemas.microsoft.com/office/drawing/2014/main" id="{3B4E575B-A8C9-48DB-8898-6C413742BF0D}"/>
            </a:ext>
          </a:extLst>
        </xdr:cNvPr>
        <xdr:cNvSpPr>
          <a:spLocks/>
        </xdr:cNvSpPr>
      </xdr:nvSpPr>
      <xdr:spPr>
        <a:xfrm>
          <a:off x="7458075" y="5905500"/>
          <a:ext cx="152400" cy="161925"/>
        </a:xfrm>
        <a:prstGeom prst="rect">
          <a:avLst/>
        </a:prstGeom>
        <a:solidFill>
          <a:srgbClr val="9999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13</xdr:col>
      <xdr:colOff>0</xdr:colOff>
      <xdr:row>28</xdr:row>
      <xdr:rowOff>90488</xdr:rowOff>
    </xdr:from>
    <xdr:to>
      <xdr:col>16</xdr:col>
      <xdr:colOff>0</xdr:colOff>
      <xdr:row>28</xdr:row>
      <xdr:rowOff>90488</xdr:rowOff>
    </xdr:to>
    <xdr:cxnSp macro="">
      <xdr:nvCxnSpPr>
        <xdr:cNvPr id="28" name="Branch 121">
          <a:extLst>
            <a:ext uri="{FF2B5EF4-FFF2-40B4-BE49-F238E27FC236}">
              <a16:creationId xmlns:a16="http://schemas.microsoft.com/office/drawing/2014/main" id="{28E2F695-07C9-4A81-A54E-E1540CD3A115}"/>
            </a:ext>
          </a:extLst>
        </xdr:cNvPr>
        <xdr:cNvCxnSpPr/>
      </xdr:nvCxnSpPr>
      <xdr:spPr>
        <a:xfrm>
          <a:off x="7848600" y="5424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34</xdr:row>
      <xdr:rowOff>90488</xdr:rowOff>
    </xdr:from>
    <xdr:to>
      <xdr:col>16</xdr:col>
      <xdr:colOff>0</xdr:colOff>
      <xdr:row>34</xdr:row>
      <xdr:rowOff>90488</xdr:rowOff>
    </xdr:to>
    <xdr:cxnSp macro="">
      <xdr:nvCxnSpPr>
        <xdr:cNvPr id="29" name="Branch 122">
          <a:extLst>
            <a:ext uri="{FF2B5EF4-FFF2-40B4-BE49-F238E27FC236}">
              <a16:creationId xmlns:a16="http://schemas.microsoft.com/office/drawing/2014/main" id="{EE4B22B4-FD44-4592-9AF5-4A48B607535B}"/>
            </a:ext>
          </a:extLst>
        </xdr:cNvPr>
        <xdr:cNvCxnSpPr/>
      </xdr:nvCxnSpPr>
      <xdr:spPr>
        <a:xfrm>
          <a:off x="7848600" y="6567488"/>
          <a:ext cx="24003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34</xdr:row>
      <xdr:rowOff>22622</xdr:rowOff>
    </xdr:from>
    <xdr:to>
      <xdr:col>21</xdr:col>
      <xdr:colOff>0</xdr:colOff>
      <xdr:row>34</xdr:row>
      <xdr:rowOff>158353</xdr:rowOff>
    </xdr:to>
    <xdr:cxnSp macro="">
      <xdr:nvCxnSpPr>
        <xdr:cNvPr id="30" name="Leaf 122">
          <a:extLst>
            <a:ext uri="{FF2B5EF4-FFF2-40B4-BE49-F238E27FC236}">
              <a16:creationId xmlns:a16="http://schemas.microsoft.com/office/drawing/2014/main" id="{0F48F403-BCDC-47BB-A33B-72DE850E5435}"/>
            </a:ext>
          </a:extLst>
        </xdr:cNvPr>
        <xdr:cNvCxnSpPr/>
      </xdr:nvCxnSpPr>
      <xdr:spPr>
        <a:xfrm>
          <a:off x="12420600" y="649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16</xdr:row>
      <xdr:rowOff>0</xdr:rowOff>
    </xdr:from>
    <xdr:to>
      <xdr:col>16</xdr:col>
      <xdr:colOff>161925</xdr:colOff>
      <xdr:row>16</xdr:row>
      <xdr:rowOff>161925</xdr:rowOff>
    </xdr:to>
    <xdr:sp macro="" textlink="">
      <xdr:nvSpPr>
        <xdr:cNvPr id="31" name="TrNd 111">
          <a:extLst>
            <a:ext uri="{FF2B5EF4-FFF2-40B4-BE49-F238E27FC236}">
              <a16:creationId xmlns:a16="http://schemas.microsoft.com/office/drawing/2014/main" id="{D6E62FC7-4A64-45C1-8CEE-11BF07E18C87}"/>
            </a:ext>
          </a:extLst>
        </xdr:cNvPr>
        <xdr:cNvSpPr>
          <a:spLocks/>
        </xdr:cNvSpPr>
      </xdr:nvSpPr>
      <xdr:spPr>
        <a:xfrm>
          <a:off x="10248900" y="3048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16</xdr:row>
      <xdr:rowOff>90488</xdr:rowOff>
    </xdr:from>
    <xdr:to>
      <xdr:col>13</xdr:col>
      <xdr:colOff>0</xdr:colOff>
      <xdr:row>19</xdr:row>
      <xdr:rowOff>80963</xdr:rowOff>
    </xdr:to>
    <xdr:cxnSp macro="">
      <xdr:nvCxnSpPr>
        <xdr:cNvPr id="32" name="FBranch 111">
          <a:extLst>
            <a:ext uri="{FF2B5EF4-FFF2-40B4-BE49-F238E27FC236}">
              <a16:creationId xmlns:a16="http://schemas.microsoft.com/office/drawing/2014/main" id="{59C6167F-2721-4E7E-8AEC-35AECF598230}"/>
            </a:ext>
          </a:extLst>
        </xdr:cNvPr>
        <xdr:cNvCxnSpPr/>
      </xdr:nvCxnSpPr>
      <xdr:spPr>
        <a:xfrm flipV="1">
          <a:off x="7610475" y="3138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19</xdr:row>
      <xdr:rowOff>80963</xdr:rowOff>
    </xdr:from>
    <xdr:to>
      <xdr:col>13</xdr:col>
      <xdr:colOff>0</xdr:colOff>
      <xdr:row>22</xdr:row>
      <xdr:rowOff>90488</xdr:rowOff>
    </xdr:to>
    <xdr:cxnSp macro="">
      <xdr:nvCxnSpPr>
        <xdr:cNvPr id="33" name="FBranch 112">
          <a:extLst>
            <a:ext uri="{FF2B5EF4-FFF2-40B4-BE49-F238E27FC236}">
              <a16:creationId xmlns:a16="http://schemas.microsoft.com/office/drawing/2014/main" id="{A5AA3FD5-FC71-4715-AB29-31B3E6714075}"/>
            </a:ext>
          </a:extLst>
        </xdr:cNvPr>
        <xdr:cNvCxnSpPr/>
      </xdr:nvCxnSpPr>
      <xdr:spPr>
        <a:xfrm>
          <a:off x="7610475" y="3700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xdr:row>
      <xdr:rowOff>90488</xdr:rowOff>
    </xdr:from>
    <xdr:to>
      <xdr:col>18</xdr:col>
      <xdr:colOff>0</xdr:colOff>
      <xdr:row>16</xdr:row>
      <xdr:rowOff>90488</xdr:rowOff>
    </xdr:to>
    <xdr:cxnSp macro="">
      <xdr:nvCxnSpPr>
        <xdr:cNvPr id="34" name="FBranch 1111">
          <a:extLst>
            <a:ext uri="{FF2B5EF4-FFF2-40B4-BE49-F238E27FC236}">
              <a16:creationId xmlns:a16="http://schemas.microsoft.com/office/drawing/2014/main" id="{946A1B65-DDBC-4C1A-825F-4DEB948793B5}"/>
            </a:ext>
          </a:extLst>
        </xdr:cNvPr>
        <xdr:cNvCxnSpPr/>
      </xdr:nvCxnSpPr>
      <xdr:spPr>
        <a:xfrm flipV="1">
          <a:off x="10401300" y="2757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14</xdr:row>
      <xdr:rowOff>90488</xdr:rowOff>
    </xdr:from>
    <xdr:to>
      <xdr:col>21</xdr:col>
      <xdr:colOff>0</xdr:colOff>
      <xdr:row>14</xdr:row>
      <xdr:rowOff>90488</xdr:rowOff>
    </xdr:to>
    <xdr:cxnSp macro="">
      <xdr:nvCxnSpPr>
        <xdr:cNvPr id="35" name="Branch 1111">
          <a:extLst>
            <a:ext uri="{FF2B5EF4-FFF2-40B4-BE49-F238E27FC236}">
              <a16:creationId xmlns:a16="http://schemas.microsoft.com/office/drawing/2014/main" id="{49681192-244D-4C8D-9857-0F9DCB306B3D}"/>
            </a:ext>
          </a:extLst>
        </xdr:cNvPr>
        <xdr:cNvCxnSpPr/>
      </xdr:nvCxnSpPr>
      <xdr:spPr>
        <a:xfrm>
          <a:off x="10639425" y="2757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14</xdr:row>
      <xdr:rowOff>22622</xdr:rowOff>
    </xdr:from>
    <xdr:to>
      <xdr:col>21</xdr:col>
      <xdr:colOff>0</xdr:colOff>
      <xdr:row>14</xdr:row>
      <xdr:rowOff>158353</xdr:rowOff>
    </xdr:to>
    <xdr:cxnSp macro="">
      <xdr:nvCxnSpPr>
        <xdr:cNvPr id="36" name="Leaf 1111">
          <a:extLst>
            <a:ext uri="{FF2B5EF4-FFF2-40B4-BE49-F238E27FC236}">
              <a16:creationId xmlns:a16="http://schemas.microsoft.com/office/drawing/2014/main" id="{0692DED3-4319-414A-AED0-D5725BEE06A7}"/>
            </a:ext>
          </a:extLst>
        </xdr:cNvPr>
        <xdr:cNvCxnSpPr/>
      </xdr:nvCxnSpPr>
      <xdr:spPr>
        <a:xfrm>
          <a:off x="12420600" y="2689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16</xdr:row>
      <xdr:rowOff>90488</xdr:rowOff>
    </xdr:from>
    <xdr:to>
      <xdr:col>18</xdr:col>
      <xdr:colOff>0</xdr:colOff>
      <xdr:row>18</xdr:row>
      <xdr:rowOff>90488</xdr:rowOff>
    </xdr:to>
    <xdr:cxnSp macro="">
      <xdr:nvCxnSpPr>
        <xdr:cNvPr id="37" name="FBranch 1112">
          <a:extLst>
            <a:ext uri="{FF2B5EF4-FFF2-40B4-BE49-F238E27FC236}">
              <a16:creationId xmlns:a16="http://schemas.microsoft.com/office/drawing/2014/main" id="{732A8416-AEAE-41F1-A88D-B63FF3617DC9}"/>
            </a:ext>
          </a:extLst>
        </xdr:cNvPr>
        <xdr:cNvCxnSpPr/>
      </xdr:nvCxnSpPr>
      <xdr:spPr>
        <a:xfrm>
          <a:off x="10401300" y="3138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18</xdr:row>
      <xdr:rowOff>90488</xdr:rowOff>
    </xdr:from>
    <xdr:to>
      <xdr:col>21</xdr:col>
      <xdr:colOff>0</xdr:colOff>
      <xdr:row>18</xdr:row>
      <xdr:rowOff>90488</xdr:rowOff>
    </xdr:to>
    <xdr:cxnSp macro="">
      <xdr:nvCxnSpPr>
        <xdr:cNvPr id="38" name="Branch 1112">
          <a:extLst>
            <a:ext uri="{FF2B5EF4-FFF2-40B4-BE49-F238E27FC236}">
              <a16:creationId xmlns:a16="http://schemas.microsoft.com/office/drawing/2014/main" id="{727CEF6C-6C91-4A54-A866-67F0E6B21916}"/>
            </a:ext>
          </a:extLst>
        </xdr:cNvPr>
        <xdr:cNvCxnSpPr/>
      </xdr:nvCxnSpPr>
      <xdr:spPr>
        <a:xfrm>
          <a:off x="10639425" y="3519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18</xdr:row>
      <xdr:rowOff>22622</xdr:rowOff>
    </xdr:from>
    <xdr:to>
      <xdr:col>21</xdr:col>
      <xdr:colOff>0</xdr:colOff>
      <xdr:row>18</xdr:row>
      <xdr:rowOff>158353</xdr:rowOff>
    </xdr:to>
    <xdr:cxnSp macro="">
      <xdr:nvCxnSpPr>
        <xdr:cNvPr id="39" name="Leaf 1112">
          <a:extLst>
            <a:ext uri="{FF2B5EF4-FFF2-40B4-BE49-F238E27FC236}">
              <a16:creationId xmlns:a16="http://schemas.microsoft.com/office/drawing/2014/main" id="{31454DFA-803B-4F7A-9096-BF9CB9F94C5E}"/>
            </a:ext>
          </a:extLst>
        </xdr:cNvPr>
        <xdr:cNvCxnSpPr/>
      </xdr:nvCxnSpPr>
      <xdr:spPr>
        <a:xfrm>
          <a:off x="12420600" y="3451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38</xdr:row>
      <xdr:rowOff>90488</xdr:rowOff>
    </xdr:from>
    <xdr:to>
      <xdr:col>21</xdr:col>
      <xdr:colOff>0</xdr:colOff>
      <xdr:row>38</xdr:row>
      <xdr:rowOff>90488</xdr:rowOff>
    </xdr:to>
    <xdr:cxnSp macro="">
      <xdr:nvCxnSpPr>
        <xdr:cNvPr id="40" name="XBranch 211">
          <a:extLst>
            <a:ext uri="{FF2B5EF4-FFF2-40B4-BE49-F238E27FC236}">
              <a16:creationId xmlns:a16="http://schemas.microsoft.com/office/drawing/2014/main" id="{96958B1F-C909-46B9-A570-4C3E20D3CA24}"/>
            </a:ext>
          </a:extLst>
        </xdr:cNvPr>
        <xdr:cNvCxnSpPr/>
      </xdr:nvCxnSpPr>
      <xdr:spPr>
        <a:xfrm>
          <a:off x="10248900" y="7329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42</xdr:row>
      <xdr:rowOff>90488</xdr:rowOff>
    </xdr:from>
    <xdr:to>
      <xdr:col>21</xdr:col>
      <xdr:colOff>0</xdr:colOff>
      <xdr:row>42</xdr:row>
      <xdr:rowOff>90488</xdr:rowOff>
    </xdr:to>
    <xdr:cxnSp macro="">
      <xdr:nvCxnSpPr>
        <xdr:cNvPr id="41" name="XBranch 212">
          <a:extLst>
            <a:ext uri="{FF2B5EF4-FFF2-40B4-BE49-F238E27FC236}">
              <a16:creationId xmlns:a16="http://schemas.microsoft.com/office/drawing/2014/main" id="{BEA7D033-E1AF-4D2F-9E3B-742CCC37BF86}"/>
            </a:ext>
          </a:extLst>
        </xdr:cNvPr>
        <xdr:cNvCxnSpPr/>
      </xdr:nvCxnSpPr>
      <xdr:spPr>
        <a:xfrm>
          <a:off x="10248900" y="809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22</xdr:row>
      <xdr:rowOff>90488</xdr:rowOff>
    </xdr:from>
    <xdr:to>
      <xdr:col>21</xdr:col>
      <xdr:colOff>0</xdr:colOff>
      <xdr:row>22</xdr:row>
      <xdr:rowOff>90488</xdr:rowOff>
    </xdr:to>
    <xdr:cxnSp macro="">
      <xdr:nvCxnSpPr>
        <xdr:cNvPr id="42" name="XBranch 112">
          <a:extLst>
            <a:ext uri="{FF2B5EF4-FFF2-40B4-BE49-F238E27FC236}">
              <a16:creationId xmlns:a16="http://schemas.microsoft.com/office/drawing/2014/main" id="{5B985A1D-DB53-4B25-8D0B-3499850CD104}"/>
            </a:ext>
          </a:extLst>
        </xdr:cNvPr>
        <xdr:cNvCxnSpPr/>
      </xdr:nvCxnSpPr>
      <xdr:spPr>
        <a:xfrm>
          <a:off x="10248900" y="4281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34</xdr:row>
      <xdr:rowOff>90488</xdr:rowOff>
    </xdr:from>
    <xdr:to>
      <xdr:col>21</xdr:col>
      <xdr:colOff>0</xdr:colOff>
      <xdr:row>34</xdr:row>
      <xdr:rowOff>90488</xdr:rowOff>
    </xdr:to>
    <xdr:cxnSp macro="">
      <xdr:nvCxnSpPr>
        <xdr:cNvPr id="43" name="XBranch 122">
          <a:extLst>
            <a:ext uri="{FF2B5EF4-FFF2-40B4-BE49-F238E27FC236}">
              <a16:creationId xmlns:a16="http://schemas.microsoft.com/office/drawing/2014/main" id="{456626FD-3C88-47D6-9B1A-B28BB490D894}"/>
            </a:ext>
          </a:extLst>
        </xdr:cNvPr>
        <xdr:cNvCxnSpPr/>
      </xdr:nvCxnSpPr>
      <xdr:spPr>
        <a:xfrm>
          <a:off x="10248900" y="6567488"/>
          <a:ext cx="21717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28</xdr:row>
      <xdr:rowOff>0</xdr:rowOff>
    </xdr:from>
    <xdr:to>
      <xdr:col>16</xdr:col>
      <xdr:colOff>161925</xdr:colOff>
      <xdr:row>28</xdr:row>
      <xdr:rowOff>161925</xdr:rowOff>
    </xdr:to>
    <xdr:sp macro="" textlink="">
      <xdr:nvSpPr>
        <xdr:cNvPr id="44" name="TrNd 121">
          <a:extLst>
            <a:ext uri="{FF2B5EF4-FFF2-40B4-BE49-F238E27FC236}">
              <a16:creationId xmlns:a16="http://schemas.microsoft.com/office/drawing/2014/main" id="{A4870F56-8960-4706-87DB-416CB156C06E}"/>
            </a:ext>
          </a:extLst>
        </xdr:cNvPr>
        <xdr:cNvSpPr>
          <a:spLocks/>
        </xdr:cNvSpPr>
      </xdr:nvSpPr>
      <xdr:spPr>
        <a:xfrm>
          <a:off x="10248900" y="5334000"/>
          <a:ext cx="152400" cy="161925"/>
        </a:xfrm>
        <a:prstGeom prst="ellipse">
          <a:avLst/>
        </a:prstGeom>
        <a:solidFill>
          <a:srgbClr val="008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12</xdr:col>
      <xdr:colOff>0</xdr:colOff>
      <xdr:row>28</xdr:row>
      <xdr:rowOff>90488</xdr:rowOff>
    </xdr:from>
    <xdr:to>
      <xdr:col>13</xdr:col>
      <xdr:colOff>0</xdr:colOff>
      <xdr:row>31</xdr:row>
      <xdr:rowOff>80963</xdr:rowOff>
    </xdr:to>
    <xdr:cxnSp macro="">
      <xdr:nvCxnSpPr>
        <xdr:cNvPr id="45" name="FBranch 121">
          <a:extLst>
            <a:ext uri="{FF2B5EF4-FFF2-40B4-BE49-F238E27FC236}">
              <a16:creationId xmlns:a16="http://schemas.microsoft.com/office/drawing/2014/main" id="{A08AD384-E43C-41F1-B755-8B1B98A3B2D7}"/>
            </a:ext>
          </a:extLst>
        </xdr:cNvPr>
        <xdr:cNvCxnSpPr/>
      </xdr:nvCxnSpPr>
      <xdr:spPr>
        <a:xfrm flipV="1">
          <a:off x="7610475" y="5424488"/>
          <a:ext cx="238125" cy="561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31</xdr:row>
      <xdr:rowOff>80963</xdr:rowOff>
    </xdr:from>
    <xdr:to>
      <xdr:col>13</xdr:col>
      <xdr:colOff>0</xdr:colOff>
      <xdr:row>34</xdr:row>
      <xdr:rowOff>90488</xdr:rowOff>
    </xdr:to>
    <xdr:cxnSp macro="">
      <xdr:nvCxnSpPr>
        <xdr:cNvPr id="46" name="FBranch 122">
          <a:extLst>
            <a:ext uri="{FF2B5EF4-FFF2-40B4-BE49-F238E27FC236}">
              <a16:creationId xmlns:a16="http://schemas.microsoft.com/office/drawing/2014/main" id="{1136D1BF-02D3-4BB0-A3F6-CFA8F6A43571}"/>
            </a:ext>
          </a:extLst>
        </xdr:cNvPr>
        <xdr:cNvCxnSpPr/>
      </xdr:nvCxnSpPr>
      <xdr:spPr>
        <a:xfrm>
          <a:off x="7610475" y="5986463"/>
          <a:ext cx="238125" cy="581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19</xdr:row>
      <xdr:rowOff>90488</xdr:rowOff>
    </xdr:from>
    <xdr:to>
      <xdr:col>8</xdr:col>
      <xdr:colOff>0</xdr:colOff>
      <xdr:row>25</xdr:row>
      <xdr:rowOff>80963</xdr:rowOff>
    </xdr:to>
    <xdr:cxnSp macro="">
      <xdr:nvCxnSpPr>
        <xdr:cNvPr id="47" name="FBranch 11">
          <a:extLst>
            <a:ext uri="{FF2B5EF4-FFF2-40B4-BE49-F238E27FC236}">
              <a16:creationId xmlns:a16="http://schemas.microsoft.com/office/drawing/2014/main" id="{E9C5AFE8-A90D-4BC4-9CDA-635D5BD1AE17}"/>
            </a:ext>
          </a:extLst>
        </xdr:cNvPr>
        <xdr:cNvCxnSpPr/>
      </xdr:nvCxnSpPr>
      <xdr:spPr>
        <a:xfrm flipV="1">
          <a:off x="4238625" y="3709988"/>
          <a:ext cx="238125" cy="11334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25</xdr:row>
      <xdr:rowOff>80963</xdr:rowOff>
    </xdr:from>
    <xdr:to>
      <xdr:col>8</xdr:col>
      <xdr:colOff>0</xdr:colOff>
      <xdr:row>31</xdr:row>
      <xdr:rowOff>90488</xdr:rowOff>
    </xdr:to>
    <xdr:cxnSp macro="">
      <xdr:nvCxnSpPr>
        <xdr:cNvPr id="48" name="FBranch 12">
          <a:extLst>
            <a:ext uri="{FF2B5EF4-FFF2-40B4-BE49-F238E27FC236}">
              <a16:creationId xmlns:a16="http://schemas.microsoft.com/office/drawing/2014/main" id="{FEEBEE96-9B40-47E1-856E-995326F7171A}"/>
            </a:ext>
          </a:extLst>
        </xdr:cNvPr>
        <xdr:cNvCxnSpPr/>
      </xdr:nvCxnSpPr>
      <xdr:spPr>
        <a:xfrm>
          <a:off x="4238625" y="4843463"/>
          <a:ext cx="238125" cy="1152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25</xdr:row>
      <xdr:rowOff>90488</xdr:rowOff>
    </xdr:from>
    <xdr:to>
      <xdr:col>3</xdr:col>
      <xdr:colOff>0</xdr:colOff>
      <xdr:row>34</xdr:row>
      <xdr:rowOff>80963</xdr:rowOff>
    </xdr:to>
    <xdr:cxnSp macro="">
      <xdr:nvCxnSpPr>
        <xdr:cNvPr id="49" name="FBranch 1">
          <a:extLst>
            <a:ext uri="{FF2B5EF4-FFF2-40B4-BE49-F238E27FC236}">
              <a16:creationId xmlns:a16="http://schemas.microsoft.com/office/drawing/2014/main" id="{4D006C8A-95C5-49FC-8BC1-FAB14285B7C2}"/>
            </a:ext>
          </a:extLst>
        </xdr:cNvPr>
        <xdr:cNvCxnSpPr/>
      </xdr:nvCxnSpPr>
      <xdr:spPr>
        <a:xfrm flipV="1">
          <a:off x="762000" y="4852988"/>
          <a:ext cx="238125" cy="17049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34</xdr:row>
      <xdr:rowOff>80963</xdr:rowOff>
    </xdr:from>
    <xdr:to>
      <xdr:col>3</xdr:col>
      <xdr:colOff>0</xdr:colOff>
      <xdr:row>43</xdr:row>
      <xdr:rowOff>90488</xdr:rowOff>
    </xdr:to>
    <xdr:cxnSp macro="">
      <xdr:nvCxnSpPr>
        <xdr:cNvPr id="50" name="FBranch 2">
          <a:extLst>
            <a:ext uri="{FF2B5EF4-FFF2-40B4-BE49-F238E27FC236}">
              <a16:creationId xmlns:a16="http://schemas.microsoft.com/office/drawing/2014/main" id="{9841B9AC-8F67-445F-AD08-114D52781778}"/>
            </a:ext>
          </a:extLst>
        </xdr:cNvPr>
        <xdr:cNvCxnSpPr/>
      </xdr:nvCxnSpPr>
      <xdr:spPr>
        <a:xfrm>
          <a:off x="762000" y="6557963"/>
          <a:ext cx="238125" cy="17240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26</xdr:row>
      <xdr:rowOff>90488</xdr:rowOff>
    </xdr:from>
    <xdr:to>
      <xdr:col>18</xdr:col>
      <xdr:colOff>0</xdr:colOff>
      <xdr:row>28</xdr:row>
      <xdr:rowOff>90488</xdr:rowOff>
    </xdr:to>
    <xdr:cxnSp macro="">
      <xdr:nvCxnSpPr>
        <xdr:cNvPr id="51" name="FBranch 1211">
          <a:extLst>
            <a:ext uri="{FF2B5EF4-FFF2-40B4-BE49-F238E27FC236}">
              <a16:creationId xmlns:a16="http://schemas.microsoft.com/office/drawing/2014/main" id="{6A494E7B-F084-4570-982D-5581AB9C6F6E}"/>
            </a:ext>
          </a:extLst>
        </xdr:cNvPr>
        <xdr:cNvCxnSpPr/>
      </xdr:nvCxnSpPr>
      <xdr:spPr>
        <a:xfrm flipV="1">
          <a:off x="10401300" y="5043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26</xdr:row>
      <xdr:rowOff>90488</xdr:rowOff>
    </xdr:from>
    <xdr:to>
      <xdr:col>21</xdr:col>
      <xdr:colOff>0</xdr:colOff>
      <xdr:row>26</xdr:row>
      <xdr:rowOff>90488</xdr:rowOff>
    </xdr:to>
    <xdr:cxnSp macro="">
      <xdr:nvCxnSpPr>
        <xdr:cNvPr id="52" name="Branch 1211">
          <a:extLst>
            <a:ext uri="{FF2B5EF4-FFF2-40B4-BE49-F238E27FC236}">
              <a16:creationId xmlns:a16="http://schemas.microsoft.com/office/drawing/2014/main" id="{4995EA9E-344E-44DF-87DD-D33C9636A757}"/>
            </a:ext>
          </a:extLst>
        </xdr:cNvPr>
        <xdr:cNvCxnSpPr/>
      </xdr:nvCxnSpPr>
      <xdr:spPr>
        <a:xfrm>
          <a:off x="10639425" y="5043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26</xdr:row>
      <xdr:rowOff>22622</xdr:rowOff>
    </xdr:from>
    <xdr:to>
      <xdr:col>21</xdr:col>
      <xdr:colOff>0</xdr:colOff>
      <xdr:row>26</xdr:row>
      <xdr:rowOff>158353</xdr:rowOff>
    </xdr:to>
    <xdr:cxnSp macro="">
      <xdr:nvCxnSpPr>
        <xdr:cNvPr id="53" name="Leaf 1211">
          <a:extLst>
            <a:ext uri="{FF2B5EF4-FFF2-40B4-BE49-F238E27FC236}">
              <a16:creationId xmlns:a16="http://schemas.microsoft.com/office/drawing/2014/main" id="{CD4C8542-B974-477D-B8CC-A33E69281C6A}"/>
            </a:ext>
          </a:extLst>
        </xdr:cNvPr>
        <xdr:cNvCxnSpPr/>
      </xdr:nvCxnSpPr>
      <xdr:spPr>
        <a:xfrm>
          <a:off x="12420600" y="4975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28</xdr:row>
      <xdr:rowOff>90488</xdr:rowOff>
    </xdr:from>
    <xdr:to>
      <xdr:col>18</xdr:col>
      <xdr:colOff>0</xdr:colOff>
      <xdr:row>30</xdr:row>
      <xdr:rowOff>90488</xdr:rowOff>
    </xdr:to>
    <xdr:cxnSp macro="">
      <xdr:nvCxnSpPr>
        <xdr:cNvPr id="54" name="FBranch 1212">
          <a:extLst>
            <a:ext uri="{FF2B5EF4-FFF2-40B4-BE49-F238E27FC236}">
              <a16:creationId xmlns:a16="http://schemas.microsoft.com/office/drawing/2014/main" id="{0F5C1838-6A92-4900-A14B-97F6F0C2A3C2}"/>
            </a:ext>
          </a:extLst>
        </xdr:cNvPr>
        <xdr:cNvCxnSpPr/>
      </xdr:nvCxnSpPr>
      <xdr:spPr>
        <a:xfrm>
          <a:off x="10401300" y="5424488"/>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30</xdr:row>
      <xdr:rowOff>90488</xdr:rowOff>
    </xdr:from>
    <xdr:to>
      <xdr:col>21</xdr:col>
      <xdr:colOff>0</xdr:colOff>
      <xdr:row>30</xdr:row>
      <xdr:rowOff>90488</xdr:rowOff>
    </xdr:to>
    <xdr:cxnSp macro="">
      <xdr:nvCxnSpPr>
        <xdr:cNvPr id="55" name="Branch 1212">
          <a:extLst>
            <a:ext uri="{FF2B5EF4-FFF2-40B4-BE49-F238E27FC236}">
              <a16:creationId xmlns:a16="http://schemas.microsoft.com/office/drawing/2014/main" id="{7C09A53B-DFFB-483D-A68B-3876502E8627}"/>
            </a:ext>
          </a:extLst>
        </xdr:cNvPr>
        <xdr:cNvCxnSpPr/>
      </xdr:nvCxnSpPr>
      <xdr:spPr>
        <a:xfrm>
          <a:off x="10639425" y="5805488"/>
          <a:ext cx="17811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30</xdr:row>
      <xdr:rowOff>22622</xdr:rowOff>
    </xdr:from>
    <xdr:to>
      <xdr:col>21</xdr:col>
      <xdr:colOff>0</xdr:colOff>
      <xdr:row>30</xdr:row>
      <xdr:rowOff>158353</xdr:rowOff>
    </xdr:to>
    <xdr:cxnSp macro="">
      <xdr:nvCxnSpPr>
        <xdr:cNvPr id="56" name="Leaf 1212">
          <a:extLst>
            <a:ext uri="{FF2B5EF4-FFF2-40B4-BE49-F238E27FC236}">
              <a16:creationId xmlns:a16="http://schemas.microsoft.com/office/drawing/2014/main" id="{263E78D9-C081-4DF5-9659-44A4B737DFE7}"/>
            </a:ext>
          </a:extLst>
        </xdr:cNvPr>
        <xdr:cNvCxnSpPr/>
      </xdr:nvCxnSpPr>
      <xdr:spPr>
        <a:xfrm>
          <a:off x="12420600" y="5737622"/>
          <a:ext cx="0" cy="1357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7.bin"/><Relationship Id="rId4" Type="http://schemas.openxmlformats.org/officeDocument/2006/relationships/comments" Target="../comments4.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5.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printerSettings" Target="../printerSettings/printerSettings10.bin"/><Relationship Id="rId4" Type="http://schemas.openxmlformats.org/officeDocument/2006/relationships/comments" Target="../comments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N195"/>
  <sheetViews>
    <sheetView zoomScale="90" zoomScaleNormal="90" workbookViewId="0">
      <selection activeCell="B5" sqref="B5"/>
    </sheetView>
  </sheetViews>
  <sheetFormatPr defaultRowHeight="15" x14ac:dyDescent="0.25"/>
  <cols>
    <col min="1" max="1" width="24.5703125" customWidth="1"/>
    <col min="2" max="2" width="21.85546875" customWidth="1"/>
    <col min="3" max="3" width="20.85546875" customWidth="1"/>
    <col min="4" max="4" width="5" customWidth="1"/>
    <col min="5" max="5" width="5.42578125" customWidth="1"/>
    <col min="6" max="6" width="12.7109375" style="21" customWidth="1"/>
    <col min="7" max="7" width="21.7109375" style="21" customWidth="1"/>
    <col min="8" max="8" width="18.85546875" style="21" customWidth="1"/>
    <col min="9" max="9" width="16.5703125" customWidth="1"/>
    <col min="13" max="14" width="11" bestFit="1" customWidth="1"/>
  </cols>
  <sheetData>
    <row r="1" spans="1:14" x14ac:dyDescent="0.25">
      <c r="A1" s="1" t="s">
        <v>16</v>
      </c>
      <c r="F1" s="24"/>
      <c r="G1" s="20"/>
    </row>
    <row r="2" spans="1:14" x14ac:dyDescent="0.25">
      <c r="B2" s="2" t="s">
        <v>0</v>
      </c>
      <c r="C2" s="2" t="s">
        <v>1</v>
      </c>
      <c r="F2" s="19"/>
      <c r="G2" s="24" t="s">
        <v>11</v>
      </c>
      <c r="H2" s="20"/>
      <c r="I2" s="21"/>
      <c r="L2" s="19"/>
      <c r="M2" s="22"/>
      <c r="N2" s="23"/>
    </row>
    <row r="3" spans="1:14" x14ac:dyDescent="0.25">
      <c r="A3" s="3" t="s">
        <v>27</v>
      </c>
      <c r="B3" s="4">
        <v>0.35</v>
      </c>
      <c r="C3" s="5">
        <v>1800000</v>
      </c>
      <c r="G3" s="19" t="s">
        <v>7</v>
      </c>
      <c r="H3" s="22" t="s">
        <v>13</v>
      </c>
      <c r="I3" s="23" t="s">
        <v>8</v>
      </c>
      <c r="M3" s="9"/>
      <c r="N3" s="9"/>
    </row>
    <row r="4" spans="1:14" x14ac:dyDescent="0.25">
      <c r="A4" s="3" t="s">
        <v>28</v>
      </c>
      <c r="B4" s="4">
        <f>1-B3</f>
        <v>0.65</v>
      </c>
      <c r="C4" s="5">
        <v>-750000</v>
      </c>
      <c r="F4" s="31"/>
      <c r="H4" s="32">
        <f>B5</f>
        <v>142500</v>
      </c>
      <c r="I4" s="9">
        <f>B8</f>
        <v>0</v>
      </c>
      <c r="N4" s="9"/>
    </row>
    <row r="5" spans="1:14" x14ac:dyDescent="0.25">
      <c r="A5" s="3" t="s">
        <v>13</v>
      </c>
      <c r="B5" s="6">
        <f>SUMPRODUCT(B3:B4,C3:C4)</f>
        <v>142500</v>
      </c>
      <c r="C5" s="7"/>
      <c r="F5" s="31"/>
      <c r="G5" s="21">
        <v>0.05</v>
      </c>
      <c r="H5" s="21">
        <f t="dataTable" ref="H5:I195" dt2D="0" dtr="0" r1="B3"/>
        <v>-622500</v>
      </c>
      <c r="I5">
        <v>0</v>
      </c>
      <c r="N5" s="9"/>
    </row>
    <row r="6" spans="1:14" x14ac:dyDescent="0.25">
      <c r="A6" s="3"/>
      <c r="B6" s="4"/>
      <c r="C6" s="7"/>
      <c r="F6" s="31"/>
      <c r="G6" s="21">
        <v>5.5E-2</v>
      </c>
      <c r="H6" s="21">
        <v>-609750</v>
      </c>
      <c r="I6">
        <v>0</v>
      </c>
      <c r="N6" s="9"/>
    </row>
    <row r="7" spans="1:14" x14ac:dyDescent="0.25">
      <c r="A7" s="48" t="s">
        <v>36</v>
      </c>
      <c r="B7" s="4"/>
      <c r="C7" s="7"/>
      <c r="F7" s="31"/>
      <c r="G7" s="21">
        <v>0.06</v>
      </c>
      <c r="H7" s="21">
        <v>-597000</v>
      </c>
      <c r="I7">
        <v>0</v>
      </c>
      <c r="N7" s="9"/>
    </row>
    <row r="8" spans="1:14" x14ac:dyDescent="0.25">
      <c r="A8" s="3" t="s">
        <v>8</v>
      </c>
      <c r="B8" s="9">
        <v>0</v>
      </c>
      <c r="C8" s="7"/>
      <c r="F8" s="31"/>
      <c r="G8" s="21">
        <v>6.5000000000000002E-2</v>
      </c>
      <c r="H8" s="21">
        <v>-584250</v>
      </c>
      <c r="I8">
        <v>0</v>
      </c>
      <c r="N8" s="9"/>
    </row>
    <row r="9" spans="1:14" x14ac:dyDescent="0.25">
      <c r="A9" s="3"/>
      <c r="B9" s="10"/>
      <c r="C9" s="7"/>
      <c r="F9" s="31"/>
      <c r="G9" s="21">
        <v>7.0000000000000007E-2</v>
      </c>
      <c r="H9" s="21">
        <v>-571500</v>
      </c>
      <c r="I9">
        <v>0</v>
      </c>
      <c r="N9" s="9"/>
    </row>
    <row r="10" spans="1:14" x14ac:dyDescent="0.25">
      <c r="A10" s="3"/>
      <c r="B10" s="9"/>
      <c r="F10" s="31"/>
      <c r="G10" s="21">
        <v>7.4999999999999997E-2</v>
      </c>
      <c r="H10" s="21">
        <v>-558750</v>
      </c>
      <c r="I10">
        <v>0</v>
      </c>
      <c r="N10" s="9"/>
    </row>
    <row r="11" spans="1:14" x14ac:dyDescent="0.25">
      <c r="A11" t="s">
        <v>17</v>
      </c>
      <c r="B11" s="6">
        <f>MAX(B5,B8)</f>
        <v>142500</v>
      </c>
      <c r="F11" s="31"/>
      <c r="G11" s="21">
        <v>0.08</v>
      </c>
      <c r="H11" s="21">
        <v>-546000</v>
      </c>
      <c r="I11">
        <v>0</v>
      </c>
      <c r="N11" s="9"/>
    </row>
    <row r="12" spans="1:14" x14ac:dyDescent="0.25">
      <c r="A12" s="3" t="s">
        <v>2</v>
      </c>
      <c r="B12" s="2" t="str">
        <f>RIGHT(INDEX(A5:A8,MATCH(B11,B5:B8,0)),10)</f>
        <v>Decision 1</v>
      </c>
      <c r="F12" s="31"/>
      <c r="G12" s="21">
        <v>8.5000000000000006E-2</v>
      </c>
      <c r="H12" s="21">
        <v>-533250</v>
      </c>
      <c r="I12">
        <v>0</v>
      </c>
      <c r="N12" s="9"/>
    </row>
    <row r="13" spans="1:14" x14ac:dyDescent="0.25">
      <c r="F13" s="31"/>
      <c r="G13" s="21">
        <v>0.09</v>
      </c>
      <c r="H13" s="21">
        <v>-520500</v>
      </c>
      <c r="I13">
        <v>0</v>
      </c>
      <c r="N13" s="9"/>
    </row>
    <row r="14" spans="1:14" x14ac:dyDescent="0.25">
      <c r="F14" s="31"/>
      <c r="G14" s="21">
        <v>9.5000000000000001E-2</v>
      </c>
      <c r="H14" s="21">
        <v>-507750</v>
      </c>
      <c r="I14">
        <v>0</v>
      </c>
      <c r="N14" s="9"/>
    </row>
    <row r="15" spans="1:14" x14ac:dyDescent="0.25">
      <c r="F15" s="31"/>
      <c r="G15" s="21">
        <v>0.1</v>
      </c>
      <c r="H15" s="21">
        <v>-495000</v>
      </c>
      <c r="I15">
        <v>0</v>
      </c>
      <c r="N15" s="9"/>
    </row>
    <row r="16" spans="1:14" x14ac:dyDescent="0.25">
      <c r="F16" s="31"/>
      <c r="G16" s="21">
        <v>0.105</v>
      </c>
      <c r="H16" s="21">
        <v>-482250</v>
      </c>
      <c r="I16">
        <v>0</v>
      </c>
      <c r="N16" s="9"/>
    </row>
    <row r="17" spans="6:14" x14ac:dyDescent="0.25">
      <c r="F17" s="31"/>
      <c r="G17" s="21">
        <v>0.11</v>
      </c>
      <c r="H17" s="21">
        <v>-469500</v>
      </c>
      <c r="I17">
        <v>0</v>
      </c>
      <c r="N17" s="9"/>
    </row>
    <row r="18" spans="6:14" x14ac:dyDescent="0.25">
      <c r="F18" s="31"/>
      <c r="G18" s="21">
        <v>0.115</v>
      </c>
      <c r="H18" s="21">
        <v>-456750</v>
      </c>
      <c r="I18">
        <v>0</v>
      </c>
      <c r="N18" s="9"/>
    </row>
    <row r="19" spans="6:14" x14ac:dyDescent="0.25">
      <c r="F19" s="31"/>
      <c r="G19" s="21">
        <v>0.12</v>
      </c>
      <c r="H19" s="21">
        <v>-444000</v>
      </c>
      <c r="I19">
        <v>0</v>
      </c>
      <c r="N19" s="9"/>
    </row>
    <row r="20" spans="6:14" x14ac:dyDescent="0.25">
      <c r="F20" s="31"/>
      <c r="G20" s="21">
        <v>0.125</v>
      </c>
      <c r="H20" s="21">
        <v>-431250</v>
      </c>
      <c r="I20">
        <v>0</v>
      </c>
      <c r="N20" s="9"/>
    </row>
    <row r="21" spans="6:14" x14ac:dyDescent="0.25">
      <c r="F21" s="31"/>
      <c r="G21" s="21">
        <v>0.13</v>
      </c>
      <c r="H21" s="21">
        <v>-418500</v>
      </c>
      <c r="I21">
        <v>0</v>
      </c>
      <c r="N21" s="9"/>
    </row>
    <row r="22" spans="6:14" x14ac:dyDescent="0.25">
      <c r="F22" s="31"/>
      <c r="G22" s="21">
        <v>0.13500000000000001</v>
      </c>
      <c r="H22" s="21">
        <v>-405750</v>
      </c>
      <c r="I22">
        <v>0</v>
      </c>
      <c r="N22" s="9"/>
    </row>
    <row r="23" spans="6:14" x14ac:dyDescent="0.25">
      <c r="F23" s="31"/>
      <c r="G23" s="21">
        <v>0.14000000000000001</v>
      </c>
      <c r="H23" s="21">
        <v>-393000</v>
      </c>
      <c r="I23">
        <v>0</v>
      </c>
      <c r="N23" s="9"/>
    </row>
    <row r="24" spans="6:14" x14ac:dyDescent="0.25">
      <c r="G24" s="21">
        <v>0.14499999999999999</v>
      </c>
      <c r="H24" s="21">
        <v>-380250</v>
      </c>
      <c r="I24">
        <v>0</v>
      </c>
    </row>
    <row r="25" spans="6:14" x14ac:dyDescent="0.25">
      <c r="G25" s="21">
        <v>0.15</v>
      </c>
      <c r="H25" s="21">
        <v>-367500</v>
      </c>
      <c r="I25">
        <v>0</v>
      </c>
    </row>
    <row r="26" spans="6:14" x14ac:dyDescent="0.25">
      <c r="G26" s="21">
        <v>0.155</v>
      </c>
      <c r="H26" s="21">
        <v>-354750</v>
      </c>
      <c r="I26">
        <v>0</v>
      </c>
    </row>
    <row r="27" spans="6:14" x14ac:dyDescent="0.25">
      <c r="G27" s="21">
        <v>0.16</v>
      </c>
      <c r="H27" s="21">
        <v>-342000</v>
      </c>
      <c r="I27">
        <v>0</v>
      </c>
    </row>
    <row r="28" spans="6:14" x14ac:dyDescent="0.25">
      <c r="G28" s="21">
        <v>0.16500000000000001</v>
      </c>
      <c r="H28" s="21">
        <v>-329250</v>
      </c>
      <c r="I28">
        <v>0</v>
      </c>
    </row>
    <row r="29" spans="6:14" x14ac:dyDescent="0.25">
      <c r="G29" s="21">
        <v>0.17</v>
      </c>
      <c r="H29" s="21">
        <v>-316500</v>
      </c>
      <c r="I29">
        <v>0</v>
      </c>
    </row>
    <row r="30" spans="6:14" x14ac:dyDescent="0.25">
      <c r="G30" s="21">
        <v>0.17499999999999999</v>
      </c>
      <c r="H30" s="21">
        <v>-303750</v>
      </c>
      <c r="I30">
        <v>0</v>
      </c>
    </row>
    <row r="31" spans="6:14" x14ac:dyDescent="0.25">
      <c r="G31" s="21">
        <v>0.18</v>
      </c>
      <c r="H31" s="21">
        <v>-291000</v>
      </c>
      <c r="I31">
        <v>0</v>
      </c>
    </row>
    <row r="32" spans="6:14" x14ac:dyDescent="0.25">
      <c r="G32" s="21">
        <v>0.185</v>
      </c>
      <c r="H32" s="21">
        <v>-278250</v>
      </c>
      <c r="I32">
        <v>0</v>
      </c>
    </row>
    <row r="33" spans="7:9" x14ac:dyDescent="0.25">
      <c r="G33" s="21">
        <v>0.19</v>
      </c>
      <c r="H33" s="21">
        <v>-265500</v>
      </c>
      <c r="I33">
        <v>0</v>
      </c>
    </row>
    <row r="34" spans="7:9" x14ac:dyDescent="0.25">
      <c r="G34" s="21">
        <v>0.19500000000000001</v>
      </c>
      <c r="H34" s="21">
        <v>-252750</v>
      </c>
      <c r="I34">
        <v>0</v>
      </c>
    </row>
    <row r="35" spans="7:9" x14ac:dyDescent="0.25">
      <c r="G35" s="21">
        <v>0.2</v>
      </c>
      <c r="H35" s="21">
        <v>-240000</v>
      </c>
      <c r="I35">
        <v>0</v>
      </c>
    </row>
    <row r="36" spans="7:9" x14ac:dyDescent="0.25">
      <c r="G36" s="21">
        <v>0.20499999999999999</v>
      </c>
      <c r="H36" s="21">
        <v>-227250</v>
      </c>
      <c r="I36">
        <v>0</v>
      </c>
    </row>
    <row r="37" spans="7:9" x14ac:dyDescent="0.25">
      <c r="G37" s="21">
        <v>0.21</v>
      </c>
      <c r="H37" s="21">
        <v>-214500</v>
      </c>
      <c r="I37">
        <v>0</v>
      </c>
    </row>
    <row r="38" spans="7:9" x14ac:dyDescent="0.25">
      <c r="G38" s="21">
        <v>0.215</v>
      </c>
      <c r="H38" s="21">
        <v>-201750</v>
      </c>
      <c r="I38">
        <v>0</v>
      </c>
    </row>
    <row r="39" spans="7:9" x14ac:dyDescent="0.25">
      <c r="G39" s="21">
        <v>0.22</v>
      </c>
      <c r="H39" s="21">
        <v>-189000</v>
      </c>
      <c r="I39">
        <v>0</v>
      </c>
    </row>
    <row r="40" spans="7:9" x14ac:dyDescent="0.25">
      <c r="G40" s="21">
        <v>0.22500000000000001</v>
      </c>
      <c r="H40" s="21">
        <v>-176250</v>
      </c>
      <c r="I40">
        <v>0</v>
      </c>
    </row>
    <row r="41" spans="7:9" x14ac:dyDescent="0.25">
      <c r="G41" s="21">
        <v>0.23</v>
      </c>
      <c r="H41" s="21">
        <v>-163500</v>
      </c>
      <c r="I41">
        <v>0</v>
      </c>
    </row>
    <row r="42" spans="7:9" x14ac:dyDescent="0.25">
      <c r="G42" s="21">
        <v>0.23499999999999999</v>
      </c>
      <c r="H42" s="21">
        <v>-150750</v>
      </c>
      <c r="I42">
        <v>0</v>
      </c>
    </row>
    <row r="43" spans="7:9" x14ac:dyDescent="0.25">
      <c r="G43" s="21">
        <v>0.24</v>
      </c>
      <c r="H43" s="21">
        <v>-138000</v>
      </c>
      <c r="I43">
        <v>0</v>
      </c>
    </row>
    <row r="44" spans="7:9" x14ac:dyDescent="0.25">
      <c r="G44" s="21">
        <v>0.245</v>
      </c>
      <c r="H44" s="21">
        <v>-125250</v>
      </c>
      <c r="I44">
        <v>0</v>
      </c>
    </row>
    <row r="45" spans="7:9" x14ac:dyDescent="0.25">
      <c r="G45" s="21">
        <v>0.25</v>
      </c>
      <c r="H45" s="21">
        <v>-112500</v>
      </c>
      <c r="I45">
        <v>0</v>
      </c>
    </row>
    <row r="46" spans="7:9" x14ac:dyDescent="0.25">
      <c r="G46" s="21">
        <v>0.255</v>
      </c>
      <c r="H46" s="21">
        <v>-99750</v>
      </c>
      <c r="I46">
        <v>0</v>
      </c>
    </row>
    <row r="47" spans="7:9" x14ac:dyDescent="0.25">
      <c r="G47" s="21">
        <v>0.26</v>
      </c>
      <c r="H47" s="21">
        <v>-87000</v>
      </c>
      <c r="I47">
        <v>0</v>
      </c>
    </row>
    <row r="48" spans="7:9" x14ac:dyDescent="0.25">
      <c r="G48" s="21">
        <v>0.26500000000000001</v>
      </c>
      <c r="H48" s="21">
        <v>-74250</v>
      </c>
      <c r="I48">
        <v>0</v>
      </c>
    </row>
    <row r="49" spans="7:9" x14ac:dyDescent="0.25">
      <c r="G49" s="21">
        <v>0.27</v>
      </c>
      <c r="H49" s="21">
        <v>-61499.999999999942</v>
      </c>
      <c r="I49">
        <v>0</v>
      </c>
    </row>
    <row r="50" spans="7:9" x14ac:dyDescent="0.25">
      <c r="G50" s="21">
        <v>0.27500000000000002</v>
      </c>
      <c r="H50" s="21">
        <v>-48749.999999999942</v>
      </c>
      <c r="I50">
        <v>0</v>
      </c>
    </row>
    <row r="51" spans="7:9" x14ac:dyDescent="0.25">
      <c r="G51" s="21">
        <v>0.28000000000000003</v>
      </c>
      <c r="H51" s="21">
        <v>-35999.999999999942</v>
      </c>
      <c r="I51">
        <v>0</v>
      </c>
    </row>
    <row r="52" spans="7:9" x14ac:dyDescent="0.25">
      <c r="G52" s="21">
        <v>0.28499999999999998</v>
      </c>
      <c r="H52" s="21">
        <v>-23250.000000000175</v>
      </c>
      <c r="I52">
        <v>0</v>
      </c>
    </row>
    <row r="53" spans="7:9" x14ac:dyDescent="0.25">
      <c r="G53" s="21">
        <v>0.28999999999999998</v>
      </c>
      <c r="H53" s="21">
        <v>-10500.000000000058</v>
      </c>
      <c r="I53">
        <v>0</v>
      </c>
    </row>
    <row r="54" spans="7:9" x14ac:dyDescent="0.25">
      <c r="G54" s="43">
        <v>0.29499999999999998</v>
      </c>
      <c r="H54" s="43">
        <v>2250</v>
      </c>
      <c r="I54" s="44">
        <v>0</v>
      </c>
    </row>
    <row r="55" spans="7:9" x14ac:dyDescent="0.25">
      <c r="G55" s="21">
        <v>0.3</v>
      </c>
      <c r="H55" s="21">
        <v>15000</v>
      </c>
      <c r="I55">
        <v>0</v>
      </c>
    </row>
    <row r="56" spans="7:9" x14ac:dyDescent="0.25">
      <c r="G56" s="21">
        <v>0.30499999999999999</v>
      </c>
      <c r="H56" s="21">
        <v>27749.999999999942</v>
      </c>
      <c r="I56">
        <v>0</v>
      </c>
    </row>
    <row r="57" spans="7:9" x14ac:dyDescent="0.25">
      <c r="G57" s="21">
        <v>0.31</v>
      </c>
      <c r="H57" s="21">
        <v>40500.000000000058</v>
      </c>
      <c r="I57">
        <v>0</v>
      </c>
    </row>
    <row r="58" spans="7:9" x14ac:dyDescent="0.25">
      <c r="G58" s="21">
        <v>0.315</v>
      </c>
      <c r="H58" s="21">
        <v>53249.999999999942</v>
      </c>
      <c r="I58">
        <v>0</v>
      </c>
    </row>
    <row r="59" spans="7:9" x14ac:dyDescent="0.25">
      <c r="G59" s="21">
        <v>0.32</v>
      </c>
      <c r="H59" s="21">
        <v>66000.000000000058</v>
      </c>
      <c r="I59">
        <v>0</v>
      </c>
    </row>
    <row r="60" spans="7:9" x14ac:dyDescent="0.25">
      <c r="G60" s="21">
        <v>0.32500000000000001</v>
      </c>
      <c r="H60" s="21">
        <v>78749.999999999942</v>
      </c>
      <c r="I60">
        <v>0</v>
      </c>
    </row>
    <row r="61" spans="7:9" x14ac:dyDescent="0.25">
      <c r="G61" s="21">
        <v>0.33</v>
      </c>
      <c r="H61" s="21">
        <v>91500.000000000058</v>
      </c>
      <c r="I61">
        <v>0</v>
      </c>
    </row>
    <row r="62" spans="7:9" x14ac:dyDescent="0.25">
      <c r="G62" s="21">
        <v>0.33500000000000002</v>
      </c>
      <c r="H62" s="21">
        <v>104250</v>
      </c>
      <c r="I62">
        <v>0</v>
      </c>
    </row>
    <row r="63" spans="7:9" x14ac:dyDescent="0.25">
      <c r="G63" s="21">
        <v>0.34</v>
      </c>
      <c r="H63" s="21">
        <v>117000.00000000006</v>
      </c>
      <c r="I63">
        <v>0</v>
      </c>
    </row>
    <row r="64" spans="7:9" x14ac:dyDescent="0.25">
      <c r="G64" s="21">
        <v>0.34499999999999997</v>
      </c>
      <c r="H64" s="21">
        <v>129750</v>
      </c>
      <c r="I64">
        <v>0</v>
      </c>
    </row>
    <row r="65" spans="7:9" x14ac:dyDescent="0.25">
      <c r="G65" s="21">
        <v>0.35</v>
      </c>
      <c r="H65" s="21">
        <v>142500</v>
      </c>
      <c r="I65">
        <v>0</v>
      </c>
    </row>
    <row r="66" spans="7:9" x14ac:dyDescent="0.25">
      <c r="G66" s="21">
        <v>0.35499999999999998</v>
      </c>
      <c r="H66" s="21">
        <v>155250</v>
      </c>
      <c r="I66">
        <v>0</v>
      </c>
    </row>
    <row r="67" spans="7:9" x14ac:dyDescent="0.25">
      <c r="G67" s="21">
        <v>0.36</v>
      </c>
      <c r="H67" s="21">
        <v>168000</v>
      </c>
      <c r="I67">
        <v>0</v>
      </c>
    </row>
    <row r="68" spans="7:9" x14ac:dyDescent="0.25">
      <c r="G68" s="21">
        <v>0.36499999999999999</v>
      </c>
      <c r="H68" s="21">
        <v>180750</v>
      </c>
      <c r="I68">
        <v>0</v>
      </c>
    </row>
    <row r="69" spans="7:9" x14ac:dyDescent="0.25">
      <c r="G69" s="21">
        <v>0.37</v>
      </c>
      <c r="H69" s="21">
        <v>193500</v>
      </c>
      <c r="I69">
        <v>0</v>
      </c>
    </row>
    <row r="70" spans="7:9" x14ac:dyDescent="0.25">
      <c r="G70" s="21">
        <v>0.375</v>
      </c>
      <c r="H70" s="21">
        <v>206250</v>
      </c>
      <c r="I70">
        <v>0</v>
      </c>
    </row>
    <row r="71" spans="7:9" x14ac:dyDescent="0.25">
      <c r="G71" s="21">
        <v>0.38</v>
      </c>
      <c r="H71" s="21">
        <v>219000</v>
      </c>
      <c r="I71">
        <v>0</v>
      </c>
    </row>
    <row r="72" spans="7:9" x14ac:dyDescent="0.25">
      <c r="G72" s="21">
        <v>0.38500000000000001</v>
      </c>
      <c r="H72" s="21">
        <v>231750</v>
      </c>
      <c r="I72">
        <v>0</v>
      </c>
    </row>
    <row r="73" spans="7:9" x14ac:dyDescent="0.25">
      <c r="G73" s="21">
        <v>0.39</v>
      </c>
      <c r="H73" s="21">
        <v>244500</v>
      </c>
      <c r="I73">
        <v>0</v>
      </c>
    </row>
    <row r="74" spans="7:9" x14ac:dyDescent="0.25">
      <c r="G74" s="21">
        <v>0.39500000000000002</v>
      </c>
      <c r="H74" s="21">
        <v>257250</v>
      </c>
      <c r="I74">
        <v>0</v>
      </c>
    </row>
    <row r="75" spans="7:9" x14ac:dyDescent="0.25">
      <c r="G75" s="21">
        <v>0.4</v>
      </c>
      <c r="H75" s="21">
        <v>270000</v>
      </c>
      <c r="I75">
        <v>0</v>
      </c>
    </row>
    <row r="76" spans="7:9" x14ac:dyDescent="0.25">
      <c r="G76" s="21">
        <v>0.40500000000000003</v>
      </c>
      <c r="H76" s="21">
        <v>282750</v>
      </c>
      <c r="I76">
        <v>0</v>
      </c>
    </row>
    <row r="77" spans="7:9" x14ac:dyDescent="0.25">
      <c r="G77" s="21">
        <v>0.41</v>
      </c>
      <c r="H77" s="21">
        <v>295499.99999999994</v>
      </c>
      <c r="I77">
        <v>0</v>
      </c>
    </row>
    <row r="78" spans="7:9" x14ac:dyDescent="0.25">
      <c r="G78" s="21">
        <v>0.41499999999999998</v>
      </c>
      <c r="H78" s="21">
        <v>308250</v>
      </c>
      <c r="I78">
        <v>0</v>
      </c>
    </row>
    <row r="79" spans="7:9" x14ac:dyDescent="0.25">
      <c r="G79" s="21">
        <v>0.42</v>
      </c>
      <c r="H79" s="21">
        <v>320999.99999999994</v>
      </c>
      <c r="I79">
        <v>0</v>
      </c>
    </row>
    <row r="80" spans="7:9" x14ac:dyDescent="0.25">
      <c r="G80" s="21">
        <v>0.42499999999999999</v>
      </c>
      <c r="H80" s="21">
        <v>333750.00000000006</v>
      </c>
      <c r="I80">
        <v>0</v>
      </c>
    </row>
    <row r="81" spans="7:9" x14ac:dyDescent="0.25">
      <c r="G81" s="21">
        <v>0.43</v>
      </c>
      <c r="H81" s="21">
        <v>346499.99999999994</v>
      </c>
      <c r="I81">
        <v>0</v>
      </c>
    </row>
    <row r="82" spans="7:9" x14ac:dyDescent="0.25">
      <c r="G82" s="21">
        <v>0.435</v>
      </c>
      <c r="H82" s="21">
        <v>359250.00000000006</v>
      </c>
      <c r="I82">
        <v>0</v>
      </c>
    </row>
    <row r="83" spans="7:9" x14ac:dyDescent="0.25">
      <c r="G83" s="21">
        <v>0.44</v>
      </c>
      <c r="H83" s="21">
        <v>371999.99999999994</v>
      </c>
      <c r="I83">
        <v>0</v>
      </c>
    </row>
    <row r="84" spans="7:9" x14ac:dyDescent="0.25">
      <c r="G84" s="21">
        <v>0.44500000000000001</v>
      </c>
      <c r="H84" s="21">
        <v>384750.00000000006</v>
      </c>
      <c r="I84">
        <v>0</v>
      </c>
    </row>
    <row r="85" spans="7:9" x14ac:dyDescent="0.25">
      <c r="G85" s="21">
        <v>0.45</v>
      </c>
      <c r="H85" s="21">
        <v>397499.99999999994</v>
      </c>
      <c r="I85">
        <v>0</v>
      </c>
    </row>
    <row r="86" spans="7:9" x14ac:dyDescent="0.25">
      <c r="G86" s="21">
        <v>0.45500000000000002</v>
      </c>
      <c r="H86" s="21">
        <v>410250.00000000006</v>
      </c>
      <c r="I86">
        <v>0</v>
      </c>
    </row>
    <row r="87" spans="7:9" x14ac:dyDescent="0.25">
      <c r="G87" s="21">
        <v>0.46</v>
      </c>
      <c r="H87" s="21">
        <v>423000</v>
      </c>
      <c r="I87">
        <v>0</v>
      </c>
    </row>
    <row r="88" spans="7:9" x14ac:dyDescent="0.25">
      <c r="G88" s="21">
        <v>0.46500000000000002</v>
      </c>
      <c r="H88" s="21">
        <v>435750.00000000006</v>
      </c>
      <c r="I88">
        <v>0</v>
      </c>
    </row>
    <row r="89" spans="7:9" x14ac:dyDescent="0.25">
      <c r="G89" s="21">
        <v>0.47</v>
      </c>
      <c r="H89" s="21">
        <v>448500</v>
      </c>
      <c r="I89">
        <v>0</v>
      </c>
    </row>
    <row r="90" spans="7:9" x14ac:dyDescent="0.25">
      <c r="G90" s="21">
        <v>0.47499999999999998</v>
      </c>
      <c r="H90" s="21">
        <v>461250</v>
      </c>
      <c r="I90">
        <v>0</v>
      </c>
    </row>
    <row r="91" spans="7:9" x14ac:dyDescent="0.25">
      <c r="G91" s="21">
        <v>0.48</v>
      </c>
      <c r="H91" s="21">
        <v>474000</v>
      </c>
      <c r="I91">
        <v>0</v>
      </c>
    </row>
    <row r="92" spans="7:9" x14ac:dyDescent="0.25">
      <c r="G92" s="21">
        <v>0.48499999999999999</v>
      </c>
      <c r="H92" s="21">
        <v>486750</v>
      </c>
      <c r="I92">
        <v>0</v>
      </c>
    </row>
    <row r="93" spans="7:9" x14ac:dyDescent="0.25">
      <c r="G93" s="21">
        <v>0.49</v>
      </c>
      <c r="H93" s="21">
        <v>499500</v>
      </c>
      <c r="I93">
        <v>0</v>
      </c>
    </row>
    <row r="94" spans="7:9" x14ac:dyDescent="0.25">
      <c r="G94" s="21">
        <v>0.495</v>
      </c>
      <c r="H94" s="21">
        <v>512250</v>
      </c>
      <c r="I94">
        <v>0</v>
      </c>
    </row>
    <row r="95" spans="7:9" x14ac:dyDescent="0.25">
      <c r="G95" s="21">
        <v>0.5</v>
      </c>
      <c r="H95" s="21">
        <v>525000</v>
      </c>
      <c r="I95">
        <v>0</v>
      </c>
    </row>
    <row r="96" spans="7:9" x14ac:dyDescent="0.25">
      <c r="G96" s="21">
        <v>0.505</v>
      </c>
      <c r="H96" s="21">
        <v>537750</v>
      </c>
      <c r="I96">
        <v>0</v>
      </c>
    </row>
    <row r="97" spans="7:9" x14ac:dyDescent="0.25">
      <c r="G97" s="21">
        <v>0.51</v>
      </c>
      <c r="H97" s="21">
        <v>550500</v>
      </c>
      <c r="I97">
        <v>0</v>
      </c>
    </row>
    <row r="98" spans="7:9" x14ac:dyDescent="0.25">
      <c r="G98" s="21">
        <v>0.51500000000000001</v>
      </c>
      <c r="H98" s="21">
        <v>563250</v>
      </c>
      <c r="I98">
        <v>0</v>
      </c>
    </row>
    <row r="99" spans="7:9" x14ac:dyDescent="0.25">
      <c r="G99" s="21">
        <v>0.52</v>
      </c>
      <c r="H99" s="21">
        <v>576000</v>
      </c>
      <c r="I99">
        <v>0</v>
      </c>
    </row>
    <row r="100" spans="7:9" x14ac:dyDescent="0.25">
      <c r="G100" s="21">
        <v>0.52500000000000002</v>
      </c>
      <c r="H100" s="21">
        <v>588750</v>
      </c>
      <c r="I100">
        <v>0</v>
      </c>
    </row>
    <row r="101" spans="7:9" x14ac:dyDescent="0.25">
      <c r="G101" s="21">
        <v>0.53</v>
      </c>
      <c r="H101" s="21">
        <v>601500</v>
      </c>
      <c r="I101">
        <v>0</v>
      </c>
    </row>
    <row r="102" spans="7:9" x14ac:dyDescent="0.25">
      <c r="G102" s="21">
        <v>0.53500000000000003</v>
      </c>
      <c r="H102" s="21">
        <v>614250</v>
      </c>
      <c r="I102">
        <v>0</v>
      </c>
    </row>
    <row r="103" spans="7:9" x14ac:dyDescent="0.25">
      <c r="G103" s="21">
        <v>0.54</v>
      </c>
      <c r="H103" s="21">
        <v>627000.00000000012</v>
      </c>
      <c r="I103">
        <v>0</v>
      </c>
    </row>
    <row r="104" spans="7:9" x14ac:dyDescent="0.25">
      <c r="G104" s="21">
        <v>0.54500000000000004</v>
      </c>
      <c r="H104" s="21">
        <v>639750.00000000023</v>
      </c>
      <c r="I104">
        <v>0</v>
      </c>
    </row>
    <row r="105" spans="7:9" x14ac:dyDescent="0.25">
      <c r="G105" s="21">
        <v>0.55000000000000004</v>
      </c>
      <c r="H105" s="21">
        <v>652500.00000000023</v>
      </c>
      <c r="I105">
        <v>0</v>
      </c>
    </row>
    <row r="106" spans="7:9" x14ac:dyDescent="0.25">
      <c r="G106" s="21">
        <v>0.55500000000000005</v>
      </c>
      <c r="H106" s="21">
        <v>665250.00000000023</v>
      </c>
      <c r="I106">
        <v>0</v>
      </c>
    </row>
    <row r="107" spans="7:9" x14ac:dyDescent="0.25">
      <c r="G107" s="21">
        <v>0.56000000000000005</v>
      </c>
      <c r="H107" s="21">
        <v>678000.00000000023</v>
      </c>
      <c r="I107">
        <v>0</v>
      </c>
    </row>
    <row r="108" spans="7:9" x14ac:dyDescent="0.25">
      <c r="G108" s="21">
        <v>0.56499999999999995</v>
      </c>
      <c r="H108" s="21">
        <v>690749.99999999977</v>
      </c>
      <c r="I108">
        <v>0</v>
      </c>
    </row>
    <row r="109" spans="7:9" x14ac:dyDescent="0.25">
      <c r="G109" s="21">
        <v>0.56999999999999995</v>
      </c>
      <c r="H109" s="21">
        <v>703499.99999999977</v>
      </c>
      <c r="I109">
        <v>0</v>
      </c>
    </row>
    <row r="110" spans="7:9" x14ac:dyDescent="0.25">
      <c r="G110" s="21">
        <v>0.57499999999999996</v>
      </c>
      <c r="H110" s="21">
        <v>716249.99999999977</v>
      </c>
      <c r="I110">
        <v>0</v>
      </c>
    </row>
    <row r="111" spans="7:9" x14ac:dyDescent="0.25">
      <c r="G111" s="21">
        <v>0.57999999999999996</v>
      </c>
      <c r="H111" s="21">
        <v>728999.99999999977</v>
      </c>
      <c r="I111">
        <v>0</v>
      </c>
    </row>
    <row r="112" spans="7:9" x14ac:dyDescent="0.25">
      <c r="G112" s="21">
        <v>0.58499999999999996</v>
      </c>
      <c r="H112" s="21">
        <v>741750</v>
      </c>
      <c r="I112">
        <v>0</v>
      </c>
    </row>
    <row r="113" spans="7:9" x14ac:dyDescent="0.25">
      <c r="G113" s="21">
        <v>0.59</v>
      </c>
      <c r="H113" s="21">
        <v>754500</v>
      </c>
      <c r="I113">
        <v>0</v>
      </c>
    </row>
    <row r="114" spans="7:9" x14ac:dyDescent="0.25">
      <c r="G114" s="21">
        <v>0.59499999999999997</v>
      </c>
      <c r="H114" s="21">
        <v>767250</v>
      </c>
      <c r="I114">
        <v>0</v>
      </c>
    </row>
    <row r="115" spans="7:9" x14ac:dyDescent="0.25">
      <c r="G115" s="21">
        <v>0.6</v>
      </c>
      <c r="H115" s="21">
        <v>780000</v>
      </c>
      <c r="I115">
        <v>0</v>
      </c>
    </row>
    <row r="116" spans="7:9" x14ac:dyDescent="0.25">
      <c r="G116" s="21">
        <v>0.60499999999999998</v>
      </c>
      <c r="H116" s="21">
        <v>792750</v>
      </c>
      <c r="I116">
        <v>0</v>
      </c>
    </row>
    <row r="117" spans="7:9" x14ac:dyDescent="0.25">
      <c r="G117" s="21">
        <v>0.61</v>
      </c>
      <c r="H117" s="21">
        <v>805500</v>
      </c>
      <c r="I117">
        <v>0</v>
      </c>
    </row>
    <row r="118" spans="7:9" x14ac:dyDescent="0.25">
      <c r="G118" s="21">
        <v>0.61499999999999999</v>
      </c>
      <c r="H118" s="21">
        <v>818250</v>
      </c>
      <c r="I118">
        <v>0</v>
      </c>
    </row>
    <row r="119" spans="7:9" x14ac:dyDescent="0.25">
      <c r="G119" s="21">
        <v>0.62</v>
      </c>
      <c r="H119" s="21">
        <v>831000</v>
      </c>
      <c r="I119">
        <v>0</v>
      </c>
    </row>
    <row r="120" spans="7:9" x14ac:dyDescent="0.25">
      <c r="G120" s="21">
        <v>0.625</v>
      </c>
      <c r="H120" s="21">
        <v>843750</v>
      </c>
      <c r="I120">
        <v>0</v>
      </c>
    </row>
    <row r="121" spans="7:9" x14ac:dyDescent="0.25">
      <c r="G121" s="21">
        <v>0.63</v>
      </c>
      <c r="H121" s="21">
        <v>856500</v>
      </c>
      <c r="I121">
        <v>0</v>
      </c>
    </row>
    <row r="122" spans="7:9" x14ac:dyDescent="0.25">
      <c r="G122" s="21">
        <v>0.63500000000000001</v>
      </c>
      <c r="H122" s="21">
        <v>869250</v>
      </c>
      <c r="I122">
        <v>0</v>
      </c>
    </row>
    <row r="123" spans="7:9" x14ac:dyDescent="0.25">
      <c r="G123" s="21">
        <v>0.64</v>
      </c>
      <c r="H123" s="21">
        <v>882000</v>
      </c>
      <c r="I123">
        <v>0</v>
      </c>
    </row>
    <row r="124" spans="7:9" x14ac:dyDescent="0.25">
      <c r="G124" s="21">
        <v>0.64500000000000002</v>
      </c>
      <c r="H124" s="21">
        <v>894750</v>
      </c>
      <c r="I124">
        <v>0</v>
      </c>
    </row>
    <row r="125" spans="7:9" x14ac:dyDescent="0.25">
      <c r="G125" s="21">
        <v>0.65</v>
      </c>
      <c r="H125" s="21">
        <v>907500</v>
      </c>
      <c r="I125">
        <v>0</v>
      </c>
    </row>
    <row r="126" spans="7:9" x14ac:dyDescent="0.25">
      <c r="G126" s="21">
        <v>0.65500000000000003</v>
      </c>
      <c r="H126" s="21">
        <v>920250</v>
      </c>
      <c r="I126">
        <v>0</v>
      </c>
    </row>
    <row r="127" spans="7:9" x14ac:dyDescent="0.25">
      <c r="G127" s="21">
        <v>0.66</v>
      </c>
      <c r="H127" s="21">
        <v>933000</v>
      </c>
      <c r="I127">
        <v>0</v>
      </c>
    </row>
    <row r="128" spans="7:9" x14ac:dyDescent="0.25">
      <c r="G128" s="21">
        <v>0.66500000000000004</v>
      </c>
      <c r="H128" s="21">
        <v>945750</v>
      </c>
      <c r="I128">
        <v>0</v>
      </c>
    </row>
    <row r="129" spans="7:9" x14ac:dyDescent="0.25">
      <c r="G129" s="21">
        <v>0.67</v>
      </c>
      <c r="H129" s="21">
        <v>958500</v>
      </c>
      <c r="I129">
        <v>0</v>
      </c>
    </row>
    <row r="130" spans="7:9" x14ac:dyDescent="0.25">
      <c r="G130" s="21">
        <v>0.67500000000000004</v>
      </c>
      <c r="H130" s="21">
        <v>971250</v>
      </c>
      <c r="I130">
        <v>0</v>
      </c>
    </row>
    <row r="131" spans="7:9" x14ac:dyDescent="0.25">
      <c r="G131" s="21">
        <v>0.68</v>
      </c>
      <c r="H131" s="21">
        <v>984000</v>
      </c>
      <c r="I131">
        <v>0</v>
      </c>
    </row>
    <row r="132" spans="7:9" x14ac:dyDescent="0.25">
      <c r="G132" s="21">
        <v>0.68500000000000005</v>
      </c>
      <c r="H132" s="21">
        <v>996750</v>
      </c>
      <c r="I132">
        <v>0</v>
      </c>
    </row>
    <row r="133" spans="7:9" x14ac:dyDescent="0.25">
      <c r="G133" s="21">
        <v>0.69</v>
      </c>
      <c r="H133" s="21">
        <v>1009500</v>
      </c>
      <c r="I133">
        <v>0</v>
      </c>
    </row>
    <row r="134" spans="7:9" x14ac:dyDescent="0.25">
      <c r="G134" s="21">
        <v>0.69499999999999995</v>
      </c>
      <c r="H134" s="21">
        <v>1022250</v>
      </c>
      <c r="I134">
        <v>0</v>
      </c>
    </row>
    <row r="135" spans="7:9" x14ac:dyDescent="0.25">
      <c r="G135" s="21">
        <v>0.7</v>
      </c>
      <c r="H135" s="21">
        <v>1035000</v>
      </c>
      <c r="I135">
        <v>0</v>
      </c>
    </row>
    <row r="136" spans="7:9" x14ac:dyDescent="0.25">
      <c r="G136" s="21">
        <v>0.70499999999999996</v>
      </c>
      <c r="H136" s="21">
        <v>1047750</v>
      </c>
      <c r="I136">
        <v>0</v>
      </c>
    </row>
    <row r="137" spans="7:9" x14ac:dyDescent="0.25">
      <c r="G137" s="21">
        <v>0.71</v>
      </c>
      <c r="H137" s="21">
        <v>1060500</v>
      </c>
      <c r="I137">
        <v>0</v>
      </c>
    </row>
    <row r="138" spans="7:9" x14ac:dyDescent="0.25">
      <c r="G138" s="21">
        <v>0.71499999999999997</v>
      </c>
      <c r="H138" s="21">
        <v>1073250</v>
      </c>
      <c r="I138">
        <v>0</v>
      </c>
    </row>
    <row r="139" spans="7:9" x14ac:dyDescent="0.25">
      <c r="G139" s="21">
        <v>0.72</v>
      </c>
      <c r="H139" s="21">
        <v>1086000</v>
      </c>
      <c r="I139">
        <v>0</v>
      </c>
    </row>
    <row r="140" spans="7:9" x14ac:dyDescent="0.25">
      <c r="G140" s="21">
        <v>0.72499999999999998</v>
      </c>
      <c r="H140" s="21">
        <v>1098750</v>
      </c>
      <c r="I140">
        <v>0</v>
      </c>
    </row>
    <row r="141" spans="7:9" x14ac:dyDescent="0.25">
      <c r="G141" s="21">
        <v>0.73</v>
      </c>
      <c r="H141" s="21">
        <v>1111500</v>
      </c>
      <c r="I141">
        <v>0</v>
      </c>
    </row>
    <row r="142" spans="7:9" x14ac:dyDescent="0.25">
      <c r="G142" s="21">
        <v>0.73499999999999999</v>
      </c>
      <c r="H142" s="21">
        <v>1124250</v>
      </c>
      <c r="I142">
        <v>0</v>
      </c>
    </row>
    <row r="143" spans="7:9" x14ac:dyDescent="0.25">
      <c r="G143" s="21">
        <v>0.74</v>
      </c>
      <c r="H143" s="21">
        <v>1137000</v>
      </c>
      <c r="I143">
        <v>0</v>
      </c>
    </row>
    <row r="144" spans="7:9" x14ac:dyDescent="0.25">
      <c r="G144" s="21">
        <v>0.745</v>
      </c>
      <c r="H144" s="21">
        <v>1149750</v>
      </c>
      <c r="I144">
        <v>0</v>
      </c>
    </row>
    <row r="145" spans="7:9" x14ac:dyDescent="0.25">
      <c r="G145" s="21">
        <v>0.75</v>
      </c>
      <c r="H145" s="21">
        <v>1162500</v>
      </c>
      <c r="I145">
        <v>0</v>
      </c>
    </row>
    <row r="146" spans="7:9" x14ac:dyDescent="0.25">
      <c r="G146" s="21">
        <v>0.755</v>
      </c>
      <c r="H146" s="21">
        <v>1175250</v>
      </c>
      <c r="I146">
        <v>0</v>
      </c>
    </row>
    <row r="147" spans="7:9" x14ac:dyDescent="0.25">
      <c r="G147" s="21">
        <v>0.76</v>
      </c>
      <c r="H147" s="21">
        <v>1188000</v>
      </c>
      <c r="I147">
        <v>0</v>
      </c>
    </row>
    <row r="148" spans="7:9" x14ac:dyDescent="0.25">
      <c r="G148" s="21">
        <v>0.76500000000000001</v>
      </c>
      <c r="H148" s="21">
        <v>1200750</v>
      </c>
      <c r="I148">
        <v>0</v>
      </c>
    </row>
    <row r="149" spans="7:9" x14ac:dyDescent="0.25">
      <c r="G149" s="21">
        <v>0.77</v>
      </c>
      <c r="H149" s="21">
        <v>1213500</v>
      </c>
      <c r="I149">
        <v>0</v>
      </c>
    </row>
    <row r="150" spans="7:9" x14ac:dyDescent="0.25">
      <c r="G150" s="21">
        <v>0.77500000000000002</v>
      </c>
      <c r="H150" s="21">
        <v>1226250</v>
      </c>
      <c r="I150">
        <v>0</v>
      </c>
    </row>
    <row r="151" spans="7:9" x14ac:dyDescent="0.25">
      <c r="G151" s="21">
        <v>0.78</v>
      </c>
      <c r="H151" s="21">
        <v>1239000</v>
      </c>
      <c r="I151">
        <v>0</v>
      </c>
    </row>
    <row r="152" spans="7:9" x14ac:dyDescent="0.25">
      <c r="G152" s="21">
        <v>0.78500000000000003</v>
      </c>
      <c r="H152" s="21">
        <v>1251750</v>
      </c>
      <c r="I152">
        <v>0</v>
      </c>
    </row>
    <row r="153" spans="7:9" x14ac:dyDescent="0.25">
      <c r="G153" s="21">
        <v>0.79</v>
      </c>
      <c r="H153" s="21">
        <v>1264500</v>
      </c>
      <c r="I153">
        <v>0</v>
      </c>
    </row>
    <row r="154" spans="7:9" x14ac:dyDescent="0.25">
      <c r="G154" s="21">
        <v>0.79500000000000004</v>
      </c>
      <c r="H154" s="21">
        <v>1277250</v>
      </c>
      <c r="I154">
        <v>0</v>
      </c>
    </row>
    <row r="155" spans="7:9" x14ac:dyDescent="0.25">
      <c r="G155" s="21">
        <v>0.8</v>
      </c>
      <c r="H155" s="21">
        <v>1290000</v>
      </c>
      <c r="I155">
        <v>0</v>
      </c>
    </row>
    <row r="156" spans="7:9" x14ac:dyDescent="0.25">
      <c r="G156" s="21">
        <v>0.80500000000000005</v>
      </c>
      <c r="H156" s="21">
        <v>1302750</v>
      </c>
      <c r="I156">
        <v>0</v>
      </c>
    </row>
    <row r="157" spans="7:9" x14ac:dyDescent="0.25">
      <c r="G157" s="21">
        <v>0.81</v>
      </c>
      <c r="H157" s="21">
        <v>1315500</v>
      </c>
      <c r="I157">
        <v>0</v>
      </c>
    </row>
    <row r="158" spans="7:9" x14ac:dyDescent="0.25">
      <c r="G158" s="21">
        <v>0.81499999999999995</v>
      </c>
      <c r="H158" s="21">
        <v>1328250</v>
      </c>
      <c r="I158">
        <v>0</v>
      </c>
    </row>
    <row r="159" spans="7:9" x14ac:dyDescent="0.25">
      <c r="G159" s="21">
        <v>0.82</v>
      </c>
      <c r="H159" s="21">
        <v>1341000</v>
      </c>
      <c r="I159">
        <v>0</v>
      </c>
    </row>
    <row r="160" spans="7:9" x14ac:dyDescent="0.25">
      <c r="G160" s="21">
        <v>0.82499999999999996</v>
      </c>
      <c r="H160" s="21">
        <v>1353750</v>
      </c>
      <c r="I160">
        <v>0</v>
      </c>
    </row>
    <row r="161" spans="7:9" x14ac:dyDescent="0.25">
      <c r="G161" s="21">
        <v>0.83</v>
      </c>
      <c r="H161" s="21">
        <v>1366500</v>
      </c>
      <c r="I161">
        <v>0</v>
      </c>
    </row>
    <row r="162" spans="7:9" x14ac:dyDescent="0.25">
      <c r="G162" s="21">
        <v>0.83499999999999996</v>
      </c>
      <c r="H162" s="21">
        <v>1379250</v>
      </c>
      <c r="I162">
        <v>0</v>
      </c>
    </row>
    <row r="163" spans="7:9" x14ac:dyDescent="0.25">
      <c r="G163" s="21">
        <v>0.84</v>
      </c>
      <c r="H163" s="21">
        <v>1392000</v>
      </c>
      <c r="I163">
        <v>0</v>
      </c>
    </row>
    <row r="164" spans="7:9" x14ac:dyDescent="0.25">
      <c r="G164" s="21">
        <v>0.84499999999999997</v>
      </c>
      <c r="H164" s="21">
        <v>1404750</v>
      </c>
      <c r="I164">
        <v>0</v>
      </c>
    </row>
    <row r="165" spans="7:9" x14ac:dyDescent="0.25">
      <c r="G165" s="21">
        <v>0.85</v>
      </c>
      <c r="H165" s="21">
        <v>1417500</v>
      </c>
      <c r="I165">
        <v>0</v>
      </c>
    </row>
    <row r="166" spans="7:9" x14ac:dyDescent="0.25">
      <c r="G166" s="21">
        <v>0.85499999999999998</v>
      </c>
      <c r="H166" s="21">
        <v>1430250</v>
      </c>
      <c r="I166">
        <v>0</v>
      </c>
    </row>
    <row r="167" spans="7:9" x14ac:dyDescent="0.25">
      <c r="G167" s="21">
        <v>0.86</v>
      </c>
      <c r="H167" s="21">
        <v>1443000</v>
      </c>
      <c r="I167">
        <v>0</v>
      </c>
    </row>
    <row r="168" spans="7:9" x14ac:dyDescent="0.25">
      <c r="G168" s="21">
        <v>0.86499999999999999</v>
      </c>
      <c r="H168" s="21">
        <v>1455750</v>
      </c>
      <c r="I168">
        <v>0</v>
      </c>
    </row>
    <row r="169" spans="7:9" x14ac:dyDescent="0.25">
      <c r="G169" s="21">
        <v>0.87</v>
      </c>
      <c r="H169" s="21">
        <v>1468500</v>
      </c>
      <c r="I169">
        <v>0</v>
      </c>
    </row>
    <row r="170" spans="7:9" x14ac:dyDescent="0.25">
      <c r="G170" s="21">
        <v>0.875</v>
      </c>
      <c r="H170" s="21">
        <v>1481250</v>
      </c>
      <c r="I170">
        <v>0</v>
      </c>
    </row>
    <row r="171" spans="7:9" x14ac:dyDescent="0.25">
      <c r="G171" s="21">
        <v>0.88</v>
      </c>
      <c r="H171" s="21">
        <v>1494000</v>
      </c>
      <c r="I171">
        <v>0</v>
      </c>
    </row>
    <row r="172" spans="7:9" x14ac:dyDescent="0.25">
      <c r="G172" s="21">
        <v>0.88500000000000001</v>
      </c>
      <c r="H172" s="21">
        <v>1506750</v>
      </c>
      <c r="I172">
        <v>0</v>
      </c>
    </row>
    <row r="173" spans="7:9" x14ac:dyDescent="0.25">
      <c r="G173" s="21">
        <v>0.89</v>
      </c>
      <c r="H173" s="21">
        <v>1519500</v>
      </c>
      <c r="I173">
        <v>0</v>
      </c>
    </row>
    <row r="174" spans="7:9" x14ac:dyDescent="0.25">
      <c r="G174" s="21">
        <v>0.89500000000000002</v>
      </c>
      <c r="H174" s="21">
        <v>1532250</v>
      </c>
      <c r="I174">
        <v>0</v>
      </c>
    </row>
    <row r="175" spans="7:9" x14ac:dyDescent="0.25">
      <c r="G175" s="21">
        <v>0.9</v>
      </c>
      <c r="H175" s="21">
        <v>1545000</v>
      </c>
      <c r="I175">
        <v>0</v>
      </c>
    </row>
    <row r="176" spans="7:9" x14ac:dyDescent="0.25">
      <c r="G176" s="21">
        <v>0.90500000000000003</v>
      </c>
      <c r="H176" s="21">
        <v>1557750</v>
      </c>
      <c r="I176">
        <v>0</v>
      </c>
    </row>
    <row r="177" spans="7:9" x14ac:dyDescent="0.25">
      <c r="G177" s="21">
        <v>0.91</v>
      </c>
      <c r="H177" s="21">
        <v>1570500</v>
      </c>
      <c r="I177">
        <v>0</v>
      </c>
    </row>
    <row r="178" spans="7:9" x14ac:dyDescent="0.25">
      <c r="G178" s="21">
        <v>0.91500000000000004</v>
      </c>
      <c r="H178" s="21">
        <v>1583250</v>
      </c>
      <c r="I178">
        <v>0</v>
      </c>
    </row>
    <row r="179" spans="7:9" x14ac:dyDescent="0.25">
      <c r="G179" s="21">
        <v>0.92</v>
      </c>
      <c r="H179" s="21">
        <v>1596000</v>
      </c>
      <c r="I179">
        <v>0</v>
      </c>
    </row>
    <row r="180" spans="7:9" x14ac:dyDescent="0.25">
      <c r="G180" s="21">
        <v>0.92500000000000004</v>
      </c>
      <c r="H180" s="21">
        <v>1608750</v>
      </c>
      <c r="I180">
        <v>0</v>
      </c>
    </row>
    <row r="181" spans="7:9" x14ac:dyDescent="0.25">
      <c r="G181" s="21">
        <v>0.93</v>
      </c>
      <c r="H181" s="21">
        <v>1621500</v>
      </c>
      <c r="I181">
        <v>0</v>
      </c>
    </row>
    <row r="182" spans="7:9" x14ac:dyDescent="0.25">
      <c r="G182" s="21">
        <v>0.93500000000000005</v>
      </c>
      <c r="H182" s="21">
        <v>1634250</v>
      </c>
      <c r="I182">
        <v>0</v>
      </c>
    </row>
    <row r="183" spans="7:9" x14ac:dyDescent="0.25">
      <c r="G183" s="21">
        <v>0.94</v>
      </c>
      <c r="H183" s="21">
        <v>1647000</v>
      </c>
      <c r="I183">
        <v>0</v>
      </c>
    </row>
    <row r="184" spans="7:9" x14ac:dyDescent="0.25">
      <c r="G184" s="21">
        <v>0.94499999999999995</v>
      </c>
      <c r="H184" s="21">
        <v>1659750</v>
      </c>
      <c r="I184">
        <v>0</v>
      </c>
    </row>
    <row r="185" spans="7:9" x14ac:dyDescent="0.25">
      <c r="G185" s="21">
        <v>0.95</v>
      </c>
      <c r="H185" s="21">
        <v>1672500</v>
      </c>
      <c r="I185">
        <v>0</v>
      </c>
    </row>
    <row r="186" spans="7:9" x14ac:dyDescent="0.25">
      <c r="G186" s="21">
        <v>0.95499999999999996</v>
      </c>
      <c r="H186" s="21">
        <v>1685250</v>
      </c>
      <c r="I186">
        <v>0</v>
      </c>
    </row>
    <row r="187" spans="7:9" x14ac:dyDescent="0.25">
      <c r="G187" s="21">
        <v>0.96</v>
      </c>
      <c r="H187" s="21">
        <v>1698000</v>
      </c>
      <c r="I187">
        <v>0</v>
      </c>
    </row>
    <row r="188" spans="7:9" x14ac:dyDescent="0.25">
      <c r="G188" s="21">
        <v>0.96499999999999997</v>
      </c>
      <c r="H188" s="21">
        <v>1710750</v>
      </c>
      <c r="I188">
        <v>0</v>
      </c>
    </row>
    <row r="189" spans="7:9" x14ac:dyDescent="0.25">
      <c r="G189" s="21">
        <v>0.96999999999999897</v>
      </c>
      <c r="H189" s="21">
        <v>1723499.9999999974</v>
      </c>
      <c r="I189">
        <v>0</v>
      </c>
    </row>
    <row r="190" spans="7:9" x14ac:dyDescent="0.25">
      <c r="G190" s="21">
        <v>0.97499999999999898</v>
      </c>
      <c r="H190" s="21">
        <v>1736249.9999999974</v>
      </c>
      <c r="I190">
        <v>0</v>
      </c>
    </row>
    <row r="191" spans="7:9" x14ac:dyDescent="0.25">
      <c r="G191" s="21">
        <v>0.97999999999999898</v>
      </c>
      <c r="H191" s="21">
        <v>1748999.9999999974</v>
      </c>
      <c r="I191">
        <v>0</v>
      </c>
    </row>
    <row r="192" spans="7:9" x14ac:dyDescent="0.25">
      <c r="G192" s="21">
        <v>0.98499999999999899</v>
      </c>
      <c r="H192" s="21">
        <v>1761749.9999999974</v>
      </c>
      <c r="I192">
        <v>0</v>
      </c>
    </row>
    <row r="193" spans="7:9" x14ac:dyDescent="0.25">
      <c r="G193" s="21">
        <v>0.99</v>
      </c>
      <c r="H193" s="21">
        <v>1774500</v>
      </c>
      <c r="I193">
        <v>0</v>
      </c>
    </row>
    <row r="194" spans="7:9" x14ac:dyDescent="0.25">
      <c r="G194" s="21">
        <v>0.995</v>
      </c>
      <c r="H194" s="21">
        <v>1787250</v>
      </c>
      <c r="I194">
        <v>0</v>
      </c>
    </row>
    <row r="195" spans="7:9" x14ac:dyDescent="0.25">
      <c r="G195" s="21">
        <v>1</v>
      </c>
      <c r="H195" s="21">
        <v>1800000</v>
      </c>
      <c r="I195">
        <v>0</v>
      </c>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2:M24"/>
  <sheetViews>
    <sheetView workbookViewId="0">
      <selection activeCell="F19" sqref="F19"/>
    </sheetView>
  </sheetViews>
  <sheetFormatPr defaultRowHeight="15" x14ac:dyDescent="0.25"/>
  <cols>
    <col min="2" max="2" width="2.28515625" customWidth="1"/>
    <col min="3" max="3" width="3.5703125" customWidth="1"/>
    <col min="4" max="4" width="4.5703125" customWidth="1"/>
    <col min="5" max="6" width="7.5703125" customWidth="1"/>
    <col min="7" max="7" width="2.28515625" customWidth="1"/>
    <col min="8" max="8" width="3.5703125" customWidth="1"/>
    <col min="9" max="9" width="8.85546875" customWidth="1"/>
    <col min="10" max="11" width="7.5703125" customWidth="1"/>
    <col min="12" max="12" width="14.5703125" customWidth="1"/>
    <col min="13" max="13" width="10.5703125" customWidth="1"/>
  </cols>
  <sheetData>
    <row r="12" spans="9:13" x14ac:dyDescent="0.25">
      <c r="L12" s="33" t="s">
        <v>14</v>
      </c>
      <c r="M12" s="33" t="s">
        <v>15</v>
      </c>
    </row>
    <row r="15" spans="9:13" x14ac:dyDescent="0.25">
      <c r="I15">
        <f>'without research'!$B$3</f>
        <v>0.35</v>
      </c>
      <c r="J15" s="11" t="s">
        <v>27</v>
      </c>
    </row>
    <row r="16" spans="9:13" x14ac:dyDescent="0.25">
      <c r="L16">
        <f>'without research'!C3</f>
        <v>1800000</v>
      </c>
      <c r="M16">
        <f>$L$16</f>
        <v>1800000</v>
      </c>
    </row>
    <row r="17" spans="1:13" x14ac:dyDescent="0.25">
      <c r="D17" s="11" t="str">
        <f>IF($A$22=$F$19,"&gt;&gt;&gt;","")</f>
        <v>&gt;&gt;&gt;</v>
      </c>
      <c r="E17" s="11" t="s">
        <v>20</v>
      </c>
    </row>
    <row r="19" spans="1:13" x14ac:dyDescent="0.25">
      <c r="E19">
        <f>$F$19</f>
        <v>142500</v>
      </c>
      <c r="F19">
        <f>$I$15*$M$16+$I$19*$M$20</f>
        <v>142500</v>
      </c>
      <c r="I19">
        <f>'without research'!B4</f>
        <v>0.65</v>
      </c>
      <c r="J19" s="11" t="s">
        <v>28</v>
      </c>
    </row>
    <row r="20" spans="1:13" x14ac:dyDescent="0.25">
      <c r="L20">
        <f>'without research'!C4</f>
        <v>-750000</v>
      </c>
      <c r="M20">
        <f>$L$20</f>
        <v>-750000</v>
      </c>
    </row>
    <row r="22" spans="1:13" x14ac:dyDescent="0.25">
      <c r="A22">
        <f>MAX($M$24,$F$19)</f>
        <v>142500</v>
      </c>
    </row>
    <row r="23" spans="1:13" x14ac:dyDescent="0.25">
      <c r="A23">
        <f>$A$22</f>
        <v>142500</v>
      </c>
      <c r="D23" s="11" t="str">
        <f>IF($A$22=$M$24,"&gt;&gt;&gt;","")</f>
        <v/>
      </c>
      <c r="E23" s="11" t="s">
        <v>21</v>
      </c>
    </row>
    <row r="24" spans="1:13" x14ac:dyDescent="0.25">
      <c r="L24">
        <f>-'without research'!B8</f>
        <v>0</v>
      </c>
      <c r="M24">
        <f>$L$24</f>
        <v>0</v>
      </c>
    </row>
  </sheetData>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K36"/>
  <sheetViews>
    <sheetView zoomScaleNormal="100" workbookViewId="0">
      <selection activeCell="A2" sqref="A2"/>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6" customWidth="1"/>
    <col min="15" max="15" width="20.42578125" customWidth="1"/>
    <col min="16" max="16" width="26" customWidth="1"/>
  </cols>
  <sheetData>
    <row r="1" spans="1:11" x14ac:dyDescent="0.25">
      <c r="A1" s="11" t="s">
        <v>3</v>
      </c>
      <c r="B1" s="12"/>
      <c r="C1" s="12"/>
      <c r="D1" s="12"/>
      <c r="G1" s="12"/>
      <c r="H1" s="12"/>
      <c r="I1" s="12"/>
    </row>
    <row r="2" spans="1:11" ht="14.25" customHeight="1" x14ac:dyDescent="0.25">
      <c r="A2" t="s">
        <v>30</v>
      </c>
      <c r="B2" s="29">
        <v>130000</v>
      </c>
      <c r="C2" s="12"/>
      <c r="D2" s="47"/>
      <c r="E2" s="47"/>
      <c r="F2" s="47"/>
      <c r="G2" s="47"/>
      <c r="H2" s="47"/>
      <c r="I2" s="47"/>
    </row>
    <row r="3" spans="1:11" x14ac:dyDescent="0.25">
      <c r="A3" s="42" t="s">
        <v>29</v>
      </c>
      <c r="B3" s="29">
        <v>0</v>
      </c>
      <c r="C3" s="12"/>
      <c r="D3" s="47"/>
      <c r="E3" s="47"/>
      <c r="F3" s="47"/>
      <c r="G3" s="47"/>
      <c r="H3" s="47"/>
      <c r="I3" s="47"/>
    </row>
    <row r="4" spans="1:11" x14ac:dyDescent="0.25">
      <c r="A4" s="42"/>
      <c r="B4" s="12"/>
      <c r="C4" s="12"/>
      <c r="D4" s="12"/>
      <c r="G4" s="12"/>
      <c r="H4" s="12"/>
      <c r="I4" s="12"/>
      <c r="K4" s="12"/>
    </row>
    <row r="5" spans="1:11" x14ac:dyDescent="0.25">
      <c r="B5" s="12" t="s">
        <v>9</v>
      </c>
      <c r="C5" s="12" t="s">
        <v>31</v>
      </c>
      <c r="D5" s="12"/>
      <c r="F5" s="8" t="s">
        <v>4</v>
      </c>
      <c r="G5" s="12"/>
      <c r="H5" s="12"/>
      <c r="I5" s="12"/>
      <c r="K5" s="12"/>
    </row>
    <row r="6" spans="1:11" x14ac:dyDescent="0.25">
      <c r="A6" s="42" t="s">
        <v>18</v>
      </c>
      <c r="B6" s="25">
        <v>0.35</v>
      </c>
      <c r="C6" s="29">
        <v>1800000</v>
      </c>
      <c r="D6" s="12"/>
      <c r="F6" t="s">
        <v>37</v>
      </c>
      <c r="G6" s="12"/>
      <c r="H6" s="12"/>
      <c r="I6" s="12"/>
      <c r="K6" s="12"/>
    </row>
    <row r="7" spans="1:11" x14ac:dyDescent="0.25">
      <c r="A7" s="3" t="s">
        <v>26</v>
      </c>
      <c r="B7" s="26">
        <f>1-B6</f>
        <v>0.65</v>
      </c>
      <c r="C7" s="29">
        <v>-750000</v>
      </c>
      <c r="D7" s="12"/>
      <c r="G7" s="12" t="s">
        <v>18</v>
      </c>
      <c r="H7" s="42" t="s">
        <v>19</v>
      </c>
      <c r="I7" s="12" t="s">
        <v>5</v>
      </c>
    </row>
    <row r="8" spans="1:11" x14ac:dyDescent="0.25">
      <c r="A8" s="3"/>
      <c r="B8" s="14"/>
      <c r="C8" s="15"/>
      <c r="D8" s="12"/>
      <c r="G8" s="27">
        <f>SUMPRODUCT(B6:B7,B12:B13)</f>
        <v>0.47499999999999998</v>
      </c>
      <c r="H8" s="27">
        <f>SUMPRODUCT(B6:B7,C12:C13)</f>
        <v>0.52499999999999991</v>
      </c>
      <c r="I8" s="12">
        <f>G8+H8</f>
        <v>0.99999999999999989</v>
      </c>
    </row>
    <row r="9" spans="1:11" x14ac:dyDescent="0.25">
      <c r="A9" s="3"/>
      <c r="B9" s="16"/>
      <c r="C9" s="15"/>
      <c r="D9" s="12"/>
      <c r="G9" s="12"/>
      <c r="H9" s="12"/>
      <c r="I9" s="12"/>
    </row>
    <row r="10" spans="1:11" x14ac:dyDescent="0.25">
      <c r="A10" s="11" t="s">
        <v>32</v>
      </c>
      <c r="B10" s="17"/>
      <c r="C10" s="12"/>
      <c r="D10" s="12"/>
      <c r="F10" t="s">
        <v>38</v>
      </c>
      <c r="G10" s="13"/>
      <c r="H10" s="12"/>
      <c r="I10" s="12"/>
    </row>
    <row r="11" spans="1:11" x14ac:dyDescent="0.25">
      <c r="A11" t="s">
        <v>34</v>
      </c>
      <c r="B11" s="12" t="s">
        <v>18</v>
      </c>
      <c r="C11" s="42" t="s">
        <v>19</v>
      </c>
      <c r="D11" s="12" t="s">
        <v>5</v>
      </c>
      <c r="F11" t="s">
        <v>34</v>
      </c>
      <c r="G11" s="12" t="s">
        <v>18</v>
      </c>
      <c r="H11" s="42" t="s">
        <v>19</v>
      </c>
      <c r="I11" s="12"/>
    </row>
    <row r="12" spans="1:11" x14ac:dyDescent="0.25">
      <c r="A12" t="s">
        <v>18</v>
      </c>
      <c r="B12" s="18">
        <v>0.8</v>
      </c>
      <c r="C12" s="12">
        <f>1-B12</f>
        <v>0.19999999999999996</v>
      </c>
      <c r="D12" s="12">
        <f>SUM(B12:C12)</f>
        <v>1</v>
      </c>
      <c r="F12" t="s">
        <v>18</v>
      </c>
      <c r="G12" s="28">
        <f>B12*B6/$G$8</f>
        <v>0.58947368421052626</v>
      </c>
      <c r="H12" s="28">
        <f>C12*B6/$H$8</f>
        <v>0.1333333333333333</v>
      </c>
      <c r="I12" s="12"/>
    </row>
    <row r="13" spans="1:11" x14ac:dyDescent="0.25">
      <c r="A13" s="42" t="s">
        <v>19</v>
      </c>
      <c r="B13" s="12">
        <f>1-C13</f>
        <v>0.30000000000000004</v>
      </c>
      <c r="C13" s="18">
        <v>0.7</v>
      </c>
      <c r="D13" s="12">
        <f>SUM(B13:C13)</f>
        <v>1</v>
      </c>
      <c r="F13" s="42" t="s">
        <v>19</v>
      </c>
      <c r="G13" s="28">
        <f>B13*B7/$G$8</f>
        <v>0.41052631578947379</v>
      </c>
      <c r="H13" s="28">
        <f>C13*B7/$H$8</f>
        <v>0.8666666666666667</v>
      </c>
      <c r="I13" s="12"/>
    </row>
    <row r="14" spans="1:11" x14ac:dyDescent="0.25">
      <c r="B14" s="12"/>
      <c r="C14" s="12"/>
      <c r="D14" s="12"/>
      <c r="F14" t="s">
        <v>6</v>
      </c>
      <c r="G14" s="30">
        <f>SUM(G12:G13)</f>
        <v>1</v>
      </c>
      <c r="H14" s="30">
        <f>SUM(H12:H13)</f>
        <v>1</v>
      </c>
      <c r="I14" s="12"/>
    </row>
    <row r="15" spans="1:11" x14ac:dyDescent="0.25">
      <c r="A15" s="91" t="s">
        <v>12</v>
      </c>
      <c r="B15" s="92"/>
      <c r="C15" s="92"/>
      <c r="D15" s="93"/>
    </row>
    <row r="16" spans="1:11" x14ac:dyDescent="0.25">
      <c r="A16" s="34"/>
      <c r="B16" s="12"/>
      <c r="C16" s="12"/>
      <c r="D16" s="35"/>
      <c r="F16" s="53" t="s">
        <v>76</v>
      </c>
      <c r="G16" s="53"/>
      <c r="H16" s="55">
        <f>'with research Tree'!A36</f>
        <v>227749.99999999983</v>
      </c>
    </row>
    <row r="17" spans="1:4" x14ac:dyDescent="0.25">
      <c r="A17" s="94" t="s">
        <v>33</v>
      </c>
      <c r="B17" s="95"/>
      <c r="C17" s="95"/>
      <c r="D17" s="96"/>
    </row>
    <row r="18" spans="1:4" x14ac:dyDescent="0.25">
      <c r="A18" s="34" t="s">
        <v>35</v>
      </c>
      <c r="C18" s="12"/>
      <c r="D18" s="35"/>
    </row>
    <row r="19" spans="1:4" x14ac:dyDescent="0.25">
      <c r="A19" s="34" t="s">
        <v>42</v>
      </c>
      <c r="C19" s="12"/>
      <c r="D19" s="35">
        <f>B12</f>
        <v>0.8</v>
      </c>
    </row>
    <row r="20" spans="1:4" x14ac:dyDescent="0.25">
      <c r="A20" s="34" t="s">
        <v>41</v>
      </c>
      <c r="C20" s="12"/>
      <c r="D20" s="35">
        <f>C12</f>
        <v>0.19999999999999996</v>
      </c>
    </row>
    <row r="21" spans="1:4" x14ac:dyDescent="0.25">
      <c r="A21" s="34"/>
      <c r="C21" s="12"/>
      <c r="D21" s="35"/>
    </row>
    <row r="22" spans="1:4" x14ac:dyDescent="0.25">
      <c r="A22" s="34"/>
      <c r="C22" s="12"/>
      <c r="D22" s="35"/>
    </row>
    <row r="23" spans="1:4" x14ac:dyDescent="0.25">
      <c r="A23" s="34" t="s">
        <v>48</v>
      </c>
      <c r="C23" s="12"/>
      <c r="D23" s="35"/>
    </row>
    <row r="24" spans="1:4" x14ac:dyDescent="0.25">
      <c r="A24" s="34" t="s">
        <v>42</v>
      </c>
      <c r="C24" s="12"/>
      <c r="D24" s="35">
        <f>B13</f>
        <v>0.30000000000000004</v>
      </c>
    </row>
    <row r="25" spans="1:4" x14ac:dyDescent="0.25">
      <c r="A25" s="34" t="s">
        <v>41</v>
      </c>
      <c r="C25" s="12"/>
      <c r="D25" s="35">
        <f>C13</f>
        <v>0.7</v>
      </c>
    </row>
    <row r="26" spans="1:4" x14ac:dyDescent="0.25">
      <c r="A26" s="34"/>
      <c r="C26" s="12"/>
      <c r="D26" s="35"/>
    </row>
    <row r="27" spans="1:4" x14ac:dyDescent="0.25">
      <c r="A27" s="94" t="s">
        <v>10</v>
      </c>
      <c r="B27" s="95"/>
      <c r="C27" s="95"/>
      <c r="D27" s="96"/>
    </row>
    <row r="28" spans="1:4" x14ac:dyDescent="0.25">
      <c r="A28" s="34" t="s">
        <v>47</v>
      </c>
      <c r="C28" s="12"/>
      <c r="D28" s="35"/>
    </row>
    <row r="29" spans="1:4" x14ac:dyDescent="0.25">
      <c r="A29" s="34" t="s">
        <v>39</v>
      </c>
      <c r="C29" s="12"/>
      <c r="D29" s="36">
        <f>G12</f>
        <v>0.58947368421052626</v>
      </c>
    </row>
    <row r="30" spans="1:4" x14ac:dyDescent="0.25">
      <c r="A30" s="34" t="s">
        <v>40</v>
      </c>
      <c r="C30" s="12"/>
      <c r="D30" s="36">
        <f>G13</f>
        <v>0.41052631578947379</v>
      </c>
    </row>
    <row r="31" spans="1:4" x14ac:dyDescent="0.25">
      <c r="A31" s="34"/>
      <c r="C31" s="12"/>
      <c r="D31" s="35"/>
    </row>
    <row r="32" spans="1:4" x14ac:dyDescent="0.25">
      <c r="A32" s="34"/>
      <c r="C32" s="12"/>
      <c r="D32" s="35"/>
    </row>
    <row r="33" spans="1:4" x14ac:dyDescent="0.25">
      <c r="A33" s="34" t="s">
        <v>46</v>
      </c>
      <c r="C33" s="12"/>
      <c r="D33" s="35"/>
    </row>
    <row r="34" spans="1:4" x14ac:dyDescent="0.25">
      <c r="A34" s="34" t="s">
        <v>39</v>
      </c>
      <c r="C34" s="12"/>
      <c r="D34" s="36">
        <f>H12</f>
        <v>0.1333333333333333</v>
      </c>
    </row>
    <row r="35" spans="1:4" x14ac:dyDescent="0.25">
      <c r="A35" s="34" t="s">
        <v>40</v>
      </c>
      <c r="C35" s="12"/>
      <c r="D35" s="36">
        <f>H13</f>
        <v>0.8666666666666667</v>
      </c>
    </row>
    <row r="36" spans="1:4" x14ac:dyDescent="0.25">
      <c r="A36" s="37"/>
      <c r="B36" s="38"/>
      <c r="C36" s="39"/>
      <c r="D36" s="40"/>
    </row>
  </sheetData>
  <mergeCells count="3">
    <mergeCell ref="A15:D15"/>
    <mergeCell ref="A17:D17"/>
    <mergeCell ref="A27:D27"/>
  </mergeCells>
  <pageMargins left="0.7" right="0.7" top="0.75" bottom="0.75" header="0.3" footer="0.3"/>
  <pageSetup paperSize="9" orientation="portrait" horizontalDpi="1200" verticalDpi="1200"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1:AD50"/>
  <sheetViews>
    <sheetView topLeftCell="A13" zoomScale="90" zoomScaleNormal="90" workbookViewId="0">
      <selection activeCell="S14" sqref="S14"/>
    </sheetView>
  </sheetViews>
  <sheetFormatPr defaultRowHeight="15" x14ac:dyDescent="0.25"/>
  <cols>
    <col min="1" max="1" width="13.28515625" bestFit="1" customWidth="1"/>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1.140625" customWidth="1"/>
    <col min="15" max="15" width="11.85546875" customWidth="1"/>
    <col min="16" max="16" width="13" customWidth="1"/>
    <col min="17" max="17" width="2.28515625" customWidth="1"/>
    <col min="18" max="18" width="3.5703125" customWidth="1"/>
    <col min="19" max="19" width="7" customWidth="1"/>
    <col min="20" max="21" width="7.5703125" customWidth="1"/>
    <col min="22" max="22" width="14.5703125" customWidth="1"/>
    <col min="23" max="23" width="10.5703125" customWidth="1"/>
    <col min="26" max="26" width="19.28515625" customWidth="1"/>
    <col min="27" max="27" width="15" bestFit="1" customWidth="1"/>
  </cols>
  <sheetData>
    <row r="11" spans="14:23" x14ac:dyDescent="0.25">
      <c r="V11" s="33" t="s">
        <v>14</v>
      </c>
      <c r="W11" s="33" t="s">
        <v>15</v>
      </c>
    </row>
    <row r="14" spans="14:23" x14ac:dyDescent="0.25">
      <c r="S14">
        <f>'with research'!G12</f>
        <v>0.58947368421052626</v>
      </c>
      <c r="T14" s="11" t="s">
        <v>25</v>
      </c>
    </row>
    <row r="15" spans="14:23" x14ac:dyDescent="0.25">
      <c r="V15" s="52">
        <f>('with research'!C6)</f>
        <v>1800000</v>
      </c>
      <c r="W15">
        <f>$V$15</f>
        <v>1800000</v>
      </c>
    </row>
    <row r="16" spans="14:23" x14ac:dyDescent="0.25">
      <c r="N16" s="56" t="str">
        <f>IF($K$21=$P$18,"&gt;&gt;&gt;","")</f>
        <v>&gt;&gt;&gt;</v>
      </c>
      <c r="O16" s="11" t="s">
        <v>20</v>
      </c>
      <c r="V16" s="46"/>
    </row>
    <row r="17" spans="4:30" x14ac:dyDescent="0.25">
      <c r="V17" s="46"/>
    </row>
    <row r="18" spans="4:30" x14ac:dyDescent="0.25">
      <c r="O18">
        <f>$P$18</f>
        <v>753157.89473684179</v>
      </c>
      <c r="P18">
        <f>$S$14*$W$15+$S$18*$W$19</f>
        <v>753157.89473684179</v>
      </c>
      <c r="S18">
        <f>'with research'!G13</f>
        <v>0.41052631578947379</v>
      </c>
      <c r="T18" s="45" t="s">
        <v>26</v>
      </c>
      <c r="V18" s="46"/>
      <c r="Y18" s="44"/>
      <c r="Z18" s="44"/>
      <c r="AA18" s="44"/>
      <c r="AB18" s="44"/>
      <c r="AC18" s="44"/>
      <c r="AD18" s="44"/>
    </row>
    <row r="19" spans="4:30" x14ac:dyDescent="0.25">
      <c r="I19">
        <f>'with research'!G8</f>
        <v>0.47499999999999998</v>
      </c>
      <c r="J19" s="41" t="s">
        <v>22</v>
      </c>
      <c r="V19" s="52">
        <f>('with research'!C7)</f>
        <v>-750000</v>
      </c>
      <c r="W19">
        <f>$V$19</f>
        <v>-750000</v>
      </c>
      <c r="Y19" s="44"/>
      <c r="Z19" s="44"/>
      <c r="AA19" s="44"/>
      <c r="AB19" s="44"/>
      <c r="AC19" s="44"/>
      <c r="AD19" s="44"/>
    </row>
    <row r="20" spans="4:30" x14ac:dyDescent="0.25">
      <c r="V20" s="46"/>
      <c r="Y20" s="49" t="s">
        <v>85</v>
      </c>
      <c r="Z20" s="44"/>
      <c r="AA20" s="57">
        <f>$V$15</f>
        <v>1800000</v>
      </c>
      <c r="AB20" s="44">
        <f>$S$14*$I$19</f>
        <v>0.27999999999999997</v>
      </c>
      <c r="AC20" s="44"/>
      <c r="AD20" s="44"/>
    </row>
    <row r="21" spans="4:30" x14ac:dyDescent="0.25">
      <c r="J21">
        <f>$K$21</f>
        <v>753157.89473684179</v>
      </c>
      <c r="K21">
        <f>MAX($W$23,$P$18)</f>
        <v>753157.89473684179</v>
      </c>
      <c r="V21" s="46"/>
      <c r="Y21" s="49" t="s">
        <v>86</v>
      </c>
      <c r="Z21" s="44"/>
      <c r="AA21" s="57">
        <f>$V$19</f>
        <v>-750000</v>
      </c>
      <c r="AB21" s="44">
        <f>$S$18*$I$19</f>
        <v>0.19500000000000003</v>
      </c>
      <c r="AC21" s="44"/>
      <c r="AD21" s="44"/>
    </row>
    <row r="22" spans="4:30" x14ac:dyDescent="0.25">
      <c r="N22" s="11" t="str">
        <f>IF($K$21=$W$23,"&gt;&gt;&gt;","")</f>
        <v/>
      </c>
      <c r="O22" s="11" t="s">
        <v>21</v>
      </c>
      <c r="V22" s="46"/>
      <c r="Y22" s="49" t="s">
        <v>87</v>
      </c>
      <c r="Z22" s="44"/>
      <c r="AA22" s="57">
        <f>$V$35</f>
        <v>0</v>
      </c>
      <c r="AB22" s="44">
        <f>$I$31</f>
        <v>0.52499999999999991</v>
      </c>
      <c r="AC22" s="44"/>
      <c r="AD22" s="44"/>
    </row>
    <row r="23" spans="4:30" x14ac:dyDescent="0.25">
      <c r="V23" s="46">
        <f>'with research'!B3</f>
        <v>0</v>
      </c>
      <c r="W23">
        <f>$V$23</f>
        <v>0</v>
      </c>
      <c r="Y23" s="44"/>
      <c r="Z23" s="44"/>
      <c r="AA23" s="44"/>
      <c r="AB23" s="44"/>
      <c r="AC23" s="44"/>
      <c r="AD23" s="44"/>
    </row>
    <row r="24" spans="4:30" x14ac:dyDescent="0.25">
      <c r="V24" s="46"/>
      <c r="Y24" s="44"/>
      <c r="Z24" s="44"/>
      <c r="AA24" s="44"/>
      <c r="AB24" s="44">
        <f>SUM(AB20:AB22)</f>
        <v>0.99999999999999989</v>
      </c>
      <c r="AC24" s="44"/>
      <c r="AD24" s="44"/>
    </row>
    <row r="25" spans="4:30" x14ac:dyDescent="0.25">
      <c r="D25" s="11" t="str">
        <f>IF($A$36=$F$27,"&gt;&gt;&gt;","")</f>
        <v/>
      </c>
      <c r="E25" s="11" t="s">
        <v>49</v>
      </c>
      <c r="V25" s="46"/>
    </row>
    <row r="26" spans="4:30" x14ac:dyDescent="0.25">
      <c r="S26">
        <f>'with research'!H12</f>
        <v>0.1333333333333333</v>
      </c>
      <c r="T26" s="11" t="s">
        <v>25</v>
      </c>
      <c r="V26" s="46"/>
    </row>
    <row r="27" spans="4:30" x14ac:dyDescent="0.25">
      <c r="E27" s="52">
        <f>$F$27</f>
        <v>357749.99999999983</v>
      </c>
      <c r="F27" s="53">
        <f>$I$19*$K$21+$I$31*$K$33</f>
        <v>357749.99999999983</v>
      </c>
      <c r="V27" s="46">
        <f>('with research'!C6)</f>
        <v>1800000</v>
      </c>
      <c r="W27">
        <f>$V$27</f>
        <v>1800000</v>
      </c>
    </row>
    <row r="28" spans="4:30" x14ac:dyDescent="0.25">
      <c r="E28" t="s">
        <v>30</v>
      </c>
      <c r="F28">
        <f>'with research'!B2</f>
        <v>130000</v>
      </c>
      <c r="N28" s="11" t="str">
        <f>IF($K$33=$P$30,"&gt;&gt;&gt;","")</f>
        <v/>
      </c>
      <c r="O28" s="11" t="s">
        <v>20</v>
      </c>
      <c r="V28" s="46"/>
    </row>
    <row r="29" spans="4:30" x14ac:dyDescent="0.25">
      <c r="E29" s="62">
        <f>F29</f>
        <v>227749.99999999983</v>
      </c>
      <c r="F29" s="62">
        <f>F27-F28</f>
        <v>227749.99999999983</v>
      </c>
      <c r="V29" s="46"/>
      <c r="Z29" s="50"/>
    </row>
    <row r="30" spans="4:30" x14ac:dyDescent="0.25">
      <c r="O30">
        <f>$P$30</f>
        <v>-410000.00000000006</v>
      </c>
      <c r="P30">
        <f>$S$26*$W$27+$S$30*$W$31</f>
        <v>-410000.00000000006</v>
      </c>
      <c r="S30">
        <f>'with research'!H13</f>
        <v>0.8666666666666667</v>
      </c>
      <c r="T30" s="11" t="s">
        <v>26</v>
      </c>
      <c r="V30" s="46"/>
      <c r="Z30">
        <f>'maximise expected profit'!B83</f>
        <v>0</v>
      </c>
    </row>
    <row r="31" spans="4:30" x14ac:dyDescent="0.25">
      <c r="I31">
        <f>'with research'!H8</f>
        <v>0.52499999999999991</v>
      </c>
      <c r="J31" s="41" t="s">
        <v>23</v>
      </c>
      <c r="V31" s="46">
        <f>('with research'!C7)</f>
        <v>-750000</v>
      </c>
      <c r="W31">
        <f>$V$31</f>
        <v>-750000</v>
      </c>
    </row>
    <row r="32" spans="4:30" x14ac:dyDescent="0.25">
      <c r="V32" s="46"/>
    </row>
    <row r="33" spans="1:27" x14ac:dyDescent="0.25">
      <c r="J33">
        <f>$K$33</f>
        <v>0</v>
      </c>
      <c r="K33">
        <f>MAX($W$35,$P$30)</f>
        <v>0</v>
      </c>
      <c r="V33" s="46"/>
    </row>
    <row r="34" spans="1:27" x14ac:dyDescent="0.25">
      <c r="N34" s="56" t="str">
        <f>IF($K$33=$W$35,"&gt;&gt;&gt;","")</f>
        <v>&gt;&gt;&gt;</v>
      </c>
      <c r="O34" s="11" t="s">
        <v>21</v>
      </c>
      <c r="V34" s="46"/>
    </row>
    <row r="35" spans="1:27" x14ac:dyDescent="0.25">
      <c r="V35" s="52">
        <f>('with research'!B3)</f>
        <v>0</v>
      </c>
      <c r="W35">
        <f>$V$35</f>
        <v>0</v>
      </c>
      <c r="Z35" s="50"/>
      <c r="AA35" s="50"/>
    </row>
    <row r="36" spans="1:27" x14ac:dyDescent="0.25">
      <c r="A36" s="50">
        <f>MAX($F$29,$F$45)</f>
        <v>227749.99999999983</v>
      </c>
      <c r="V36" s="46"/>
    </row>
    <row r="37" spans="1:27" x14ac:dyDescent="0.25">
      <c r="A37">
        <f>$A$36</f>
        <v>227749.99999999983</v>
      </c>
      <c r="V37" s="46"/>
    </row>
    <row r="38" spans="1:27" x14ac:dyDescent="0.25">
      <c r="N38">
        <f>'with research'!B6</f>
        <v>0.35</v>
      </c>
      <c r="O38" s="11" t="s">
        <v>25</v>
      </c>
      <c r="V38" s="46"/>
    </row>
    <row r="39" spans="1:27" x14ac:dyDescent="0.25">
      <c r="V39" s="46">
        <f>'with research'!C6</f>
        <v>1800000</v>
      </c>
      <c r="W39">
        <f>$V$39</f>
        <v>1800000</v>
      </c>
    </row>
    <row r="40" spans="1:27" x14ac:dyDescent="0.25">
      <c r="I40" s="11" t="str">
        <f>IF($F$45=$K$42,"&gt;&gt;&gt;","")</f>
        <v>&gt;&gt;&gt;</v>
      </c>
      <c r="J40" s="11" t="s">
        <v>20</v>
      </c>
      <c r="V40" s="46"/>
    </row>
    <row r="41" spans="1:27" x14ac:dyDescent="0.25">
      <c r="V41" s="46"/>
    </row>
    <row r="42" spans="1:27" x14ac:dyDescent="0.25">
      <c r="J42">
        <f>$K$42</f>
        <v>142500</v>
      </c>
      <c r="K42">
        <f>$N$38*$W$39+$N$42*$W$43</f>
        <v>142500</v>
      </c>
      <c r="N42">
        <f>'with research'!B7</f>
        <v>0.65</v>
      </c>
      <c r="O42" s="11" t="s">
        <v>26</v>
      </c>
      <c r="V42" s="46"/>
    </row>
    <row r="43" spans="1:27" x14ac:dyDescent="0.25">
      <c r="D43" s="11" t="str">
        <f>IF($A$36=$F$45,"&gt;&gt;&gt;","")</f>
        <v/>
      </c>
      <c r="E43" s="11" t="s">
        <v>24</v>
      </c>
      <c r="V43" s="46">
        <f>'with research'!C7</f>
        <v>-750000</v>
      </c>
      <c r="W43">
        <f>$V$43</f>
        <v>-750000</v>
      </c>
    </row>
    <row r="45" spans="1:27" x14ac:dyDescent="0.25">
      <c r="E45" s="58">
        <f>$F$45</f>
        <v>142500</v>
      </c>
      <c r="F45" s="51">
        <f>MAX($W$47,$K$42)</f>
        <v>142500</v>
      </c>
    </row>
    <row r="46" spans="1:27" x14ac:dyDescent="0.25">
      <c r="I46" s="11" t="str">
        <f>IF($F$45=$W$47,"&gt;&gt;&gt;","")</f>
        <v/>
      </c>
      <c r="J46" s="11" t="s">
        <v>21</v>
      </c>
    </row>
    <row r="47" spans="1:27" x14ac:dyDescent="0.25">
      <c r="V47">
        <f>-'with research'!B3</f>
        <v>0</v>
      </c>
      <c r="W47">
        <f>$V$47</f>
        <v>0</v>
      </c>
    </row>
    <row r="49" spans="4:10" x14ac:dyDescent="0.25">
      <c r="E49">
        <f>F27-F45</f>
        <v>215249.99999999983</v>
      </c>
    </row>
    <row r="50" spans="4:10" x14ac:dyDescent="0.25">
      <c r="D50" s="64" t="s">
        <v>59</v>
      </c>
      <c r="E50" s="64">
        <f>F27-F45</f>
        <v>215249.99999999983</v>
      </c>
      <c r="J50">
        <f>F45+F28</f>
        <v>272500</v>
      </c>
    </row>
  </sheetData>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58FED-C83A-4B76-9131-5BCE39468229}">
  <sheetPr codeName="Sheet5"/>
  <dimension ref="A3:AK38"/>
  <sheetViews>
    <sheetView zoomScale="90" zoomScaleNormal="90" workbookViewId="0">
      <selection activeCell="F6" sqref="F6"/>
    </sheetView>
  </sheetViews>
  <sheetFormatPr defaultRowHeight="15" x14ac:dyDescent="0.25"/>
  <cols>
    <col min="2" max="2" width="18.85546875" customWidth="1"/>
    <col min="3" max="3" width="10.42578125" customWidth="1"/>
    <col min="5" max="5" width="14" customWidth="1"/>
    <col min="6" max="6" width="15.28515625" customWidth="1"/>
    <col min="7" max="7" width="18.5703125" customWidth="1"/>
    <col min="11" max="11" width="17.140625" customWidth="1"/>
    <col min="12" max="16" width="13.28515625" bestFit="1" customWidth="1"/>
    <col min="17" max="37" width="12.5703125" bestFit="1" customWidth="1"/>
  </cols>
  <sheetData>
    <row r="3" spans="1:10" x14ac:dyDescent="0.25">
      <c r="A3" t="s">
        <v>45</v>
      </c>
      <c r="B3" s="42" t="s">
        <v>44</v>
      </c>
    </row>
    <row r="5" spans="1:10" ht="17.25" x14ac:dyDescent="0.3">
      <c r="B5" s="54" t="s">
        <v>70</v>
      </c>
      <c r="F5" s="55">
        <f>'with research Tree'!$A$36</f>
        <v>227749.99999999983</v>
      </c>
    </row>
    <row r="7" spans="1:10" x14ac:dyDescent="0.25">
      <c r="B7" s="97" t="s">
        <v>50</v>
      </c>
      <c r="C7" s="97"/>
      <c r="D7" s="97"/>
      <c r="E7" s="97"/>
      <c r="F7" s="97"/>
      <c r="G7" s="97"/>
      <c r="H7" s="97"/>
      <c r="I7" s="97"/>
      <c r="J7" s="97"/>
    </row>
    <row r="8" spans="1:10" x14ac:dyDescent="0.25">
      <c r="B8" s="97"/>
      <c r="C8" s="97"/>
      <c r="D8" s="97"/>
      <c r="E8" s="97"/>
      <c r="F8" s="97"/>
      <c r="G8" s="97"/>
      <c r="H8" s="97"/>
      <c r="I8" s="97"/>
      <c r="J8" s="97"/>
    </row>
    <row r="11" spans="1:10" x14ac:dyDescent="0.25">
      <c r="C11" s="11"/>
      <c r="D11" s="11"/>
      <c r="E11" s="11"/>
      <c r="F11" s="11"/>
    </row>
    <row r="12" spans="1:10" x14ac:dyDescent="0.25">
      <c r="C12" s="11"/>
      <c r="D12" s="11"/>
      <c r="E12" s="11"/>
      <c r="F12" s="11"/>
    </row>
    <row r="13" spans="1:10" x14ac:dyDescent="0.25">
      <c r="C13" s="11"/>
      <c r="D13" s="11"/>
      <c r="E13" s="11"/>
      <c r="F13" s="11"/>
    </row>
    <row r="14" spans="1:10" x14ac:dyDescent="0.25">
      <c r="C14" s="11"/>
      <c r="D14" s="11"/>
      <c r="E14" s="11"/>
      <c r="F14" s="11"/>
    </row>
    <row r="19" spans="2:37" x14ac:dyDescent="0.25">
      <c r="B19" s="11"/>
      <c r="C19" s="11"/>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row>
    <row r="20" spans="2:37" x14ac:dyDescent="0.25">
      <c r="B20" s="11"/>
      <c r="K20" s="46"/>
    </row>
    <row r="21" spans="2:37" x14ac:dyDescent="0.25">
      <c r="K21" s="46"/>
    </row>
    <row r="22" spans="2:37" x14ac:dyDescent="0.25">
      <c r="K22" s="46"/>
    </row>
    <row r="23" spans="2:37" x14ac:dyDescent="0.25">
      <c r="K23" s="46"/>
    </row>
    <row r="24" spans="2:37" x14ac:dyDescent="0.25">
      <c r="K24" s="46"/>
    </row>
    <row r="25" spans="2:37" x14ac:dyDescent="0.25">
      <c r="K25" s="46"/>
    </row>
    <row r="26" spans="2:37" x14ac:dyDescent="0.25">
      <c r="K26" s="46"/>
    </row>
    <row r="27" spans="2:37" x14ac:dyDescent="0.25">
      <c r="K27" s="46"/>
    </row>
    <row r="28" spans="2:37" x14ac:dyDescent="0.25">
      <c r="K28" s="46"/>
    </row>
    <row r="29" spans="2:37" x14ac:dyDescent="0.25">
      <c r="K29" s="46"/>
    </row>
    <row r="30" spans="2:37" x14ac:dyDescent="0.25">
      <c r="K30" s="46"/>
    </row>
    <row r="31" spans="2:37" x14ac:dyDescent="0.25">
      <c r="K31" s="46"/>
    </row>
    <row r="32" spans="2:37" x14ac:dyDescent="0.25">
      <c r="K32" s="46"/>
    </row>
    <row r="33" spans="11:11" x14ac:dyDescent="0.25">
      <c r="K33" s="46"/>
    </row>
    <row r="34" spans="11:11" x14ac:dyDescent="0.25">
      <c r="K34" s="46"/>
    </row>
    <row r="35" spans="11:11" x14ac:dyDescent="0.25">
      <c r="K35" s="46"/>
    </row>
    <row r="36" spans="11:11" x14ac:dyDescent="0.25">
      <c r="K36" s="46"/>
    </row>
    <row r="37" spans="11:11" x14ac:dyDescent="0.25">
      <c r="K37" s="46"/>
    </row>
    <row r="38" spans="11:11" x14ac:dyDescent="0.25">
      <c r="K38" s="46"/>
    </row>
  </sheetData>
  <mergeCells count="1">
    <mergeCell ref="B7:J8"/>
  </mergeCells>
  <phoneticPr fontId="9"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C880BC-A427-4B24-8A85-CCB8A6836D2C}">
  <dimension ref="A1:X54"/>
  <sheetViews>
    <sheetView topLeftCell="K1" zoomScaleNormal="100" workbookViewId="0">
      <selection activeCell="V31" sqref="V31"/>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2.42578125" customWidth="1"/>
    <col min="9" max="9" width="14" customWidth="1"/>
    <col min="11" max="11" width="22.5703125" customWidth="1"/>
    <col min="12" max="12" width="19.140625" customWidth="1"/>
    <col min="13" max="13" width="11.85546875" customWidth="1"/>
    <col min="14" max="14" width="21.42578125" customWidth="1"/>
    <col min="15" max="15" width="20.42578125" customWidth="1"/>
    <col min="16" max="16" width="19.140625" customWidth="1"/>
    <col min="17" max="17" width="26.7109375" customWidth="1"/>
    <col min="18" max="18" width="22" customWidth="1"/>
    <col min="19" max="19" width="24.85546875" customWidth="1"/>
    <col min="20" max="20" width="13.140625" customWidth="1"/>
    <col min="21" max="21" width="17" customWidth="1"/>
    <col min="22" max="22" width="14.85546875" bestFit="1" customWidth="1"/>
    <col min="23" max="23" width="21.42578125" hidden="1" customWidth="1"/>
    <col min="24" max="24" width="16.28515625" customWidth="1"/>
  </cols>
  <sheetData>
    <row r="1" spans="1:24" x14ac:dyDescent="0.25">
      <c r="A1" s="11" t="s">
        <v>3</v>
      </c>
      <c r="B1" s="12"/>
      <c r="C1" s="12"/>
      <c r="D1" s="12"/>
      <c r="G1" s="12"/>
      <c r="H1" s="12"/>
      <c r="I1" s="12"/>
    </row>
    <row r="2" spans="1:24" ht="14.25" customHeight="1" x14ac:dyDescent="0.25">
      <c r="A2" t="s">
        <v>30</v>
      </c>
      <c r="B2" s="29">
        <v>130000</v>
      </c>
      <c r="C2" s="12"/>
      <c r="D2" s="47"/>
      <c r="E2" s="47"/>
      <c r="F2" s="47"/>
      <c r="G2" s="47"/>
      <c r="H2" s="47"/>
      <c r="I2" s="47"/>
    </row>
    <row r="3" spans="1:24" x14ac:dyDescent="0.25">
      <c r="A3" s="42" t="s">
        <v>29</v>
      </c>
      <c r="B3" s="29">
        <v>0</v>
      </c>
      <c r="C3" s="12"/>
      <c r="D3" s="47"/>
      <c r="E3" s="47"/>
      <c r="F3" s="47"/>
      <c r="G3" s="47"/>
      <c r="H3" s="47"/>
      <c r="I3" s="47"/>
    </row>
    <row r="4" spans="1:24" x14ac:dyDescent="0.25">
      <c r="A4" s="42"/>
      <c r="B4" s="12"/>
      <c r="C4" s="12"/>
      <c r="D4" s="12"/>
      <c r="G4" s="12"/>
      <c r="H4" s="12"/>
      <c r="I4" s="12"/>
      <c r="K4" s="12"/>
    </row>
    <row r="5" spans="1:24" x14ac:dyDescent="0.25">
      <c r="B5" s="12" t="s">
        <v>9</v>
      </c>
      <c r="C5" s="12" t="s">
        <v>31</v>
      </c>
      <c r="D5" s="12"/>
      <c r="F5" s="8" t="s">
        <v>4</v>
      </c>
      <c r="G5" s="12"/>
      <c r="H5" s="12"/>
      <c r="I5" s="12"/>
      <c r="K5" s="12"/>
    </row>
    <row r="6" spans="1:24" x14ac:dyDescent="0.25">
      <c r="A6" s="42" t="s">
        <v>18</v>
      </c>
      <c r="B6" s="25">
        <v>0.35</v>
      </c>
      <c r="C6" s="29">
        <v>1800000</v>
      </c>
      <c r="D6" s="12"/>
      <c r="F6" t="s">
        <v>37</v>
      </c>
      <c r="G6" s="12"/>
      <c r="H6" s="12"/>
      <c r="I6" s="12"/>
      <c r="K6" s="12"/>
    </row>
    <row r="7" spans="1:24" x14ac:dyDescent="0.25">
      <c r="A7" s="3" t="s">
        <v>26</v>
      </c>
      <c r="B7" s="26">
        <f>1-B6</f>
        <v>0.65</v>
      </c>
      <c r="C7" s="29">
        <v>-750000</v>
      </c>
      <c r="D7" s="12"/>
      <c r="G7" s="12" t="s">
        <v>18</v>
      </c>
      <c r="H7" s="42" t="s">
        <v>19</v>
      </c>
      <c r="I7" s="12" t="s">
        <v>5</v>
      </c>
    </row>
    <row r="8" spans="1:24" x14ac:dyDescent="0.25">
      <c r="A8" s="3"/>
      <c r="B8" s="14"/>
      <c r="C8" s="15"/>
      <c r="D8" s="12"/>
      <c r="G8" s="27">
        <f>SUMPRODUCT(B6:B7,B12:B13)</f>
        <v>0.47499999999999998</v>
      </c>
      <c r="H8" s="27">
        <f>SUMPRODUCT(B6:B7,C12:C13)</f>
        <v>0.52499999999999991</v>
      </c>
      <c r="I8" s="12">
        <f>G8+H8</f>
        <v>0.99999999999999989</v>
      </c>
    </row>
    <row r="9" spans="1:24" x14ac:dyDescent="0.25">
      <c r="A9" s="3"/>
      <c r="B9" s="16"/>
      <c r="C9" s="15"/>
      <c r="D9" s="12"/>
      <c r="G9" s="12"/>
      <c r="H9" s="12"/>
      <c r="I9" s="12"/>
    </row>
    <row r="10" spans="1:24" x14ac:dyDescent="0.25">
      <c r="A10" s="11" t="s">
        <v>32</v>
      </c>
      <c r="B10" s="17"/>
      <c r="C10" s="12"/>
      <c r="D10" s="12"/>
      <c r="F10" t="s">
        <v>38</v>
      </c>
      <c r="G10" s="13"/>
      <c r="H10" s="12"/>
      <c r="I10" s="12"/>
    </row>
    <row r="11" spans="1:24" x14ac:dyDescent="0.25">
      <c r="A11" t="s">
        <v>34</v>
      </c>
      <c r="B11" s="12" t="s">
        <v>18</v>
      </c>
      <c r="C11" s="42" t="s">
        <v>19</v>
      </c>
      <c r="D11" s="12" t="s">
        <v>5</v>
      </c>
      <c r="F11" t="s">
        <v>34</v>
      </c>
      <c r="G11" s="12" t="s">
        <v>18</v>
      </c>
      <c r="H11" s="42" t="s">
        <v>19</v>
      </c>
      <c r="I11" s="12"/>
    </row>
    <row r="12" spans="1:24" x14ac:dyDescent="0.25">
      <c r="A12" t="s">
        <v>18</v>
      </c>
      <c r="B12" s="18">
        <v>0.8</v>
      </c>
      <c r="C12" s="12">
        <f>1-B12</f>
        <v>0.19999999999999996</v>
      </c>
      <c r="D12" s="12">
        <f>SUM(B12:C12)</f>
        <v>1</v>
      </c>
      <c r="F12" t="s">
        <v>18</v>
      </c>
      <c r="G12" s="28">
        <f>B12*B6/$G$8</f>
        <v>0.58947368421052626</v>
      </c>
      <c r="H12" s="28">
        <f>C12*B6/$H$8</f>
        <v>0.1333333333333333</v>
      </c>
      <c r="I12" s="12"/>
    </row>
    <row r="13" spans="1:24" x14ac:dyDescent="0.25">
      <c r="A13" s="42" t="s">
        <v>19</v>
      </c>
      <c r="B13" s="12">
        <f>1-C13</f>
        <v>0.30000000000000004</v>
      </c>
      <c r="C13" s="18">
        <v>0.7</v>
      </c>
      <c r="D13" s="12">
        <f>SUM(B13:C13)</f>
        <v>1</v>
      </c>
      <c r="F13" s="42" t="s">
        <v>19</v>
      </c>
      <c r="G13" s="28">
        <f>B13*B7/$G$8</f>
        <v>0.41052631578947379</v>
      </c>
      <c r="H13" s="28">
        <f>C13*B7/$H$8</f>
        <v>0.8666666666666667</v>
      </c>
      <c r="I13" s="12"/>
      <c r="J13" s="11" t="s">
        <v>72</v>
      </c>
      <c r="K13" s="45" t="s">
        <v>71</v>
      </c>
      <c r="P13" s="11" t="s">
        <v>73</v>
      </c>
      <c r="Q13" s="45" t="s">
        <v>74</v>
      </c>
      <c r="S13" t="s">
        <v>30</v>
      </c>
      <c r="T13" s="11">
        <f>'with research'!B2</f>
        <v>130000</v>
      </c>
    </row>
    <row r="14" spans="1:24" x14ac:dyDescent="0.25">
      <c r="B14" s="12"/>
      <c r="C14" s="12"/>
      <c r="D14" s="12"/>
      <c r="F14" t="s">
        <v>6</v>
      </c>
      <c r="G14" s="30">
        <f>SUM(G12:G13)</f>
        <v>1</v>
      </c>
      <c r="H14" s="30">
        <f>SUM(H12:H13)</f>
        <v>1</v>
      </c>
      <c r="I14" s="12"/>
      <c r="K14" s="11"/>
      <c r="L14" s="11" t="s">
        <v>80</v>
      </c>
      <c r="M14" s="11" t="s">
        <v>81</v>
      </c>
      <c r="N14" s="11" t="s">
        <v>75</v>
      </c>
    </row>
    <row r="15" spans="1:24" x14ac:dyDescent="0.25">
      <c r="A15" s="91" t="s">
        <v>12</v>
      </c>
      <c r="B15" s="92"/>
      <c r="C15" s="92"/>
      <c r="D15" s="93"/>
      <c r="K15" s="11" t="s">
        <v>77</v>
      </c>
      <c r="L15" s="11">
        <f>'Risk analysis Tree '!$W$15</f>
        <v>1800000</v>
      </c>
      <c r="M15" s="11">
        <f>'Risk analysis Tree '!$S$14*'Risk analysis Tree '!$I$19</f>
        <v>0.27999999999999997</v>
      </c>
      <c r="N15" s="11">
        <f>'Risk analysis Tree '!$A$36</f>
        <v>227749.99999999983</v>
      </c>
      <c r="P15" s="89" t="s">
        <v>82</v>
      </c>
      <c r="Q15" s="71"/>
      <c r="R15" s="90" t="s">
        <v>83</v>
      </c>
      <c r="S15" s="90"/>
      <c r="T15" s="90" t="s">
        <v>80</v>
      </c>
      <c r="U15" s="90" t="s">
        <v>75</v>
      </c>
      <c r="V15" s="90" t="s">
        <v>81</v>
      </c>
      <c r="W15" s="90" t="s">
        <v>91</v>
      </c>
      <c r="X15" s="90" t="s">
        <v>92</v>
      </c>
    </row>
    <row r="16" spans="1:24" ht="15" customHeight="1" x14ac:dyDescent="0.25">
      <c r="A16" s="34"/>
      <c r="B16" s="12"/>
      <c r="C16" s="12"/>
      <c r="D16" s="35"/>
      <c r="H16" s="50"/>
      <c r="K16" s="11" t="s">
        <v>78</v>
      </c>
      <c r="L16" s="11">
        <f>'Risk analysis Tree '!$W$19</f>
        <v>-750000</v>
      </c>
      <c r="M16" s="11">
        <f>'Risk analysis Tree '!$S$18*'Risk analysis Tree '!$I$19</f>
        <v>0.19500000000000003</v>
      </c>
      <c r="N16" s="11">
        <f>'Risk analysis Tree '!$A$36</f>
        <v>227749.99999999983</v>
      </c>
      <c r="P16" s="116" t="s">
        <v>90</v>
      </c>
      <c r="Q16" s="114" t="s">
        <v>22</v>
      </c>
      <c r="R16" s="113" t="s">
        <v>60</v>
      </c>
      <c r="S16" s="79" t="s">
        <v>25</v>
      </c>
      <c r="T16" s="86">
        <f>'Risk analysis Tree '!$W$15</f>
        <v>1800000</v>
      </c>
      <c r="U16" s="107">
        <f>'Risk analysis Tree '!P18</f>
        <v>753157.89473684179</v>
      </c>
      <c r="V16" s="80">
        <f>M15</f>
        <v>0.27999999999999997</v>
      </c>
      <c r="W16" s="98">
        <f>SUM($V$16:$V$17)</f>
        <v>0.47499999999999998</v>
      </c>
      <c r="X16" s="98">
        <f>V16/V17</f>
        <v>1.4358974358974355</v>
      </c>
    </row>
    <row r="17" spans="1:24" x14ac:dyDescent="0.25">
      <c r="A17" s="94" t="s">
        <v>33</v>
      </c>
      <c r="B17" s="95"/>
      <c r="C17" s="95"/>
      <c r="D17" s="96"/>
      <c r="K17" s="11" t="s">
        <v>79</v>
      </c>
      <c r="L17" s="11">
        <f>'Risk analysis Tree '!$W$35</f>
        <v>0</v>
      </c>
      <c r="M17" s="11">
        <f>'Risk analysis Tree '!I31</f>
        <v>0.52499999999999991</v>
      </c>
      <c r="N17" s="11">
        <f>'Risk analysis Tree '!$A$36</f>
        <v>227749.99999999983</v>
      </c>
      <c r="P17" s="116"/>
      <c r="Q17" s="114"/>
      <c r="R17" s="113"/>
      <c r="S17" s="79" t="s">
        <v>26</v>
      </c>
      <c r="T17" s="80">
        <f>'Risk analysis Tree '!$W$19</f>
        <v>-750000</v>
      </c>
      <c r="U17" s="108"/>
      <c r="V17" s="80">
        <f>M16</f>
        <v>0.19500000000000003</v>
      </c>
      <c r="W17" s="100"/>
      <c r="X17" s="99"/>
    </row>
    <row r="18" spans="1:24" x14ac:dyDescent="0.25">
      <c r="A18" s="34" t="s">
        <v>35</v>
      </c>
      <c r="C18" s="12"/>
      <c r="D18" s="35"/>
      <c r="M18">
        <f>SUM(M15:M17)</f>
        <v>0.99999999999999989</v>
      </c>
      <c r="P18" s="116"/>
      <c r="Q18" s="114"/>
      <c r="R18" s="77" t="s">
        <v>88</v>
      </c>
      <c r="S18" s="78"/>
      <c r="T18" s="78">
        <f>'Risk analysis Tree '!$W$35</f>
        <v>0</v>
      </c>
      <c r="U18" s="78">
        <v>0</v>
      </c>
      <c r="V18" s="86">
        <f>'Risk analysis Tree '!$I$19</f>
        <v>0.47499999999999998</v>
      </c>
      <c r="W18" s="80">
        <f>'Risk analysis Tree '!$I$19</f>
        <v>0.47499999999999998</v>
      </c>
      <c r="X18" s="100"/>
    </row>
    <row r="19" spans="1:24" ht="14.25" customHeight="1" x14ac:dyDescent="0.25">
      <c r="A19" s="34"/>
      <c r="C19" s="12"/>
      <c r="D19" s="35"/>
      <c r="P19" s="116"/>
      <c r="Q19" s="117" t="s">
        <v>23</v>
      </c>
      <c r="R19" s="115" t="s">
        <v>60</v>
      </c>
      <c r="S19" s="73" t="s">
        <v>25</v>
      </c>
      <c r="T19" s="88">
        <f>'Risk analysis Tree '!$W$15</f>
        <v>1800000</v>
      </c>
      <c r="U19" s="111">
        <f>'Risk analysis Tree '!P30</f>
        <v>-410000.00000000006</v>
      </c>
      <c r="V19" s="74">
        <f>'Risk analysis Tree '!$S$26*'Risk analysis Tree '!$I$31</f>
        <v>6.9999999999999979E-2</v>
      </c>
      <c r="W19" s="101">
        <f>'Risk analysis Tree '!I31</f>
        <v>0.52499999999999991</v>
      </c>
      <c r="X19" s="101">
        <f>V19/V20</f>
        <v>0.15384615384615383</v>
      </c>
    </row>
    <row r="20" spans="1:24" x14ac:dyDescent="0.25">
      <c r="A20" s="34"/>
      <c r="C20" s="12"/>
      <c r="D20" s="35"/>
      <c r="K20" s="11"/>
      <c r="L20" s="11"/>
      <c r="M20" s="11"/>
      <c r="N20" s="11"/>
      <c r="P20" s="116"/>
      <c r="Q20" s="117"/>
      <c r="R20" s="115"/>
      <c r="S20" s="73" t="s">
        <v>26</v>
      </c>
      <c r="T20" s="74">
        <f>'Risk analysis Tree '!$W$19</f>
        <v>-750000</v>
      </c>
      <c r="U20" s="112"/>
      <c r="V20" s="74">
        <f>'Risk analysis Tree '!$S$30*'Risk analysis Tree '!$I$31</f>
        <v>0.45499999999999996</v>
      </c>
      <c r="W20" s="103"/>
      <c r="X20" s="102"/>
    </row>
    <row r="21" spans="1:24" x14ac:dyDescent="0.25">
      <c r="A21" s="34"/>
      <c r="C21" s="12"/>
      <c r="D21" s="35"/>
      <c r="K21" s="11"/>
      <c r="L21" s="11"/>
      <c r="M21" s="11"/>
      <c r="N21" s="11"/>
      <c r="P21" s="116"/>
      <c r="Q21" s="117"/>
      <c r="R21" s="81" t="s">
        <v>88</v>
      </c>
      <c r="S21" s="82"/>
      <c r="T21" s="82">
        <f>'Risk analysis Tree '!$W$35</f>
        <v>0</v>
      </c>
      <c r="U21" s="82">
        <v>0</v>
      </c>
      <c r="V21" s="88">
        <f>'Risk analysis Tree '!$I$31</f>
        <v>0.52499999999999991</v>
      </c>
      <c r="W21" s="85">
        <f>V21</f>
        <v>0.52499999999999991</v>
      </c>
      <c r="X21" s="103"/>
    </row>
    <row r="22" spans="1:24" ht="15" customHeight="1" x14ac:dyDescent="0.25">
      <c r="A22" s="34" t="s">
        <v>48</v>
      </c>
      <c r="C22" s="12"/>
      <c r="D22" s="35"/>
      <c r="K22" s="11"/>
      <c r="L22" s="11"/>
      <c r="M22" s="11"/>
      <c r="N22" s="11"/>
      <c r="P22" s="109" t="s">
        <v>89</v>
      </c>
      <c r="Q22" s="109" t="s">
        <v>89</v>
      </c>
      <c r="R22" s="110" t="s">
        <v>60</v>
      </c>
      <c r="S22" s="83" t="s">
        <v>25</v>
      </c>
      <c r="T22" s="87">
        <f>'Risk analysis Tree '!$W$15</f>
        <v>1800000</v>
      </c>
      <c r="U22" s="104">
        <f>'Risk analysis Tree '!F45</f>
        <v>142500</v>
      </c>
      <c r="V22" s="84">
        <f>'Risk analysis Tree '!$N$38</f>
        <v>0.35</v>
      </c>
      <c r="W22" s="84">
        <f>V22</f>
        <v>0.35</v>
      </c>
      <c r="X22" s="104">
        <f>V22/V23</f>
        <v>0.53846153846153844</v>
      </c>
    </row>
    <row r="23" spans="1:24" x14ac:dyDescent="0.25">
      <c r="A23" s="34" t="s">
        <v>42</v>
      </c>
      <c r="C23" s="12"/>
      <c r="D23" s="35">
        <f>B13</f>
        <v>0.30000000000000004</v>
      </c>
      <c r="K23" s="11"/>
      <c r="L23" s="11"/>
      <c r="M23" s="11"/>
      <c r="N23" s="11"/>
      <c r="P23" s="109"/>
      <c r="Q23" s="109"/>
      <c r="R23" s="110"/>
      <c r="S23" s="83" t="s">
        <v>26</v>
      </c>
      <c r="T23" s="84">
        <f>'Risk analysis Tree '!$W$19</f>
        <v>-750000</v>
      </c>
      <c r="U23" s="106"/>
      <c r="V23" s="84">
        <f>'Risk analysis Tree '!$N$42</f>
        <v>0.65</v>
      </c>
      <c r="W23" s="84">
        <f>V23</f>
        <v>0.65</v>
      </c>
      <c r="X23" s="105"/>
    </row>
    <row r="24" spans="1:24" x14ac:dyDescent="0.25">
      <c r="A24" s="34" t="s">
        <v>41</v>
      </c>
      <c r="C24" s="12"/>
      <c r="D24" s="35">
        <f>C13</f>
        <v>0.7</v>
      </c>
      <c r="P24" s="109"/>
      <c r="Q24" s="109"/>
      <c r="R24" s="75" t="s">
        <v>88</v>
      </c>
      <c r="S24" s="76"/>
      <c r="T24" s="76">
        <f>'Risk analysis Tree '!$W$35</f>
        <v>0</v>
      </c>
      <c r="U24" s="76">
        <f>$T$24</f>
        <v>0</v>
      </c>
      <c r="V24" s="87">
        <v>1</v>
      </c>
      <c r="W24" s="76"/>
      <c r="X24" s="106"/>
    </row>
    <row r="25" spans="1:24" x14ac:dyDescent="0.25">
      <c r="A25" s="34"/>
      <c r="C25" s="12"/>
      <c r="D25" s="35"/>
      <c r="V25">
        <f>SUM(V16:V24)</f>
        <v>4</v>
      </c>
    </row>
    <row r="26" spans="1:24" x14ac:dyDescent="0.25">
      <c r="A26" s="34"/>
      <c r="C26" s="12"/>
      <c r="D26" s="35"/>
      <c r="K26" s="11"/>
      <c r="N26" s="11"/>
      <c r="S26" s="21"/>
    </row>
    <row r="27" spans="1:24" x14ac:dyDescent="0.25">
      <c r="A27" s="34"/>
      <c r="C27" s="12"/>
      <c r="D27" s="35"/>
      <c r="K27" s="11"/>
    </row>
    <row r="28" spans="1:24" x14ac:dyDescent="0.25">
      <c r="A28" s="94" t="s">
        <v>10</v>
      </c>
      <c r="B28" s="95"/>
      <c r="C28" s="95"/>
      <c r="D28" s="96"/>
      <c r="J28" s="59"/>
    </row>
    <row r="29" spans="1:24" x14ac:dyDescent="0.25">
      <c r="A29" s="34" t="s">
        <v>47</v>
      </c>
      <c r="C29" s="12"/>
      <c r="D29" s="35"/>
      <c r="J29" s="59"/>
    </row>
    <row r="30" spans="1:24" x14ac:dyDescent="0.25">
      <c r="A30" s="34" t="s">
        <v>39</v>
      </c>
      <c r="C30" s="12"/>
      <c r="D30" s="36">
        <f>G12</f>
        <v>0.58947368421052626</v>
      </c>
      <c r="J30" s="59"/>
    </row>
    <row r="31" spans="1:24" x14ac:dyDescent="0.25">
      <c r="A31" s="34" t="s">
        <v>40</v>
      </c>
      <c r="C31" s="12"/>
      <c r="D31" s="36">
        <f>G13</f>
        <v>0.41052631578947379</v>
      </c>
      <c r="I31" s="11"/>
      <c r="J31" s="59"/>
    </row>
    <row r="32" spans="1:24" x14ac:dyDescent="0.25">
      <c r="A32" s="34"/>
      <c r="C32" s="12"/>
      <c r="D32" s="35"/>
      <c r="I32" s="11"/>
      <c r="J32" s="59"/>
    </row>
    <row r="33" spans="1:14" x14ac:dyDescent="0.25">
      <c r="A33" s="34"/>
      <c r="C33" s="12"/>
      <c r="D33" s="35"/>
      <c r="I33" s="11"/>
      <c r="J33" s="59"/>
    </row>
    <row r="34" spans="1:14" x14ac:dyDescent="0.25">
      <c r="A34" s="34" t="s">
        <v>46</v>
      </c>
      <c r="C34" s="12"/>
      <c r="D34" s="35"/>
      <c r="I34" s="11"/>
      <c r="J34" s="59"/>
    </row>
    <row r="35" spans="1:14" x14ac:dyDescent="0.25">
      <c r="A35" s="34" t="s">
        <v>39</v>
      </c>
      <c r="C35" s="12"/>
      <c r="D35" s="36">
        <f>H12</f>
        <v>0.1333333333333333</v>
      </c>
      <c r="J35" s="59"/>
    </row>
    <row r="36" spans="1:14" x14ac:dyDescent="0.25">
      <c r="A36" s="34" t="s">
        <v>40</v>
      </c>
      <c r="C36" s="12"/>
      <c r="D36" s="36">
        <f>H13</f>
        <v>0.8666666666666667</v>
      </c>
      <c r="J36" s="59"/>
    </row>
    <row r="37" spans="1:14" x14ac:dyDescent="0.25">
      <c r="A37" s="37"/>
      <c r="B37" s="38"/>
      <c r="C37" s="39"/>
      <c r="D37" s="40"/>
      <c r="J37" s="59"/>
    </row>
    <row r="38" spans="1:14" x14ac:dyDescent="0.25">
      <c r="J38" s="59"/>
    </row>
    <row r="39" spans="1:14" x14ac:dyDescent="0.25">
      <c r="J39" s="59"/>
    </row>
    <row r="40" spans="1:14" x14ac:dyDescent="0.25">
      <c r="J40" s="59"/>
    </row>
    <row r="41" spans="1:14" x14ac:dyDescent="0.25">
      <c r="J41" s="59"/>
    </row>
    <row r="42" spans="1:14" x14ac:dyDescent="0.25">
      <c r="J42" s="59"/>
    </row>
    <row r="43" spans="1:14" x14ac:dyDescent="0.25">
      <c r="J43" s="59"/>
    </row>
    <row r="44" spans="1:14" x14ac:dyDescent="0.25">
      <c r="J44" s="59"/>
    </row>
    <row r="45" spans="1:14" x14ac:dyDescent="0.25">
      <c r="J45" s="59"/>
    </row>
    <row r="46" spans="1:14" x14ac:dyDescent="0.25">
      <c r="J46" s="59"/>
    </row>
    <row r="48" spans="1:14" x14ac:dyDescent="0.25">
      <c r="I48" s="11"/>
      <c r="K48" s="11"/>
      <c r="L48" s="11"/>
      <c r="M48" s="11"/>
      <c r="N48" s="11"/>
    </row>
    <row r="52" spans="9:14" x14ac:dyDescent="0.25">
      <c r="I52" s="11"/>
      <c r="K52" s="11"/>
      <c r="L52" s="11"/>
      <c r="M52" s="11"/>
      <c r="N52" s="11"/>
    </row>
    <row r="54" spans="9:14" x14ac:dyDescent="0.25">
      <c r="M54" s="70"/>
    </row>
  </sheetData>
  <mergeCells count="19">
    <mergeCell ref="A28:D28"/>
    <mergeCell ref="R16:R17"/>
    <mergeCell ref="Q16:Q18"/>
    <mergeCell ref="R19:R20"/>
    <mergeCell ref="P16:P21"/>
    <mergeCell ref="Q19:Q21"/>
    <mergeCell ref="P22:P24"/>
    <mergeCell ref="Q22:Q24"/>
    <mergeCell ref="R22:R23"/>
    <mergeCell ref="U19:U20"/>
    <mergeCell ref="A15:D15"/>
    <mergeCell ref="A17:D17"/>
    <mergeCell ref="X16:X18"/>
    <mergeCell ref="X19:X21"/>
    <mergeCell ref="X22:X24"/>
    <mergeCell ref="U16:U17"/>
    <mergeCell ref="W16:W17"/>
    <mergeCell ref="W19:W20"/>
    <mergeCell ref="U22:U23"/>
  </mergeCells>
  <phoneticPr fontId="9" type="noConversion"/>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54BDB-4EF4-4151-9CF7-CF03DDFD9796}">
  <dimension ref="A11:AA50"/>
  <sheetViews>
    <sheetView topLeftCell="A13" zoomScale="90" zoomScaleNormal="90" workbookViewId="0">
      <selection activeCell="N49" sqref="N49"/>
    </sheetView>
  </sheetViews>
  <sheetFormatPr defaultRowHeight="15" x14ac:dyDescent="0.25"/>
  <cols>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4.5703125" customWidth="1"/>
    <col min="15" max="15" width="11.85546875" customWidth="1"/>
    <col min="16" max="16" width="13" customWidth="1"/>
    <col min="17" max="17" width="2.28515625" customWidth="1"/>
    <col min="18" max="18" width="3.5703125" customWidth="1"/>
    <col min="19" max="19" width="8.7109375" customWidth="1"/>
    <col min="20" max="21" width="7.5703125" customWidth="1"/>
    <col min="22" max="22" width="14.5703125" customWidth="1"/>
    <col min="23" max="23" width="10.5703125" customWidth="1"/>
    <col min="26" max="26" width="19.28515625" hidden="1" customWidth="1"/>
    <col min="27" max="27" width="15" bestFit="1" customWidth="1"/>
  </cols>
  <sheetData>
    <row r="11" spans="14:23" x14ac:dyDescent="0.25">
      <c r="V11" s="33" t="s">
        <v>14</v>
      </c>
      <c r="W11" s="33" t="s">
        <v>15</v>
      </c>
    </row>
    <row r="14" spans="14:23" x14ac:dyDescent="0.25">
      <c r="S14">
        <f>'Risk analysis'!G12</f>
        <v>0.58947368421052626</v>
      </c>
      <c r="T14" s="11" t="s">
        <v>25</v>
      </c>
    </row>
    <row r="15" spans="14:23" x14ac:dyDescent="0.25">
      <c r="V15" s="52">
        <f>('Risk analysis'!C6)</f>
        <v>1800000</v>
      </c>
      <c r="W15">
        <f>$V$15</f>
        <v>1800000</v>
      </c>
    </row>
    <row r="16" spans="14:23" x14ac:dyDescent="0.25">
      <c r="N16" s="56" t="str">
        <f>IF($K$21=$P$18,"&gt;&gt;&gt;","")</f>
        <v>&gt;&gt;&gt;</v>
      </c>
      <c r="O16" s="11" t="s">
        <v>20</v>
      </c>
      <c r="V16" s="46"/>
    </row>
    <row r="17" spans="4:27" x14ac:dyDescent="0.25">
      <c r="V17" s="46"/>
    </row>
    <row r="18" spans="4:27" x14ac:dyDescent="0.25">
      <c r="O18">
        <f>$P$18</f>
        <v>753157.89473684179</v>
      </c>
      <c r="P18">
        <f>$S$14*$W$15+$S$18*$W$19</f>
        <v>753157.89473684179</v>
      </c>
      <c r="S18">
        <f>'Risk analysis'!G13</f>
        <v>0.41052631578947379</v>
      </c>
      <c r="T18" s="45" t="s">
        <v>26</v>
      </c>
      <c r="V18" s="46"/>
    </row>
    <row r="19" spans="4:27" x14ac:dyDescent="0.25">
      <c r="I19">
        <f>'Risk analysis'!G8</f>
        <v>0.47499999999999998</v>
      </c>
      <c r="J19" s="41" t="s">
        <v>22</v>
      </c>
      <c r="V19" s="52">
        <f>('Risk analysis'!C7)</f>
        <v>-750000</v>
      </c>
      <c r="W19">
        <f>$V$19</f>
        <v>-750000</v>
      </c>
    </row>
    <row r="20" spans="4:27" x14ac:dyDescent="0.25">
      <c r="V20" s="46"/>
      <c r="Y20" s="11"/>
      <c r="AA20" s="50"/>
    </row>
    <row r="21" spans="4:27" x14ac:dyDescent="0.25">
      <c r="J21">
        <f>$K$21</f>
        <v>753157.89473684179</v>
      </c>
      <c r="K21">
        <f>MAX($W$23,$P$18)</f>
        <v>753157.89473684179</v>
      </c>
      <c r="V21" s="46"/>
      <c r="Y21" s="11"/>
      <c r="AA21" s="50"/>
    </row>
    <row r="22" spans="4:27" x14ac:dyDescent="0.25">
      <c r="N22" s="11" t="str">
        <f>IF($K$21=$W$23,"&gt;&gt;&gt;","")</f>
        <v/>
      </c>
      <c r="O22" s="11" t="s">
        <v>21</v>
      </c>
      <c r="V22" s="46"/>
      <c r="Y22" s="11"/>
      <c r="AA22" s="50"/>
    </row>
    <row r="23" spans="4:27" x14ac:dyDescent="0.25">
      <c r="V23" s="46">
        <f>'Risk analysis'!B3</f>
        <v>0</v>
      </c>
      <c r="W23">
        <f>$V$23</f>
        <v>0</v>
      </c>
    </row>
    <row r="24" spans="4:27" x14ac:dyDescent="0.25">
      <c r="V24" s="46"/>
    </row>
    <row r="25" spans="4:27" x14ac:dyDescent="0.25">
      <c r="D25" s="11" t="str">
        <f>IF($A$36=$F$27,"&gt;&gt;&gt;","")</f>
        <v>&gt;&gt;&gt;</v>
      </c>
      <c r="E25" s="11" t="s">
        <v>49</v>
      </c>
      <c r="V25" s="46"/>
    </row>
    <row r="26" spans="4:27" x14ac:dyDescent="0.25">
      <c r="S26">
        <f>'Risk analysis'!H12</f>
        <v>0.1333333333333333</v>
      </c>
      <c r="T26" s="11" t="s">
        <v>25</v>
      </c>
      <c r="V26" s="46"/>
    </row>
    <row r="27" spans="4:27" x14ac:dyDescent="0.25">
      <c r="E27" s="52">
        <f>$F$27</f>
        <v>227749.99999999983</v>
      </c>
      <c r="F27" s="53">
        <f>$I$19*$K$21+$I$31*$K$33-'Risk analysis'!$B$2</f>
        <v>227749.99999999983</v>
      </c>
      <c r="V27" s="46">
        <f>('Risk analysis'!C6)</f>
        <v>1800000</v>
      </c>
      <c r="W27">
        <f>$V$27</f>
        <v>1800000</v>
      </c>
    </row>
    <row r="28" spans="4:27" x14ac:dyDescent="0.25">
      <c r="N28" s="11" t="str">
        <f>IF($K$33=$P$30,"&gt;&gt;&gt;","")</f>
        <v/>
      </c>
      <c r="O28" s="11" t="s">
        <v>20</v>
      </c>
      <c r="V28" s="46"/>
    </row>
    <row r="29" spans="4:27" x14ac:dyDescent="0.25">
      <c r="E29" s="50"/>
      <c r="F29" s="50"/>
      <c r="V29" s="46"/>
      <c r="Z29" s="50"/>
    </row>
    <row r="30" spans="4:27" x14ac:dyDescent="0.25">
      <c r="O30">
        <f>$P$30</f>
        <v>-410000.00000000006</v>
      </c>
      <c r="P30">
        <f>$S$26*$W$27+$S$30*$W$31</f>
        <v>-410000.00000000006</v>
      </c>
      <c r="S30">
        <f>'Risk analysis'!H13</f>
        <v>0.8666666666666667</v>
      </c>
      <c r="T30" s="11" t="s">
        <v>26</v>
      </c>
      <c r="V30" s="46"/>
      <c r="Z30">
        <f>'maximise expected profit'!B83</f>
        <v>0</v>
      </c>
    </row>
    <row r="31" spans="4:27" x14ac:dyDescent="0.25">
      <c r="I31">
        <f>'Risk analysis'!H8</f>
        <v>0.52499999999999991</v>
      </c>
      <c r="J31" s="41" t="s">
        <v>23</v>
      </c>
      <c r="V31" s="46">
        <f>('Risk analysis'!C7)</f>
        <v>-750000</v>
      </c>
      <c r="W31">
        <f>$V$31</f>
        <v>-750000</v>
      </c>
    </row>
    <row r="32" spans="4:27" x14ac:dyDescent="0.25">
      <c r="V32" s="46"/>
    </row>
    <row r="33" spans="1:27" x14ac:dyDescent="0.25">
      <c r="J33">
        <f>$K$33</f>
        <v>0</v>
      </c>
      <c r="K33">
        <f>MAX($W$35,$P$30)</f>
        <v>0</v>
      </c>
      <c r="V33" s="46"/>
    </row>
    <row r="34" spans="1:27" x14ac:dyDescent="0.25">
      <c r="N34" s="56" t="str">
        <f>IF($K$33=$W$35,"&gt;&gt;&gt;","")</f>
        <v>&gt;&gt;&gt;</v>
      </c>
      <c r="O34" s="11" t="s">
        <v>21</v>
      </c>
      <c r="V34" s="46"/>
    </row>
    <row r="35" spans="1:27" x14ac:dyDescent="0.25">
      <c r="V35" s="69">
        <f>('Risk analysis'!B3)</f>
        <v>0</v>
      </c>
      <c r="W35">
        <f>$V$35</f>
        <v>0</v>
      </c>
      <c r="AA35" s="50"/>
    </row>
    <row r="36" spans="1:27" x14ac:dyDescent="0.25">
      <c r="A36">
        <f>MAX($F$27,$F$45)</f>
        <v>227749.99999999983</v>
      </c>
      <c r="V36" s="46"/>
    </row>
    <row r="37" spans="1:27" x14ac:dyDescent="0.25">
      <c r="A37">
        <f>$A$36</f>
        <v>227749.99999999983</v>
      </c>
      <c r="V37" s="46"/>
    </row>
    <row r="38" spans="1:27" x14ac:dyDescent="0.25">
      <c r="N38">
        <f>'Risk analysis'!B6</f>
        <v>0.35</v>
      </c>
      <c r="O38" s="11" t="s">
        <v>25</v>
      </c>
      <c r="V38" s="46"/>
    </row>
    <row r="39" spans="1:27" x14ac:dyDescent="0.25">
      <c r="V39" s="46">
        <f>'Risk analysis'!C6</f>
        <v>1800000</v>
      </c>
      <c r="W39">
        <f>$V$39</f>
        <v>1800000</v>
      </c>
    </row>
    <row r="40" spans="1:27" x14ac:dyDescent="0.25">
      <c r="I40" s="56" t="str">
        <f>IF($F$45=$K$42,"&gt;&gt;&gt;","")</f>
        <v>&gt;&gt;&gt;</v>
      </c>
      <c r="J40" s="11" t="s">
        <v>20</v>
      </c>
      <c r="V40" s="46"/>
    </row>
    <row r="41" spans="1:27" x14ac:dyDescent="0.25">
      <c r="V41" s="46"/>
    </row>
    <row r="42" spans="1:27" x14ac:dyDescent="0.25">
      <c r="J42">
        <f>$K$42</f>
        <v>142500</v>
      </c>
      <c r="K42">
        <f>$N$38*$W$39+$N$42*$W$43</f>
        <v>142500</v>
      </c>
      <c r="N42">
        <f>'Risk analysis'!B7</f>
        <v>0.65</v>
      </c>
      <c r="O42" s="11" t="s">
        <v>26</v>
      </c>
      <c r="V42" s="46"/>
    </row>
    <row r="43" spans="1:27" x14ac:dyDescent="0.25">
      <c r="D43" s="11" t="str">
        <f>IF($A$36=$F$45,"&gt;&gt;&gt;","")</f>
        <v/>
      </c>
      <c r="E43" s="11" t="s">
        <v>84</v>
      </c>
      <c r="V43" s="46">
        <f>'Risk analysis'!C7</f>
        <v>-750000</v>
      </c>
      <c r="W43">
        <f>$V$43</f>
        <v>-750000</v>
      </c>
    </row>
    <row r="45" spans="1:27" x14ac:dyDescent="0.25">
      <c r="E45" s="58">
        <f>$F$45</f>
        <v>142500</v>
      </c>
      <c r="F45" s="51">
        <f>MAX($W$47,$K$42)</f>
        <v>142500</v>
      </c>
    </row>
    <row r="46" spans="1:27" x14ac:dyDescent="0.25">
      <c r="I46" s="11" t="str">
        <f>IF($F$45=$W$47,"&gt;&gt;&gt;","")</f>
        <v/>
      </c>
      <c r="J46" s="11" t="s">
        <v>21</v>
      </c>
    </row>
    <row r="47" spans="1:27" x14ac:dyDescent="0.25">
      <c r="V47">
        <f>-'Risk analysis'!B3</f>
        <v>0</v>
      </c>
      <c r="W47">
        <f>$V$47</f>
        <v>0</v>
      </c>
    </row>
    <row r="50" spans="4:10" x14ac:dyDescent="0.25">
      <c r="D50" s="64"/>
      <c r="E50" s="64"/>
      <c r="J50">
        <f>F45+F28</f>
        <v>142500</v>
      </c>
    </row>
  </sheetData>
  <phoneticPr fontId="9" type="noConversion"/>
  <pageMargins left="0.7" right="0.7" top="0.75" bottom="0.75" header="0.3" footer="0.3"/>
  <pageSetup paperSize="9" orientation="portrait" horizontalDpi="1200" verticalDpi="120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8A52C-D842-477C-AEAD-A4009249ED4B}">
  <sheetPr codeName="Sheet6"/>
  <dimension ref="B2:AB65"/>
  <sheetViews>
    <sheetView workbookViewId="0">
      <selection activeCell="Q26" sqref="Q26"/>
    </sheetView>
  </sheetViews>
  <sheetFormatPr defaultRowHeight="15" x14ac:dyDescent="0.25"/>
  <cols>
    <col min="3" max="3" width="13.28515625" bestFit="1" customWidth="1"/>
    <col min="9" max="9" width="12.5703125" bestFit="1" customWidth="1"/>
    <col min="15" max="15" width="9.140625" customWidth="1"/>
    <col min="17" max="17" width="14.28515625" customWidth="1"/>
    <col min="18" max="18" width="17.140625" customWidth="1"/>
    <col min="20" max="20" width="12.85546875" bestFit="1" customWidth="1"/>
  </cols>
  <sheetData>
    <row r="2" spans="2:24" x14ac:dyDescent="0.25">
      <c r="P2" s="12" t="s">
        <v>9</v>
      </c>
      <c r="Q2" s="12" t="s">
        <v>31</v>
      </c>
      <c r="R2" s="12"/>
      <c r="T2" s="8" t="s">
        <v>4</v>
      </c>
      <c r="U2" s="12"/>
      <c r="V2" s="12"/>
    </row>
    <row r="3" spans="2:24" x14ac:dyDescent="0.25">
      <c r="B3" t="s">
        <v>66</v>
      </c>
      <c r="I3" s="55">
        <f>'with research Tree'!F27-'with research Tree'!F45</f>
        <v>215249.99999999983</v>
      </c>
      <c r="O3" s="42" t="s">
        <v>18</v>
      </c>
      <c r="P3" s="25">
        <v>0.35</v>
      </c>
      <c r="Q3" s="29">
        <v>1800000</v>
      </c>
      <c r="R3" s="12"/>
      <c r="T3" t="s">
        <v>37</v>
      </c>
      <c r="U3" s="12"/>
      <c r="V3" s="12"/>
    </row>
    <row r="4" spans="2:24" x14ac:dyDescent="0.25">
      <c r="O4" s="3" t="s">
        <v>26</v>
      </c>
      <c r="P4" s="26">
        <f>1-P3</f>
        <v>0.65</v>
      </c>
      <c r="Q4" s="29">
        <v>-750000</v>
      </c>
      <c r="R4" s="12"/>
      <c r="U4" s="12" t="s">
        <v>18</v>
      </c>
      <c r="V4" s="42" t="s">
        <v>19</v>
      </c>
    </row>
    <row r="5" spans="2:24" x14ac:dyDescent="0.25">
      <c r="B5" s="42" t="s">
        <v>52</v>
      </c>
      <c r="O5" s="3"/>
      <c r="P5" s="14"/>
      <c r="Q5" s="15"/>
      <c r="R5" s="12"/>
      <c r="U5" s="27">
        <f>SUMPRODUCT(P3:P4,P9:P10)</f>
        <v>0.47499999999999998</v>
      </c>
      <c r="V5" s="27">
        <f>SUMPRODUCT(P3:P4,Q9:Q10)</f>
        <v>0.52499999999999991</v>
      </c>
    </row>
    <row r="6" spans="2:24" x14ac:dyDescent="0.25">
      <c r="O6" s="3"/>
      <c r="P6" s="16"/>
      <c r="Q6" s="15"/>
      <c r="R6" s="12"/>
      <c r="U6" s="12"/>
      <c r="V6" s="12"/>
    </row>
    <row r="7" spans="2:24" x14ac:dyDescent="0.25">
      <c r="B7" t="s">
        <v>51</v>
      </c>
      <c r="C7" s="61"/>
      <c r="O7" s="11" t="s">
        <v>32</v>
      </c>
      <c r="P7" s="17"/>
      <c r="Q7" s="12"/>
      <c r="R7" s="12"/>
      <c r="T7" t="s">
        <v>38</v>
      </c>
      <c r="U7" s="13"/>
      <c r="V7" s="12"/>
    </row>
    <row r="8" spans="2:24" x14ac:dyDescent="0.25">
      <c r="B8" t="s">
        <v>56</v>
      </c>
      <c r="C8" s="59">
        <f>S17-T22</f>
        <v>215249.99999999983</v>
      </c>
      <c r="D8" s="11">
        <v>0.5</v>
      </c>
      <c r="E8" s="11">
        <v>0.55000000000000004</v>
      </c>
      <c r="F8" s="11">
        <v>0.6</v>
      </c>
      <c r="G8" s="11">
        <v>0.65</v>
      </c>
      <c r="H8" s="11">
        <v>0.7</v>
      </c>
      <c r="I8" s="11">
        <v>0.75</v>
      </c>
      <c r="J8" s="11">
        <v>0.8</v>
      </c>
      <c r="K8" s="11">
        <v>0.85</v>
      </c>
      <c r="L8" s="11">
        <v>0.9</v>
      </c>
      <c r="M8" s="11">
        <v>0.95</v>
      </c>
      <c r="O8" t="s">
        <v>34</v>
      </c>
      <c r="P8" s="12" t="s">
        <v>18</v>
      </c>
      <c r="Q8" s="42" t="s">
        <v>19</v>
      </c>
      <c r="R8" s="12" t="s">
        <v>5</v>
      </c>
      <c r="T8" t="s">
        <v>34</v>
      </c>
      <c r="U8" s="12" t="s">
        <v>18</v>
      </c>
      <c r="V8" s="42" t="s">
        <v>19</v>
      </c>
    </row>
    <row r="9" spans="2:24" x14ac:dyDescent="0.25">
      <c r="C9" s="66">
        <v>0.05</v>
      </c>
      <c r="D9">
        <f t="dataTable" ref="D9:M22" dt2D="1" dtr="1" r1="P9" r2="P3"/>
        <v>0</v>
      </c>
      <c r="E9">
        <v>0</v>
      </c>
      <c r="F9">
        <v>0</v>
      </c>
      <c r="G9">
        <v>0</v>
      </c>
      <c r="H9">
        <v>0</v>
      </c>
      <c r="I9">
        <v>0</v>
      </c>
      <c r="J9">
        <v>0</v>
      </c>
      <c r="K9">
        <v>0</v>
      </c>
      <c r="L9">
        <v>0</v>
      </c>
      <c r="M9">
        <v>0</v>
      </c>
      <c r="O9" t="s">
        <v>18</v>
      </c>
      <c r="P9" s="18">
        <v>0.8</v>
      </c>
      <c r="Q9" s="12">
        <f>1-P9</f>
        <v>0.19999999999999996</v>
      </c>
      <c r="R9" s="12">
        <f>SUM(P9:Q9)</f>
        <v>1</v>
      </c>
      <c r="T9" t="s">
        <v>18</v>
      </c>
      <c r="U9" s="28">
        <f>P9*P3/U5</f>
        <v>0.58947368421052626</v>
      </c>
      <c r="V9" s="28">
        <f>Q9*P3/V5</f>
        <v>0.1333333333333333</v>
      </c>
    </row>
    <row r="10" spans="2:24" x14ac:dyDescent="0.25">
      <c r="C10" s="66">
        <v>0.1</v>
      </c>
      <c r="D10">
        <v>0</v>
      </c>
      <c r="E10">
        <v>0</v>
      </c>
      <c r="F10">
        <v>0</v>
      </c>
      <c r="G10">
        <v>0</v>
      </c>
      <c r="H10">
        <v>0</v>
      </c>
      <c r="I10">
        <v>0</v>
      </c>
      <c r="J10">
        <v>0</v>
      </c>
      <c r="K10">
        <v>0</v>
      </c>
      <c r="L10">
        <v>0</v>
      </c>
      <c r="M10">
        <v>0</v>
      </c>
      <c r="O10" s="42" t="s">
        <v>19</v>
      </c>
      <c r="P10" s="12">
        <f>1-Q10</f>
        <v>0.30000000000000004</v>
      </c>
      <c r="Q10" s="18">
        <v>0.7</v>
      </c>
      <c r="R10" s="12">
        <f>SUM(P10:Q10)</f>
        <v>1</v>
      </c>
      <c r="T10" s="42" t="s">
        <v>19</v>
      </c>
      <c r="U10" s="28">
        <f>P10*P4/U5</f>
        <v>0.41052631578947379</v>
      </c>
      <c r="V10" s="28">
        <f>Q10*P4/V5</f>
        <v>0.8666666666666667</v>
      </c>
    </row>
    <row r="11" spans="2:24" x14ac:dyDescent="0.25">
      <c r="C11" s="66">
        <v>0.15</v>
      </c>
      <c r="D11">
        <v>0</v>
      </c>
      <c r="E11">
        <v>0</v>
      </c>
      <c r="F11">
        <v>0</v>
      </c>
      <c r="G11">
        <v>0</v>
      </c>
      <c r="H11">
        <v>0</v>
      </c>
      <c r="I11">
        <v>11249.999999999975</v>
      </c>
      <c r="J11">
        <v>24749.999999999978</v>
      </c>
      <c r="K11">
        <v>38250</v>
      </c>
      <c r="L11">
        <v>51749.999999999978</v>
      </c>
      <c r="M11">
        <v>65249.999999999935</v>
      </c>
      <c r="U11" s="60">
        <f>SUM(U9:U10)</f>
        <v>1</v>
      </c>
      <c r="V11" s="60">
        <f>SUM(V9:V10)</f>
        <v>1</v>
      </c>
    </row>
    <row r="12" spans="2:24" x14ac:dyDescent="0.25">
      <c r="C12" s="66">
        <v>0.2</v>
      </c>
      <c r="D12">
        <v>0</v>
      </c>
      <c r="E12">
        <v>17999.999999999942</v>
      </c>
      <c r="F12">
        <v>35999.999999999942</v>
      </c>
      <c r="G12">
        <v>53999.999999999956</v>
      </c>
      <c r="H12">
        <v>71999.999999999942</v>
      </c>
      <c r="I12">
        <v>89999.999999999985</v>
      </c>
      <c r="J12">
        <v>108000.00000000001</v>
      </c>
      <c r="K12">
        <v>125999.99999999997</v>
      </c>
      <c r="L12">
        <v>144000</v>
      </c>
      <c r="M12">
        <v>161999.99999999997</v>
      </c>
    </row>
    <row r="13" spans="2:24" x14ac:dyDescent="0.25">
      <c r="C13" s="66">
        <v>0.25</v>
      </c>
      <c r="D13">
        <v>56249.999999999956</v>
      </c>
      <c r="E13">
        <v>78750</v>
      </c>
      <c r="F13">
        <v>101249.99999999994</v>
      </c>
      <c r="G13">
        <v>123749.99999999999</v>
      </c>
      <c r="H13">
        <v>146249.99999999997</v>
      </c>
      <c r="I13">
        <v>168749.99999999997</v>
      </c>
      <c r="J13">
        <v>191250.00000000006</v>
      </c>
      <c r="K13">
        <v>213750</v>
      </c>
      <c r="L13">
        <v>236249.99999999997</v>
      </c>
      <c r="M13">
        <v>258750</v>
      </c>
      <c r="T13" t="s">
        <v>60</v>
      </c>
      <c r="V13" t="s">
        <v>61</v>
      </c>
      <c r="X13" t="s">
        <v>62</v>
      </c>
    </row>
    <row r="14" spans="2:24" x14ac:dyDescent="0.25">
      <c r="C14" s="66">
        <v>0.3</v>
      </c>
      <c r="D14">
        <v>97500</v>
      </c>
      <c r="E14">
        <v>124499.99999999997</v>
      </c>
      <c r="F14">
        <v>151499.99999999997</v>
      </c>
      <c r="G14">
        <v>178500</v>
      </c>
      <c r="H14">
        <v>205499.99999999997</v>
      </c>
      <c r="I14">
        <v>232499.99999999991</v>
      </c>
      <c r="J14">
        <v>259500</v>
      </c>
      <c r="K14">
        <v>286500</v>
      </c>
      <c r="L14">
        <v>313500</v>
      </c>
      <c r="M14">
        <v>340499.99999999988</v>
      </c>
      <c r="Q14" t="s">
        <v>63</v>
      </c>
      <c r="T14">
        <f>EVSI!Q3*EVSI!U9+EVSI!Q4*EVSI!U10</f>
        <v>753157.89473684179</v>
      </c>
      <c r="V14">
        <v>0</v>
      </c>
      <c r="X14">
        <f>MAX(T14,V14)</f>
        <v>753157.89473684179</v>
      </c>
    </row>
    <row r="15" spans="2:24" hidden="1" x14ac:dyDescent="0.25">
      <c r="C15" s="66">
        <v>0.35</v>
      </c>
      <c r="D15">
        <v>26250</v>
      </c>
      <c r="E15">
        <v>57750</v>
      </c>
      <c r="F15">
        <v>89249.999999999971</v>
      </c>
      <c r="G15">
        <v>120749.99999999988</v>
      </c>
      <c r="H15">
        <v>152249.99999999994</v>
      </c>
      <c r="I15">
        <v>183749.99999999988</v>
      </c>
      <c r="J15">
        <v>215249.99999999983</v>
      </c>
      <c r="K15">
        <v>246749.99999999994</v>
      </c>
      <c r="L15">
        <v>278250</v>
      </c>
      <c r="M15">
        <v>309749.99999999988</v>
      </c>
    </row>
    <row r="16" spans="2:24" x14ac:dyDescent="0.25">
      <c r="C16" s="66">
        <v>0.4</v>
      </c>
      <c r="D16">
        <v>0</v>
      </c>
      <c r="E16">
        <v>0</v>
      </c>
      <c r="F16">
        <v>27000</v>
      </c>
      <c r="G16">
        <v>62999.999999999942</v>
      </c>
      <c r="H16">
        <v>99000</v>
      </c>
      <c r="I16">
        <v>135000.00000000006</v>
      </c>
      <c r="J16">
        <v>171000.00000000012</v>
      </c>
      <c r="K16">
        <v>207000.00000000006</v>
      </c>
      <c r="L16">
        <v>243000.00000000017</v>
      </c>
      <c r="M16">
        <v>279000</v>
      </c>
      <c r="Q16" t="s">
        <v>23</v>
      </c>
      <c r="T16" s="65">
        <f>Q3*V9+Q4*V10</f>
        <v>-410000.00000000006</v>
      </c>
      <c r="V16">
        <v>0</v>
      </c>
      <c r="X16" s="65">
        <f>MAX(T16,V16)</f>
        <v>0</v>
      </c>
    </row>
    <row r="17" spans="2:28" x14ac:dyDescent="0.25">
      <c r="C17" s="66">
        <v>0.45</v>
      </c>
      <c r="D17">
        <v>0</v>
      </c>
      <c r="E17">
        <v>0</v>
      </c>
      <c r="F17">
        <v>0</v>
      </c>
      <c r="G17">
        <v>5250.0000000000582</v>
      </c>
      <c r="H17">
        <v>45750.000000000116</v>
      </c>
      <c r="I17">
        <v>86250.000000000058</v>
      </c>
      <c r="J17">
        <v>126750.00000000012</v>
      </c>
      <c r="K17">
        <v>167250.00000000006</v>
      </c>
      <c r="L17">
        <v>207750.00000000006</v>
      </c>
      <c r="M17">
        <v>248250.00000000006</v>
      </c>
      <c r="Q17" t="s">
        <v>68</v>
      </c>
      <c r="S17" s="51">
        <f>EVSI!X14*EVSI!U5+EVSI!X16*EVSI!V5</f>
        <v>357749.99999999983</v>
      </c>
    </row>
    <row r="18" spans="2:28" hidden="1" x14ac:dyDescent="0.25">
      <c r="C18" s="66">
        <v>0.5</v>
      </c>
      <c r="D18">
        <v>0</v>
      </c>
      <c r="E18">
        <v>0</v>
      </c>
      <c r="F18">
        <v>0</v>
      </c>
      <c r="G18">
        <v>0</v>
      </c>
      <c r="H18">
        <v>0</v>
      </c>
      <c r="I18">
        <v>37500</v>
      </c>
      <c r="J18">
        <v>82500.000000000116</v>
      </c>
      <c r="K18">
        <v>127500</v>
      </c>
      <c r="L18">
        <v>172500</v>
      </c>
      <c r="M18">
        <v>217500</v>
      </c>
    </row>
    <row r="19" spans="2:28" x14ac:dyDescent="0.25">
      <c r="C19" s="66">
        <v>0.55000000000000004</v>
      </c>
      <c r="D19">
        <v>0</v>
      </c>
      <c r="E19">
        <v>0</v>
      </c>
      <c r="F19">
        <v>0</v>
      </c>
      <c r="G19">
        <v>0</v>
      </c>
      <c r="H19">
        <v>0</v>
      </c>
      <c r="I19">
        <v>0</v>
      </c>
      <c r="J19">
        <v>38250</v>
      </c>
      <c r="K19">
        <v>87749.999999999884</v>
      </c>
      <c r="L19">
        <v>137250</v>
      </c>
      <c r="M19">
        <v>186749.99999999988</v>
      </c>
    </row>
    <row r="20" spans="2:28" x14ac:dyDescent="0.25">
      <c r="C20" s="66">
        <v>0.6</v>
      </c>
      <c r="D20">
        <v>0</v>
      </c>
      <c r="E20">
        <v>0</v>
      </c>
      <c r="F20">
        <v>0</v>
      </c>
      <c r="G20">
        <v>0</v>
      </c>
      <c r="H20">
        <v>0</v>
      </c>
      <c r="I20">
        <v>0</v>
      </c>
      <c r="J20">
        <v>0</v>
      </c>
      <c r="K20">
        <v>48000</v>
      </c>
      <c r="L20">
        <v>102000</v>
      </c>
      <c r="M20">
        <v>155999.99999999977</v>
      </c>
      <c r="T20" t="s">
        <v>60</v>
      </c>
      <c r="V20" t="s">
        <v>61</v>
      </c>
      <c r="X20" t="s">
        <v>62</v>
      </c>
    </row>
    <row r="21" spans="2:28" x14ac:dyDescent="0.25">
      <c r="C21" s="66">
        <v>0.65</v>
      </c>
      <c r="D21">
        <v>0</v>
      </c>
      <c r="E21">
        <v>0</v>
      </c>
      <c r="F21">
        <v>0</v>
      </c>
      <c r="G21">
        <v>0</v>
      </c>
      <c r="H21">
        <v>0</v>
      </c>
      <c r="I21">
        <v>0</v>
      </c>
      <c r="J21">
        <v>0</v>
      </c>
      <c r="K21">
        <v>8250</v>
      </c>
      <c r="L21">
        <v>66750</v>
      </c>
      <c r="M21">
        <v>125249.99999999988</v>
      </c>
      <c r="Q21" t="s">
        <v>64</v>
      </c>
      <c r="T21">
        <f>SUMPRODUCT(EVSI!Q3:Q4,EVSI!P3:P4)</f>
        <v>142500</v>
      </c>
      <c r="V21">
        <v>0</v>
      </c>
      <c r="X21">
        <f>MAX(T21,V21)</f>
        <v>142500</v>
      </c>
    </row>
    <row r="22" spans="2:28" x14ac:dyDescent="0.25">
      <c r="C22" s="66">
        <v>0.7</v>
      </c>
      <c r="D22">
        <v>0</v>
      </c>
      <c r="E22">
        <v>0</v>
      </c>
      <c r="F22">
        <v>0</v>
      </c>
      <c r="G22">
        <v>0</v>
      </c>
      <c r="H22">
        <v>0</v>
      </c>
      <c r="I22">
        <v>0</v>
      </c>
      <c r="J22">
        <v>0</v>
      </c>
      <c r="K22">
        <v>0</v>
      </c>
      <c r="L22">
        <v>31500</v>
      </c>
      <c r="M22">
        <v>94499.999999999767</v>
      </c>
      <c r="Q22" t="s">
        <v>69</v>
      </c>
      <c r="T22" s="67">
        <f>X21</f>
        <v>142500</v>
      </c>
    </row>
    <row r="23" spans="2:28" x14ac:dyDescent="0.25">
      <c r="C23" s="59"/>
    </row>
    <row r="24" spans="2:28" x14ac:dyDescent="0.25">
      <c r="C24" s="59"/>
    </row>
    <row r="27" spans="2:28" x14ac:dyDescent="0.25">
      <c r="B27" t="s">
        <v>53</v>
      </c>
    </row>
    <row r="28" spans="2:28" x14ac:dyDescent="0.25">
      <c r="C28" s="63"/>
      <c r="R28" s="59"/>
      <c r="S28" s="11"/>
      <c r="T28" s="11"/>
      <c r="U28" s="11"/>
      <c r="V28" s="11"/>
      <c r="W28" s="11"/>
      <c r="X28" s="11"/>
      <c r="Y28" s="11"/>
      <c r="Z28" s="11"/>
      <c r="AA28" s="11">
        <v>0.9</v>
      </c>
      <c r="AB28" s="11">
        <v>0.95</v>
      </c>
    </row>
    <row r="29" spans="2:28" x14ac:dyDescent="0.25">
      <c r="B29" t="s">
        <v>55</v>
      </c>
      <c r="C29" s="59">
        <f>S17-T22</f>
        <v>215249.99999999983</v>
      </c>
      <c r="D29" s="11">
        <v>0.5</v>
      </c>
      <c r="E29" s="11">
        <v>0.55000000000000004</v>
      </c>
      <c r="F29" s="11">
        <v>0.6</v>
      </c>
      <c r="G29" s="11">
        <v>0.65</v>
      </c>
      <c r="H29" s="11">
        <v>0.7</v>
      </c>
      <c r="I29" s="11">
        <v>0.75</v>
      </c>
      <c r="J29" s="11">
        <v>0.8</v>
      </c>
      <c r="K29" s="11">
        <v>0.85</v>
      </c>
      <c r="L29" s="11">
        <v>0.9</v>
      </c>
      <c r="M29" s="11">
        <v>0.95</v>
      </c>
      <c r="R29" s="66"/>
    </row>
    <row r="30" spans="2:28" x14ac:dyDescent="0.25">
      <c r="C30" s="66">
        <v>0.05</v>
      </c>
      <c r="D30">
        <f t="dataTable" ref="D30:M43" dt2D="1" dtr="1" r1="Q10" r2="P3" ca="1"/>
        <v>0</v>
      </c>
      <c r="E30">
        <v>0</v>
      </c>
      <c r="F30">
        <v>0</v>
      </c>
      <c r="G30">
        <v>0</v>
      </c>
      <c r="H30">
        <v>0</v>
      </c>
      <c r="I30">
        <v>0</v>
      </c>
      <c r="J30">
        <v>0</v>
      </c>
      <c r="K30">
        <v>0</v>
      </c>
      <c r="L30">
        <v>750.00000000002433</v>
      </c>
      <c r="M30">
        <v>36374.999999999978</v>
      </c>
      <c r="R30" s="66"/>
    </row>
    <row r="31" spans="2:28" x14ac:dyDescent="0.25">
      <c r="C31" s="66">
        <v>0.1</v>
      </c>
      <c r="D31">
        <v>0</v>
      </c>
      <c r="E31">
        <v>0</v>
      </c>
      <c r="F31">
        <v>0</v>
      </c>
      <c r="G31">
        <v>0</v>
      </c>
      <c r="H31">
        <v>0</v>
      </c>
      <c r="I31">
        <v>0</v>
      </c>
      <c r="J31">
        <v>9000.0000000000637</v>
      </c>
      <c r="K31">
        <v>42750.000000000007</v>
      </c>
      <c r="L31">
        <v>76500.000000000058</v>
      </c>
      <c r="M31">
        <v>110249.99999999997</v>
      </c>
      <c r="R31" s="66"/>
    </row>
    <row r="32" spans="2:28" x14ac:dyDescent="0.25">
      <c r="C32" s="66">
        <v>0.15</v>
      </c>
      <c r="D32">
        <v>0</v>
      </c>
      <c r="E32">
        <v>0</v>
      </c>
      <c r="F32">
        <v>0</v>
      </c>
      <c r="G32">
        <v>0</v>
      </c>
      <c r="H32">
        <v>24749.999999999978</v>
      </c>
      <c r="I32">
        <v>56625.000000000022</v>
      </c>
      <c r="J32">
        <v>88500.000000000029</v>
      </c>
      <c r="K32">
        <v>120375</v>
      </c>
      <c r="L32">
        <v>152249.99999999997</v>
      </c>
      <c r="M32">
        <v>184125</v>
      </c>
      <c r="R32" s="66"/>
    </row>
    <row r="33" spans="2:18" x14ac:dyDescent="0.25">
      <c r="C33" s="66">
        <v>0.2</v>
      </c>
      <c r="D33">
        <v>0</v>
      </c>
      <c r="E33">
        <v>18000.000000000095</v>
      </c>
      <c r="F33">
        <v>48000.000000000007</v>
      </c>
      <c r="G33">
        <v>78000.000000000116</v>
      </c>
      <c r="H33">
        <v>108000.00000000001</v>
      </c>
      <c r="I33">
        <v>138000.00000000003</v>
      </c>
      <c r="J33">
        <v>168000.00000000009</v>
      </c>
      <c r="K33">
        <v>198000.00000000006</v>
      </c>
      <c r="L33">
        <v>228000.00000000009</v>
      </c>
      <c r="M33">
        <v>258000.00000000003</v>
      </c>
      <c r="R33" s="66"/>
    </row>
    <row r="34" spans="2:18" x14ac:dyDescent="0.25">
      <c r="C34" s="66">
        <v>0.25</v>
      </c>
      <c r="D34">
        <v>78750.000000000058</v>
      </c>
      <c r="E34">
        <v>106875.00000000004</v>
      </c>
      <c r="F34">
        <v>134999.99999999997</v>
      </c>
      <c r="G34">
        <v>163125.00000000009</v>
      </c>
      <c r="H34">
        <v>191250.00000000006</v>
      </c>
      <c r="I34">
        <v>219375</v>
      </c>
      <c r="J34">
        <v>247500.00000000006</v>
      </c>
      <c r="K34">
        <v>275625</v>
      </c>
      <c r="L34">
        <v>303750.00000000006</v>
      </c>
      <c r="M34">
        <v>331875</v>
      </c>
      <c r="R34" s="66"/>
    </row>
    <row r="35" spans="2:18" x14ac:dyDescent="0.25">
      <c r="C35" s="66">
        <v>0.3</v>
      </c>
      <c r="D35">
        <v>154500</v>
      </c>
      <c r="E35">
        <v>180750.00000000003</v>
      </c>
      <c r="F35">
        <v>207000.00000000003</v>
      </c>
      <c r="G35">
        <v>233250.00000000003</v>
      </c>
      <c r="H35">
        <v>259500</v>
      </c>
      <c r="I35">
        <v>285749.99999999994</v>
      </c>
      <c r="J35">
        <v>312000</v>
      </c>
      <c r="K35">
        <v>338250</v>
      </c>
      <c r="L35">
        <v>364500</v>
      </c>
      <c r="M35">
        <v>390749.99999999988</v>
      </c>
      <c r="R35" s="66"/>
    </row>
    <row r="36" spans="2:18" hidden="1" x14ac:dyDescent="0.25">
      <c r="C36" s="66">
        <v>0.35</v>
      </c>
      <c r="D36">
        <v>117749.99999999997</v>
      </c>
      <c r="E36">
        <v>142124.99999999994</v>
      </c>
      <c r="F36">
        <v>166499.99999999988</v>
      </c>
      <c r="G36">
        <v>190875</v>
      </c>
      <c r="H36">
        <v>215249.99999999983</v>
      </c>
      <c r="I36">
        <v>239624.99999999994</v>
      </c>
      <c r="J36">
        <v>263999.99999999994</v>
      </c>
      <c r="K36">
        <v>288374.99999999994</v>
      </c>
      <c r="L36">
        <v>312749.99999999994</v>
      </c>
      <c r="M36">
        <v>337124.99999999994</v>
      </c>
      <c r="R36" s="66"/>
    </row>
    <row r="37" spans="2:18" x14ac:dyDescent="0.25">
      <c r="C37" s="66">
        <v>0.4</v>
      </c>
      <c r="D37">
        <v>81000.000000000116</v>
      </c>
      <c r="E37">
        <v>103500.00000000012</v>
      </c>
      <c r="F37">
        <v>126000.00000000017</v>
      </c>
      <c r="G37">
        <v>148500.00000000017</v>
      </c>
      <c r="H37">
        <v>171000.00000000012</v>
      </c>
      <c r="I37">
        <v>193500.00000000012</v>
      </c>
      <c r="J37">
        <v>216000.00000000017</v>
      </c>
      <c r="K37">
        <v>238500.00000000017</v>
      </c>
      <c r="L37">
        <v>261000.00000000012</v>
      </c>
      <c r="M37">
        <v>283500.00000000012</v>
      </c>
      <c r="R37" s="66"/>
    </row>
    <row r="38" spans="2:18" x14ac:dyDescent="0.25">
      <c r="C38" s="66">
        <v>0.45</v>
      </c>
      <c r="D38">
        <v>44250.000000000175</v>
      </c>
      <c r="E38">
        <v>64875.000000000175</v>
      </c>
      <c r="F38">
        <v>85500.000000000116</v>
      </c>
      <c r="G38">
        <v>106125.00000000017</v>
      </c>
      <c r="H38">
        <v>126750.00000000012</v>
      </c>
      <c r="I38">
        <v>147375.00000000006</v>
      </c>
      <c r="J38">
        <v>168000.00000000017</v>
      </c>
      <c r="K38">
        <v>188625.00000000006</v>
      </c>
      <c r="L38">
        <v>209250.00000000017</v>
      </c>
      <c r="M38">
        <v>229875.00000000017</v>
      </c>
      <c r="R38" s="66"/>
    </row>
    <row r="39" spans="2:18" x14ac:dyDescent="0.25">
      <c r="C39" s="66">
        <v>0.5</v>
      </c>
      <c r="D39">
        <v>7500</v>
      </c>
      <c r="E39">
        <v>26250</v>
      </c>
      <c r="F39">
        <v>45000.000000000116</v>
      </c>
      <c r="G39">
        <v>63750.000000000116</v>
      </c>
      <c r="H39">
        <v>82500.000000000116</v>
      </c>
      <c r="I39">
        <v>101250</v>
      </c>
      <c r="J39">
        <v>120000</v>
      </c>
      <c r="K39">
        <v>138750</v>
      </c>
      <c r="L39">
        <v>157500</v>
      </c>
      <c r="M39">
        <v>176250.00000000012</v>
      </c>
      <c r="R39" s="66"/>
    </row>
    <row r="40" spans="2:18" x14ac:dyDescent="0.25">
      <c r="C40" s="66">
        <v>0.55000000000000004</v>
      </c>
      <c r="D40">
        <v>0</v>
      </c>
      <c r="E40">
        <v>0</v>
      </c>
      <c r="F40">
        <v>4499.9999999997672</v>
      </c>
      <c r="G40">
        <v>21374.999999999884</v>
      </c>
      <c r="H40">
        <v>38250</v>
      </c>
      <c r="I40">
        <v>55124.999999999884</v>
      </c>
      <c r="J40">
        <v>71999.999999999884</v>
      </c>
      <c r="K40">
        <v>88874.999999999884</v>
      </c>
      <c r="L40">
        <v>105749.99999999977</v>
      </c>
      <c r="M40">
        <v>122624.99999999988</v>
      </c>
      <c r="R40" s="66"/>
    </row>
    <row r="41" spans="2:18" x14ac:dyDescent="0.25">
      <c r="C41" s="66">
        <v>0.6</v>
      </c>
      <c r="D41">
        <v>0</v>
      </c>
      <c r="E41">
        <v>0</v>
      </c>
      <c r="F41">
        <v>0</v>
      </c>
      <c r="G41">
        <v>0</v>
      </c>
      <c r="H41">
        <v>0</v>
      </c>
      <c r="I41">
        <v>8999.9999999998836</v>
      </c>
      <c r="J41">
        <v>24000</v>
      </c>
      <c r="K41">
        <v>39000.000000000116</v>
      </c>
      <c r="L41">
        <v>54000</v>
      </c>
      <c r="M41">
        <v>69000</v>
      </c>
      <c r="R41" s="66"/>
    </row>
    <row r="42" spans="2:18" x14ac:dyDescent="0.25">
      <c r="C42" s="66">
        <v>0.65</v>
      </c>
      <c r="D42">
        <v>0</v>
      </c>
      <c r="E42">
        <v>0</v>
      </c>
      <c r="F42">
        <v>0</v>
      </c>
      <c r="G42">
        <v>0</v>
      </c>
      <c r="H42">
        <v>0</v>
      </c>
      <c r="I42">
        <v>0</v>
      </c>
      <c r="J42">
        <v>0</v>
      </c>
      <c r="K42">
        <v>0</v>
      </c>
      <c r="L42">
        <v>2250</v>
      </c>
      <c r="M42">
        <v>15375</v>
      </c>
      <c r="R42" s="66"/>
    </row>
    <row r="43" spans="2:18" x14ac:dyDescent="0.25">
      <c r="C43" s="66">
        <v>0.7</v>
      </c>
      <c r="D43">
        <v>0</v>
      </c>
      <c r="E43">
        <v>0</v>
      </c>
      <c r="F43">
        <v>0</v>
      </c>
      <c r="G43">
        <v>0</v>
      </c>
      <c r="H43">
        <v>0</v>
      </c>
      <c r="I43">
        <v>0</v>
      </c>
      <c r="J43">
        <v>0</v>
      </c>
      <c r="K43">
        <v>0</v>
      </c>
      <c r="L43">
        <v>0</v>
      </c>
      <c r="M43">
        <v>0</v>
      </c>
    </row>
    <row r="44" spans="2:18" hidden="1" x14ac:dyDescent="0.25">
      <c r="C44" s="59"/>
    </row>
    <row r="45" spans="2:18" x14ac:dyDescent="0.25">
      <c r="C45" s="59"/>
    </row>
    <row r="48" spans="2:18" x14ac:dyDescent="0.25">
      <c r="B48" t="s">
        <v>54</v>
      </c>
      <c r="C48" s="63">
        <f>S17-T22</f>
        <v>215249.99999999983</v>
      </c>
      <c r="D48" s="11">
        <v>0.5</v>
      </c>
      <c r="E48" s="11">
        <v>0.55000000000000004</v>
      </c>
      <c r="F48" s="11">
        <v>0.6</v>
      </c>
      <c r="G48" s="11">
        <v>0.65</v>
      </c>
      <c r="H48" s="11">
        <v>0.7</v>
      </c>
      <c r="I48" s="11">
        <v>0.75</v>
      </c>
      <c r="J48" s="11">
        <v>0.8</v>
      </c>
      <c r="K48" s="11">
        <v>0.85</v>
      </c>
      <c r="L48" s="11">
        <v>0.9</v>
      </c>
      <c r="M48" s="11">
        <v>0.95</v>
      </c>
    </row>
    <row r="49" spans="3:13" x14ac:dyDescent="0.25">
      <c r="C49" s="66">
        <v>0.5</v>
      </c>
      <c r="D49">
        <f t="dataTable" ref="D49:M58" dt2D="1" dtr="1" r1="Q10" r2="P9" ca="1"/>
        <v>0</v>
      </c>
      <c r="E49">
        <v>0</v>
      </c>
      <c r="F49">
        <v>0</v>
      </c>
      <c r="G49">
        <v>1875</v>
      </c>
      <c r="H49">
        <v>26250</v>
      </c>
      <c r="I49">
        <v>50625.000000000029</v>
      </c>
      <c r="J49">
        <v>75000</v>
      </c>
      <c r="K49">
        <v>99374.999999999971</v>
      </c>
      <c r="L49">
        <v>123750</v>
      </c>
      <c r="M49">
        <v>148124.99999999994</v>
      </c>
    </row>
    <row r="50" spans="3:13" x14ac:dyDescent="0.25">
      <c r="C50" s="66">
        <v>0.55000000000000004</v>
      </c>
      <c r="D50">
        <v>0</v>
      </c>
      <c r="E50">
        <v>0</v>
      </c>
      <c r="F50">
        <v>9000.0000000000291</v>
      </c>
      <c r="G50">
        <v>33375.000000000029</v>
      </c>
      <c r="H50">
        <v>57750</v>
      </c>
      <c r="I50">
        <v>82125</v>
      </c>
      <c r="J50">
        <v>106499.99999999997</v>
      </c>
      <c r="K50">
        <v>130875</v>
      </c>
      <c r="L50">
        <v>155250</v>
      </c>
      <c r="M50">
        <v>179624.99999999994</v>
      </c>
    </row>
    <row r="51" spans="3:13" hidden="1" x14ac:dyDescent="0.25">
      <c r="C51" s="66">
        <v>0.6</v>
      </c>
      <c r="D51">
        <v>0</v>
      </c>
      <c r="E51">
        <v>16125.000000000029</v>
      </c>
      <c r="F51">
        <v>40500</v>
      </c>
      <c r="G51">
        <v>64875.000000000029</v>
      </c>
      <c r="H51">
        <v>89249.999999999971</v>
      </c>
      <c r="I51">
        <v>113624.99999999994</v>
      </c>
      <c r="J51">
        <v>138000</v>
      </c>
      <c r="K51">
        <v>162374.99999999994</v>
      </c>
      <c r="L51">
        <v>186749.99999999994</v>
      </c>
      <c r="M51">
        <v>211124.99999999994</v>
      </c>
    </row>
    <row r="52" spans="3:13" x14ac:dyDescent="0.25">
      <c r="C52" s="66">
        <v>0.65</v>
      </c>
      <c r="D52">
        <v>23250</v>
      </c>
      <c r="E52">
        <v>47624.999999999942</v>
      </c>
      <c r="F52">
        <v>71999.999999999942</v>
      </c>
      <c r="G52">
        <v>96374.999999999971</v>
      </c>
      <c r="H52">
        <v>120749.99999999988</v>
      </c>
      <c r="I52">
        <v>145124.99999999994</v>
      </c>
      <c r="J52">
        <v>169500</v>
      </c>
      <c r="K52">
        <v>193875</v>
      </c>
      <c r="L52">
        <v>218250</v>
      </c>
      <c r="M52">
        <v>242624.99999999994</v>
      </c>
    </row>
    <row r="53" spans="3:13" x14ac:dyDescent="0.25">
      <c r="C53" s="66">
        <v>0.7</v>
      </c>
      <c r="D53">
        <v>54749.999999999971</v>
      </c>
      <c r="E53">
        <v>79124.999999999913</v>
      </c>
      <c r="F53">
        <v>103499.99999999991</v>
      </c>
      <c r="G53">
        <v>127874.99999999988</v>
      </c>
      <c r="H53">
        <v>152249.99999999994</v>
      </c>
      <c r="I53">
        <v>176625</v>
      </c>
      <c r="J53">
        <v>200999.99999999994</v>
      </c>
      <c r="K53">
        <v>225374.99999999994</v>
      </c>
      <c r="L53">
        <v>249750</v>
      </c>
      <c r="M53">
        <v>274124.99999999994</v>
      </c>
    </row>
    <row r="54" spans="3:13" x14ac:dyDescent="0.25">
      <c r="C54" s="66">
        <v>0.75</v>
      </c>
      <c r="D54">
        <v>86249.999999999854</v>
      </c>
      <c r="E54">
        <v>110624.99999999997</v>
      </c>
      <c r="F54">
        <v>134999.99999999988</v>
      </c>
      <c r="G54">
        <v>159374.99999999988</v>
      </c>
      <c r="H54">
        <v>183749.99999999988</v>
      </c>
      <c r="I54">
        <v>208124.99999999994</v>
      </c>
      <c r="J54">
        <v>232499.99999999994</v>
      </c>
      <c r="K54">
        <v>256874.99999999988</v>
      </c>
      <c r="L54">
        <v>281249.99999999994</v>
      </c>
      <c r="M54">
        <v>305624.99999999994</v>
      </c>
    </row>
    <row r="55" spans="3:13" hidden="1" x14ac:dyDescent="0.25">
      <c r="C55" s="66">
        <v>0.8</v>
      </c>
      <c r="D55">
        <v>117749.99999999997</v>
      </c>
      <c r="E55">
        <v>142124.99999999994</v>
      </c>
      <c r="F55">
        <v>166499.99999999988</v>
      </c>
      <c r="G55">
        <v>190875</v>
      </c>
      <c r="H55">
        <v>215249.99999999983</v>
      </c>
      <c r="I55">
        <v>239624.99999999994</v>
      </c>
      <c r="J55">
        <v>263999.99999999994</v>
      </c>
      <c r="K55">
        <v>288374.99999999994</v>
      </c>
      <c r="L55">
        <v>312749.99999999994</v>
      </c>
      <c r="M55">
        <v>337124.99999999994</v>
      </c>
    </row>
    <row r="56" spans="3:13" x14ac:dyDescent="0.25">
      <c r="C56" s="66">
        <v>0.85</v>
      </c>
      <c r="D56">
        <v>149250</v>
      </c>
      <c r="E56">
        <v>173624.99999999994</v>
      </c>
      <c r="F56">
        <v>197999.99999999994</v>
      </c>
      <c r="G56">
        <v>222375</v>
      </c>
      <c r="H56">
        <v>246749.99999999994</v>
      </c>
      <c r="I56">
        <v>271124.99999999994</v>
      </c>
      <c r="J56">
        <v>295500.00000000006</v>
      </c>
      <c r="K56">
        <v>319874.99999999994</v>
      </c>
      <c r="L56">
        <v>344250</v>
      </c>
      <c r="M56">
        <v>368624.99999999988</v>
      </c>
    </row>
    <row r="57" spans="3:13" x14ac:dyDescent="0.25">
      <c r="C57" s="66">
        <v>0.9</v>
      </c>
      <c r="D57">
        <v>180750</v>
      </c>
      <c r="E57">
        <v>205125.00000000006</v>
      </c>
      <c r="F57">
        <v>229500</v>
      </c>
      <c r="G57">
        <v>253875.00000000006</v>
      </c>
      <c r="H57">
        <v>278250</v>
      </c>
      <c r="I57">
        <v>302624.99999999994</v>
      </c>
      <c r="J57">
        <v>326999.99999999994</v>
      </c>
      <c r="K57">
        <v>351374.99999999994</v>
      </c>
      <c r="L57">
        <v>375750.00000000006</v>
      </c>
      <c r="M57">
        <v>400125</v>
      </c>
    </row>
    <row r="58" spans="3:13" x14ac:dyDescent="0.25">
      <c r="C58" s="66">
        <v>0.95</v>
      </c>
      <c r="D58">
        <v>212249.99999999994</v>
      </c>
      <c r="E58">
        <v>236624.99999999994</v>
      </c>
      <c r="F58">
        <v>260999.99999999994</v>
      </c>
      <c r="G58">
        <v>285374.99999999994</v>
      </c>
      <c r="H58">
        <v>309749.99999999988</v>
      </c>
      <c r="I58">
        <v>334124.99999999994</v>
      </c>
      <c r="J58">
        <v>358499.99999999994</v>
      </c>
      <c r="K58">
        <v>382875</v>
      </c>
      <c r="L58">
        <v>407249.99999999988</v>
      </c>
      <c r="M58">
        <v>431624.99999999988</v>
      </c>
    </row>
    <row r="59" spans="3:13" x14ac:dyDescent="0.25">
      <c r="C59" s="59"/>
    </row>
    <row r="60" spans="3:13" x14ac:dyDescent="0.25">
      <c r="C60" s="59"/>
    </row>
    <row r="61" spans="3:13" x14ac:dyDescent="0.25">
      <c r="C61" s="59"/>
    </row>
    <row r="65" spans="3:3" x14ac:dyDescent="0.25">
      <c r="C65" t="s">
        <v>65</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FE040-9CBE-4A57-9FFC-B65B982E2E18}">
  <dimension ref="A1:V46"/>
  <sheetViews>
    <sheetView topLeftCell="K25" zoomScaleNormal="100" workbookViewId="0">
      <selection activeCell="AD69" sqref="AD69"/>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6" customWidth="1"/>
    <col min="12" max="12" width="12.5703125" bestFit="1" customWidth="1"/>
    <col min="15" max="15" width="12.7109375" customWidth="1"/>
    <col min="16" max="16" width="12" customWidth="1"/>
  </cols>
  <sheetData>
    <row r="1" spans="1:22" x14ac:dyDescent="0.25">
      <c r="A1" s="11" t="s">
        <v>3</v>
      </c>
      <c r="B1" s="12"/>
      <c r="C1" s="12"/>
      <c r="D1" s="12"/>
      <c r="G1" s="12"/>
      <c r="H1" s="12"/>
      <c r="I1" s="12"/>
    </row>
    <row r="2" spans="1:22" ht="14.25" customHeight="1" x14ac:dyDescent="0.25">
      <c r="A2" t="s">
        <v>30</v>
      </c>
      <c r="B2" s="29">
        <v>130000</v>
      </c>
      <c r="C2" s="12"/>
      <c r="D2" s="47"/>
      <c r="E2" s="47"/>
      <c r="F2" s="47"/>
      <c r="G2" s="47"/>
      <c r="H2" s="47"/>
      <c r="I2" s="47"/>
      <c r="K2" t="s">
        <v>56</v>
      </c>
      <c r="L2" s="59">
        <f>'EVSI Tree (2)'!E50</f>
        <v>215249.99999999983</v>
      </c>
      <c r="M2" s="11">
        <v>0.5</v>
      </c>
      <c r="N2" s="11">
        <v>0.55000000000000004</v>
      </c>
      <c r="O2" s="11">
        <v>0.6</v>
      </c>
      <c r="P2" s="11">
        <v>0.65</v>
      </c>
      <c r="Q2" s="11">
        <v>0.7</v>
      </c>
      <c r="R2" s="11">
        <v>0.75</v>
      </c>
      <c r="S2" s="11">
        <v>0.8</v>
      </c>
      <c r="T2" s="11">
        <v>0.85</v>
      </c>
      <c r="U2" s="11">
        <v>0.9</v>
      </c>
      <c r="V2" s="11">
        <v>0.95</v>
      </c>
    </row>
    <row r="3" spans="1:22" x14ac:dyDescent="0.25">
      <c r="A3" s="42" t="s">
        <v>29</v>
      </c>
      <c r="B3" s="29">
        <v>0</v>
      </c>
      <c r="C3" s="12"/>
      <c r="D3" s="47"/>
      <c r="E3" s="47"/>
      <c r="F3" s="47"/>
      <c r="G3" s="47"/>
      <c r="H3" s="47"/>
      <c r="I3" s="47"/>
      <c r="L3" s="66">
        <v>0.05</v>
      </c>
      <c r="M3">
        <f t="dataTable" ref="M3:V16" dt2D="1" dtr="1" r1="B12" r2="B6"/>
        <v>0</v>
      </c>
      <c r="N3">
        <v>0</v>
      </c>
      <c r="O3">
        <v>0</v>
      </c>
      <c r="P3">
        <v>0</v>
      </c>
      <c r="Q3">
        <v>0</v>
      </c>
      <c r="R3">
        <v>0</v>
      </c>
      <c r="S3">
        <v>0</v>
      </c>
      <c r="T3">
        <v>0</v>
      </c>
      <c r="U3">
        <v>0</v>
      </c>
      <c r="V3">
        <v>0</v>
      </c>
    </row>
    <row r="4" spans="1:22" x14ac:dyDescent="0.25">
      <c r="A4" s="42"/>
      <c r="B4" s="12"/>
      <c r="C4" s="12"/>
      <c r="D4" s="12"/>
      <c r="G4" s="12"/>
      <c r="H4" s="12"/>
      <c r="I4" s="12"/>
      <c r="L4" s="66">
        <v>0.1</v>
      </c>
      <c r="M4">
        <v>0</v>
      </c>
      <c r="N4">
        <v>0</v>
      </c>
      <c r="O4">
        <v>0</v>
      </c>
      <c r="P4">
        <v>0</v>
      </c>
      <c r="Q4">
        <v>0</v>
      </c>
      <c r="R4">
        <v>0</v>
      </c>
      <c r="S4">
        <v>0</v>
      </c>
      <c r="T4">
        <v>0</v>
      </c>
      <c r="U4">
        <v>0</v>
      </c>
      <c r="V4">
        <v>0</v>
      </c>
    </row>
    <row r="5" spans="1:22" x14ac:dyDescent="0.25">
      <c r="B5" s="12" t="s">
        <v>9</v>
      </c>
      <c r="C5" s="12" t="s">
        <v>31</v>
      </c>
      <c r="D5" s="12"/>
      <c r="F5" s="8" t="s">
        <v>4</v>
      </c>
      <c r="G5" s="12"/>
      <c r="H5" s="12"/>
      <c r="I5" s="12"/>
      <c r="L5" s="66">
        <v>0.15</v>
      </c>
      <c r="M5">
        <v>0</v>
      </c>
      <c r="N5">
        <v>0</v>
      </c>
      <c r="O5">
        <v>0</v>
      </c>
      <c r="P5">
        <v>0</v>
      </c>
      <c r="Q5">
        <v>0</v>
      </c>
      <c r="R5">
        <v>11249.999999999975</v>
      </c>
      <c r="S5">
        <v>24749.999999999978</v>
      </c>
      <c r="T5">
        <v>38250</v>
      </c>
      <c r="U5">
        <v>51749.999999999978</v>
      </c>
      <c r="V5">
        <v>65249.999999999935</v>
      </c>
    </row>
    <row r="6" spans="1:22" x14ac:dyDescent="0.25">
      <c r="A6" s="42" t="s">
        <v>18</v>
      </c>
      <c r="B6" s="25">
        <v>0.35</v>
      </c>
      <c r="C6" s="29">
        <v>1800000</v>
      </c>
      <c r="D6" s="12"/>
      <c r="F6" t="s">
        <v>37</v>
      </c>
      <c r="G6" s="12"/>
      <c r="H6" s="12"/>
      <c r="I6" s="12"/>
      <c r="L6" s="66">
        <v>0.2</v>
      </c>
      <c r="M6">
        <v>0</v>
      </c>
      <c r="N6">
        <v>17999.999999999942</v>
      </c>
      <c r="O6">
        <v>35999.999999999942</v>
      </c>
      <c r="P6">
        <v>53999.999999999956</v>
      </c>
      <c r="Q6">
        <v>71999.999999999942</v>
      </c>
      <c r="R6">
        <v>89999.999999999985</v>
      </c>
      <c r="S6">
        <v>108000.00000000001</v>
      </c>
      <c r="T6">
        <v>125999.99999999997</v>
      </c>
      <c r="U6">
        <v>144000</v>
      </c>
      <c r="V6">
        <v>161999.99999999997</v>
      </c>
    </row>
    <row r="7" spans="1:22" x14ac:dyDescent="0.25">
      <c r="A7" s="3" t="s">
        <v>26</v>
      </c>
      <c r="B7" s="26">
        <f>1-B6</f>
        <v>0.65</v>
      </c>
      <c r="C7" s="29">
        <v>-750000</v>
      </c>
      <c r="D7" s="12"/>
      <c r="G7" s="12" t="s">
        <v>18</v>
      </c>
      <c r="H7" s="42" t="s">
        <v>19</v>
      </c>
      <c r="I7" s="12" t="s">
        <v>5</v>
      </c>
      <c r="L7" s="66">
        <v>0.25</v>
      </c>
      <c r="M7">
        <v>56249.999999999956</v>
      </c>
      <c r="N7">
        <v>78750</v>
      </c>
      <c r="O7">
        <v>101249.99999999994</v>
      </c>
      <c r="P7">
        <v>123749.99999999999</v>
      </c>
      <c r="Q7">
        <v>146249.99999999997</v>
      </c>
      <c r="R7">
        <v>168749.99999999997</v>
      </c>
      <c r="S7">
        <v>191250.00000000006</v>
      </c>
      <c r="T7">
        <v>213750</v>
      </c>
      <c r="U7">
        <v>236249.99999999997</v>
      </c>
      <c r="V7">
        <v>258750</v>
      </c>
    </row>
    <row r="8" spans="1:22" x14ac:dyDescent="0.25">
      <c r="A8" s="3"/>
      <c r="B8" s="14"/>
      <c r="C8" s="15"/>
      <c r="D8" s="12"/>
      <c r="G8" s="27">
        <f>SUMPRODUCT(B6:B7,B12:B13)</f>
        <v>0.47499999999999998</v>
      </c>
      <c r="H8" s="27">
        <f>SUMPRODUCT(B6:B7,C12:C13)</f>
        <v>0.52499999999999991</v>
      </c>
      <c r="I8" s="12">
        <f>G8+H8</f>
        <v>0.99999999999999989</v>
      </c>
      <c r="L8" s="66">
        <v>0.3</v>
      </c>
      <c r="M8">
        <v>97500</v>
      </c>
      <c r="N8">
        <v>124499.99999999997</v>
      </c>
      <c r="O8">
        <v>151499.99999999997</v>
      </c>
      <c r="P8">
        <v>178500</v>
      </c>
      <c r="Q8">
        <v>205499.99999999997</v>
      </c>
      <c r="R8">
        <v>232499.99999999991</v>
      </c>
      <c r="S8">
        <v>259500</v>
      </c>
      <c r="T8">
        <v>286500</v>
      </c>
      <c r="U8">
        <v>313500</v>
      </c>
      <c r="V8">
        <v>340499.99999999988</v>
      </c>
    </row>
    <row r="9" spans="1:22" x14ac:dyDescent="0.25">
      <c r="A9" s="3"/>
      <c r="B9" s="16"/>
      <c r="C9" s="15"/>
      <c r="D9" s="12"/>
      <c r="G9" s="12"/>
      <c r="H9" s="12"/>
      <c r="I9" s="12"/>
      <c r="L9" s="66">
        <v>0.35</v>
      </c>
      <c r="M9">
        <v>26250</v>
      </c>
      <c r="N9">
        <v>57750</v>
      </c>
      <c r="O9">
        <v>89249.999999999971</v>
      </c>
      <c r="P9">
        <v>120749.99999999988</v>
      </c>
      <c r="Q9">
        <v>152249.99999999994</v>
      </c>
      <c r="R9">
        <v>183749.99999999988</v>
      </c>
      <c r="S9">
        <v>215249.99999999983</v>
      </c>
      <c r="T9">
        <v>246749.99999999994</v>
      </c>
      <c r="U9">
        <v>278250</v>
      </c>
      <c r="V9">
        <v>309749.99999999988</v>
      </c>
    </row>
    <row r="10" spans="1:22" x14ac:dyDescent="0.25">
      <c r="A10" s="11" t="s">
        <v>32</v>
      </c>
      <c r="B10" s="17"/>
      <c r="C10" s="12"/>
      <c r="D10" s="12"/>
      <c r="F10" t="s">
        <v>38</v>
      </c>
      <c r="G10" s="13"/>
      <c r="H10" s="12"/>
      <c r="I10" s="12"/>
      <c r="L10" s="66">
        <v>0.4</v>
      </c>
      <c r="M10">
        <v>0</v>
      </c>
      <c r="N10">
        <v>0</v>
      </c>
      <c r="O10">
        <v>27000</v>
      </c>
      <c r="P10">
        <v>62999.999999999942</v>
      </c>
      <c r="Q10">
        <v>99000</v>
      </c>
      <c r="R10">
        <v>135000.00000000006</v>
      </c>
      <c r="S10">
        <v>171000.00000000012</v>
      </c>
      <c r="T10">
        <v>207000.00000000006</v>
      </c>
      <c r="U10">
        <v>243000.00000000017</v>
      </c>
      <c r="V10">
        <v>279000</v>
      </c>
    </row>
    <row r="11" spans="1:22" x14ac:dyDescent="0.25">
      <c r="A11" t="s">
        <v>34</v>
      </c>
      <c r="B11" s="12" t="s">
        <v>18</v>
      </c>
      <c r="C11" s="42" t="s">
        <v>19</v>
      </c>
      <c r="D11" s="12" t="s">
        <v>5</v>
      </c>
      <c r="F11" t="s">
        <v>34</v>
      </c>
      <c r="G11" s="12" t="s">
        <v>18</v>
      </c>
      <c r="H11" s="42" t="s">
        <v>19</v>
      </c>
      <c r="I11" s="12"/>
      <c r="L11" s="66">
        <v>0.45</v>
      </c>
      <c r="M11">
        <v>0</v>
      </c>
      <c r="N11">
        <v>0</v>
      </c>
      <c r="O11">
        <v>0</v>
      </c>
      <c r="P11">
        <v>5250.0000000000582</v>
      </c>
      <c r="Q11">
        <v>45750.000000000116</v>
      </c>
      <c r="R11">
        <v>86250.000000000058</v>
      </c>
      <c r="S11">
        <v>126750.00000000012</v>
      </c>
      <c r="T11">
        <v>167250.00000000006</v>
      </c>
      <c r="U11">
        <v>207750.00000000006</v>
      </c>
      <c r="V11">
        <v>248250.00000000006</v>
      </c>
    </row>
    <row r="12" spans="1:22" x14ac:dyDescent="0.25">
      <c r="A12" t="s">
        <v>18</v>
      </c>
      <c r="B12" s="18">
        <v>0.8</v>
      </c>
      <c r="C12" s="12">
        <f>1-B12</f>
        <v>0.19999999999999996</v>
      </c>
      <c r="D12" s="12">
        <f>SUM(B12:C12)</f>
        <v>1</v>
      </c>
      <c r="F12" t="s">
        <v>18</v>
      </c>
      <c r="G12" s="28">
        <f>B12*B6/$G$8</f>
        <v>0.58947368421052626</v>
      </c>
      <c r="H12" s="28">
        <f>C12*B6/$H$8</f>
        <v>0.1333333333333333</v>
      </c>
      <c r="I12" s="12"/>
      <c r="L12" s="66">
        <v>0.5</v>
      </c>
      <c r="M12">
        <v>0</v>
      </c>
      <c r="N12">
        <v>0</v>
      </c>
      <c r="O12">
        <v>0</v>
      </c>
      <c r="P12">
        <v>0</v>
      </c>
      <c r="Q12">
        <v>0</v>
      </c>
      <c r="R12">
        <v>37500</v>
      </c>
      <c r="S12">
        <v>82500.000000000116</v>
      </c>
      <c r="T12">
        <v>127500</v>
      </c>
      <c r="U12">
        <v>172500</v>
      </c>
      <c r="V12">
        <v>217500</v>
      </c>
    </row>
    <row r="13" spans="1:22" x14ac:dyDescent="0.25">
      <c r="A13" s="42" t="s">
        <v>19</v>
      </c>
      <c r="B13" s="12">
        <f>1-C13</f>
        <v>0.30000000000000004</v>
      </c>
      <c r="C13" s="18">
        <v>0.7</v>
      </c>
      <c r="D13" s="12">
        <f>SUM(B13:C13)</f>
        <v>1</v>
      </c>
      <c r="F13" s="42" t="s">
        <v>19</v>
      </c>
      <c r="G13" s="28">
        <f>B13*B7/$G$8</f>
        <v>0.41052631578947379</v>
      </c>
      <c r="H13" s="28">
        <f>C13*B7/$H$8</f>
        <v>0.8666666666666667</v>
      </c>
      <c r="I13" s="12"/>
      <c r="L13" s="66">
        <v>0.55000000000000004</v>
      </c>
      <c r="M13">
        <v>0</v>
      </c>
      <c r="N13">
        <v>0</v>
      </c>
      <c r="O13">
        <v>0</v>
      </c>
      <c r="P13">
        <v>0</v>
      </c>
      <c r="Q13">
        <v>0</v>
      </c>
      <c r="R13">
        <v>0</v>
      </c>
      <c r="S13">
        <v>38250</v>
      </c>
      <c r="T13">
        <v>87749.999999999884</v>
      </c>
      <c r="U13">
        <v>137250</v>
      </c>
      <c r="V13">
        <v>186749.99999999988</v>
      </c>
    </row>
    <row r="14" spans="1:22" x14ac:dyDescent="0.25">
      <c r="B14" s="12"/>
      <c r="C14" s="12"/>
      <c r="D14" s="12"/>
      <c r="F14" t="s">
        <v>6</v>
      </c>
      <c r="G14" s="30">
        <f>SUM(G12:G13)</f>
        <v>1</v>
      </c>
      <c r="H14" s="30">
        <f>SUM(H12:H13)</f>
        <v>1</v>
      </c>
      <c r="I14" s="12"/>
      <c r="L14" s="66">
        <v>0.6</v>
      </c>
      <c r="M14">
        <v>0</v>
      </c>
      <c r="N14">
        <v>0</v>
      </c>
      <c r="O14">
        <v>0</v>
      </c>
      <c r="P14">
        <v>0</v>
      </c>
      <c r="Q14">
        <v>0</v>
      </c>
      <c r="R14">
        <v>0</v>
      </c>
      <c r="S14">
        <v>0</v>
      </c>
      <c r="T14">
        <v>48000</v>
      </c>
      <c r="U14">
        <v>102000</v>
      </c>
      <c r="V14">
        <v>155999.99999999977</v>
      </c>
    </row>
    <row r="15" spans="1:22" x14ac:dyDescent="0.25">
      <c r="A15" s="91" t="s">
        <v>12</v>
      </c>
      <c r="B15" s="92"/>
      <c r="C15" s="92"/>
      <c r="D15" s="93"/>
      <c r="L15" s="66">
        <v>0.65</v>
      </c>
      <c r="M15">
        <v>0</v>
      </c>
      <c r="N15">
        <v>0</v>
      </c>
      <c r="O15">
        <v>0</v>
      </c>
      <c r="P15">
        <v>0</v>
      </c>
      <c r="Q15">
        <v>0</v>
      </c>
      <c r="R15">
        <v>0</v>
      </c>
      <c r="S15">
        <v>0</v>
      </c>
      <c r="T15">
        <v>8250</v>
      </c>
      <c r="U15">
        <v>66750</v>
      </c>
      <c r="V15">
        <v>125249.99999999988</v>
      </c>
    </row>
    <row r="16" spans="1:22" x14ac:dyDescent="0.25">
      <c r="A16" s="34"/>
      <c r="B16" s="12"/>
      <c r="C16" s="12"/>
      <c r="D16" s="35"/>
      <c r="H16" s="50"/>
      <c r="L16" s="66">
        <v>0.7</v>
      </c>
      <c r="M16">
        <v>0</v>
      </c>
      <c r="N16">
        <v>0</v>
      </c>
      <c r="O16">
        <v>0</v>
      </c>
      <c r="P16">
        <v>0</v>
      </c>
      <c r="Q16">
        <v>0</v>
      </c>
      <c r="R16">
        <v>0</v>
      </c>
      <c r="S16">
        <v>0</v>
      </c>
      <c r="T16">
        <v>0</v>
      </c>
      <c r="U16">
        <v>31500</v>
      </c>
      <c r="V16">
        <v>94499.999999999767</v>
      </c>
    </row>
    <row r="17" spans="1:22" x14ac:dyDescent="0.25">
      <c r="A17" s="94" t="s">
        <v>33</v>
      </c>
      <c r="B17" s="95"/>
      <c r="C17" s="95"/>
      <c r="D17" s="96"/>
    </row>
    <row r="18" spans="1:22" x14ac:dyDescent="0.25">
      <c r="A18" s="34" t="s">
        <v>35</v>
      </c>
      <c r="C18" s="12"/>
      <c r="D18" s="35"/>
    </row>
    <row r="19" spans="1:22" x14ac:dyDescent="0.25">
      <c r="A19" s="34" t="s">
        <v>42</v>
      </c>
      <c r="C19" s="12"/>
      <c r="D19" s="35">
        <f>B12</f>
        <v>0.8</v>
      </c>
      <c r="K19" t="s">
        <v>55</v>
      </c>
      <c r="L19" s="59">
        <f>'EVSI Tree (2)'!E50</f>
        <v>215249.99999999983</v>
      </c>
      <c r="M19" s="11">
        <v>0.5</v>
      </c>
      <c r="N19" s="11">
        <v>0.55000000000000004</v>
      </c>
      <c r="O19" s="11">
        <v>0.6</v>
      </c>
      <c r="P19" s="11">
        <v>0.65</v>
      </c>
      <c r="Q19" s="11">
        <v>0.7</v>
      </c>
      <c r="R19" s="11">
        <v>0.75</v>
      </c>
      <c r="S19" s="11">
        <v>0.8</v>
      </c>
      <c r="T19" s="11">
        <v>0.85</v>
      </c>
      <c r="U19" s="11">
        <v>0.9</v>
      </c>
      <c r="V19" s="11">
        <v>0.95</v>
      </c>
    </row>
    <row r="20" spans="1:22" x14ac:dyDescent="0.25">
      <c r="A20" s="34" t="s">
        <v>41</v>
      </c>
      <c r="C20" s="12"/>
      <c r="D20" s="35">
        <f>C12</f>
        <v>0.19999999999999996</v>
      </c>
      <c r="L20" s="66">
        <v>0.05</v>
      </c>
      <c r="M20">
        <f t="dataTable" ref="M20:V33" dt2D="1" dtr="1" r1="C13" r2="B6" ca="1"/>
        <v>0</v>
      </c>
      <c r="N20">
        <v>0</v>
      </c>
      <c r="O20">
        <v>0</v>
      </c>
      <c r="P20">
        <v>0</v>
      </c>
      <c r="Q20">
        <v>0</v>
      </c>
      <c r="R20">
        <v>0</v>
      </c>
      <c r="S20">
        <v>0</v>
      </c>
      <c r="T20">
        <v>0</v>
      </c>
      <c r="U20">
        <v>750.00000000002433</v>
      </c>
      <c r="V20">
        <v>36374.999999999978</v>
      </c>
    </row>
    <row r="21" spans="1:22" x14ac:dyDescent="0.25">
      <c r="A21" s="34"/>
      <c r="C21" s="12"/>
      <c r="D21" s="35"/>
      <c r="L21" s="66">
        <v>0.1</v>
      </c>
      <c r="M21">
        <v>0</v>
      </c>
      <c r="N21">
        <v>0</v>
      </c>
      <c r="O21">
        <v>0</v>
      </c>
      <c r="P21">
        <v>0</v>
      </c>
      <c r="Q21">
        <v>0</v>
      </c>
      <c r="R21">
        <v>0</v>
      </c>
      <c r="S21">
        <v>9000.0000000000637</v>
      </c>
      <c r="T21">
        <v>42750.000000000007</v>
      </c>
      <c r="U21">
        <v>76500.000000000058</v>
      </c>
      <c r="V21">
        <v>110249.99999999997</v>
      </c>
    </row>
    <row r="22" spans="1:22" x14ac:dyDescent="0.25">
      <c r="A22" s="34"/>
      <c r="C22" s="12"/>
      <c r="D22" s="35"/>
      <c r="L22" s="66">
        <v>0.15</v>
      </c>
      <c r="M22">
        <v>0</v>
      </c>
      <c r="N22">
        <v>0</v>
      </c>
      <c r="O22">
        <v>0</v>
      </c>
      <c r="P22">
        <v>0</v>
      </c>
      <c r="Q22">
        <v>24749.999999999978</v>
      </c>
      <c r="R22">
        <v>56625.000000000022</v>
      </c>
      <c r="S22">
        <v>88500.000000000029</v>
      </c>
      <c r="T22">
        <v>120375</v>
      </c>
      <c r="U22">
        <v>152249.99999999997</v>
      </c>
      <c r="V22">
        <v>184125</v>
      </c>
    </row>
    <row r="23" spans="1:22" x14ac:dyDescent="0.25">
      <c r="A23" s="34" t="s">
        <v>48</v>
      </c>
      <c r="C23" s="12"/>
      <c r="D23" s="35"/>
      <c r="L23" s="66">
        <v>0.2</v>
      </c>
      <c r="M23">
        <v>0</v>
      </c>
      <c r="N23">
        <v>18000.000000000095</v>
      </c>
      <c r="O23">
        <v>48000.000000000007</v>
      </c>
      <c r="P23">
        <v>78000.000000000116</v>
      </c>
      <c r="Q23">
        <v>108000.00000000001</v>
      </c>
      <c r="R23">
        <v>138000.00000000003</v>
      </c>
      <c r="S23">
        <v>168000.00000000009</v>
      </c>
      <c r="T23">
        <v>198000.00000000006</v>
      </c>
      <c r="U23">
        <v>228000.00000000009</v>
      </c>
      <c r="V23">
        <v>258000.00000000003</v>
      </c>
    </row>
    <row r="24" spans="1:22" x14ac:dyDescent="0.25">
      <c r="A24" s="34" t="s">
        <v>42</v>
      </c>
      <c r="C24" s="12"/>
      <c r="D24" s="35">
        <f>B13</f>
        <v>0.30000000000000004</v>
      </c>
      <c r="L24" s="66">
        <v>0.25</v>
      </c>
      <c r="M24">
        <v>78750.000000000058</v>
      </c>
      <c r="N24">
        <v>106875.00000000004</v>
      </c>
      <c r="O24">
        <v>134999.99999999997</v>
      </c>
      <c r="P24">
        <v>163125.00000000009</v>
      </c>
      <c r="Q24">
        <v>191250.00000000006</v>
      </c>
      <c r="R24">
        <v>219375</v>
      </c>
      <c r="S24">
        <v>247500.00000000006</v>
      </c>
      <c r="T24">
        <v>275625</v>
      </c>
      <c r="U24">
        <v>303750.00000000006</v>
      </c>
      <c r="V24">
        <v>331875</v>
      </c>
    </row>
    <row r="25" spans="1:22" x14ac:dyDescent="0.25">
      <c r="A25" s="34" t="s">
        <v>41</v>
      </c>
      <c r="C25" s="12"/>
      <c r="D25" s="35">
        <f>C13</f>
        <v>0.7</v>
      </c>
      <c r="L25" s="66">
        <v>0.3</v>
      </c>
      <c r="M25">
        <v>154500</v>
      </c>
      <c r="N25">
        <v>180750.00000000003</v>
      </c>
      <c r="O25">
        <v>207000.00000000003</v>
      </c>
      <c r="P25">
        <v>233250.00000000003</v>
      </c>
      <c r="Q25">
        <v>259500</v>
      </c>
      <c r="R25">
        <v>285749.99999999994</v>
      </c>
      <c r="S25">
        <v>312000</v>
      </c>
      <c r="T25">
        <v>338250</v>
      </c>
      <c r="U25">
        <v>364500</v>
      </c>
      <c r="V25">
        <v>390749.99999999988</v>
      </c>
    </row>
    <row r="26" spans="1:22" x14ac:dyDescent="0.25">
      <c r="A26" s="34"/>
      <c r="C26" s="12"/>
      <c r="D26" s="35"/>
      <c r="L26" s="66">
        <v>0.35</v>
      </c>
      <c r="M26">
        <v>117749.99999999997</v>
      </c>
      <c r="N26">
        <v>142124.99999999994</v>
      </c>
      <c r="O26">
        <v>166499.99999999988</v>
      </c>
      <c r="P26">
        <v>190875</v>
      </c>
      <c r="Q26">
        <v>215249.99999999983</v>
      </c>
      <c r="R26">
        <v>239624.99999999994</v>
      </c>
      <c r="S26">
        <v>263999.99999999994</v>
      </c>
      <c r="T26">
        <v>288374.99999999994</v>
      </c>
      <c r="U26">
        <v>312749.99999999994</v>
      </c>
      <c r="V26">
        <v>337124.99999999994</v>
      </c>
    </row>
    <row r="27" spans="1:22" x14ac:dyDescent="0.25">
      <c r="A27" s="94" t="s">
        <v>10</v>
      </c>
      <c r="B27" s="95"/>
      <c r="C27" s="95"/>
      <c r="D27" s="96"/>
      <c r="L27" s="66">
        <v>0.4</v>
      </c>
      <c r="M27">
        <v>81000.000000000116</v>
      </c>
      <c r="N27">
        <v>103500.00000000012</v>
      </c>
      <c r="O27">
        <v>126000.00000000017</v>
      </c>
      <c r="P27">
        <v>148500.00000000017</v>
      </c>
      <c r="Q27">
        <v>171000.00000000012</v>
      </c>
      <c r="R27">
        <v>193500.00000000012</v>
      </c>
      <c r="S27">
        <v>216000.00000000017</v>
      </c>
      <c r="T27">
        <v>238500.00000000017</v>
      </c>
      <c r="U27">
        <v>261000.00000000012</v>
      </c>
      <c r="V27">
        <v>283500.00000000012</v>
      </c>
    </row>
    <row r="28" spans="1:22" x14ac:dyDescent="0.25">
      <c r="A28" s="34" t="s">
        <v>47</v>
      </c>
      <c r="C28" s="12"/>
      <c r="D28" s="35"/>
      <c r="L28" s="66">
        <v>0.45</v>
      </c>
      <c r="M28">
        <v>44250.000000000175</v>
      </c>
      <c r="N28">
        <v>64875.000000000175</v>
      </c>
      <c r="O28">
        <v>85500.000000000116</v>
      </c>
      <c r="P28">
        <v>106125.00000000017</v>
      </c>
      <c r="Q28">
        <v>126750.00000000012</v>
      </c>
      <c r="R28">
        <v>147375.00000000006</v>
      </c>
      <c r="S28">
        <v>168000.00000000017</v>
      </c>
      <c r="T28">
        <v>188625.00000000006</v>
      </c>
      <c r="U28">
        <v>209250.00000000017</v>
      </c>
      <c r="V28">
        <v>229875.00000000017</v>
      </c>
    </row>
    <row r="29" spans="1:22" x14ac:dyDescent="0.25">
      <c r="A29" s="34" t="s">
        <v>39</v>
      </c>
      <c r="C29" s="12"/>
      <c r="D29" s="36">
        <f>G12</f>
        <v>0.58947368421052626</v>
      </c>
      <c r="L29" s="66">
        <v>0.5</v>
      </c>
      <c r="M29">
        <v>7500</v>
      </c>
      <c r="N29">
        <v>26250</v>
      </c>
      <c r="O29">
        <v>45000.000000000116</v>
      </c>
      <c r="P29">
        <v>63750.000000000116</v>
      </c>
      <c r="Q29">
        <v>82500.000000000116</v>
      </c>
      <c r="R29">
        <v>101250</v>
      </c>
      <c r="S29">
        <v>120000</v>
      </c>
      <c r="T29">
        <v>138750</v>
      </c>
      <c r="U29">
        <v>157500</v>
      </c>
      <c r="V29">
        <v>176250.00000000012</v>
      </c>
    </row>
    <row r="30" spans="1:22" x14ac:dyDescent="0.25">
      <c r="A30" s="34" t="s">
        <v>40</v>
      </c>
      <c r="C30" s="12"/>
      <c r="D30" s="36">
        <f>G13</f>
        <v>0.41052631578947379</v>
      </c>
      <c r="L30" s="66">
        <v>0.55000000000000004</v>
      </c>
      <c r="M30">
        <v>0</v>
      </c>
      <c r="N30">
        <v>0</v>
      </c>
      <c r="O30">
        <v>4499.9999999997672</v>
      </c>
      <c r="P30">
        <v>21374.999999999884</v>
      </c>
      <c r="Q30">
        <v>38250</v>
      </c>
      <c r="R30">
        <v>55124.999999999884</v>
      </c>
      <c r="S30">
        <v>71999.999999999884</v>
      </c>
      <c r="T30">
        <v>88874.999999999884</v>
      </c>
      <c r="U30">
        <v>105749.99999999977</v>
      </c>
      <c r="V30">
        <v>122624.99999999988</v>
      </c>
    </row>
    <row r="31" spans="1:22" x14ac:dyDescent="0.25">
      <c r="A31" s="34"/>
      <c r="C31" s="12"/>
      <c r="D31" s="35"/>
      <c r="L31" s="66">
        <v>0.6</v>
      </c>
      <c r="M31">
        <v>0</v>
      </c>
      <c r="N31">
        <v>0</v>
      </c>
      <c r="O31">
        <v>0</v>
      </c>
      <c r="P31">
        <v>0</v>
      </c>
      <c r="Q31">
        <v>0</v>
      </c>
      <c r="R31">
        <v>8999.9999999998836</v>
      </c>
      <c r="S31">
        <v>24000</v>
      </c>
      <c r="T31">
        <v>39000.000000000116</v>
      </c>
      <c r="U31">
        <v>54000</v>
      </c>
      <c r="V31">
        <v>69000</v>
      </c>
    </row>
    <row r="32" spans="1:22" x14ac:dyDescent="0.25">
      <c r="A32" s="34"/>
      <c r="C32" s="12"/>
      <c r="D32" s="35"/>
      <c r="L32" s="66">
        <v>0.65</v>
      </c>
      <c r="M32">
        <v>0</v>
      </c>
      <c r="N32">
        <v>0</v>
      </c>
      <c r="O32">
        <v>0</v>
      </c>
      <c r="P32">
        <v>0</v>
      </c>
      <c r="Q32">
        <v>0</v>
      </c>
      <c r="R32">
        <v>0</v>
      </c>
      <c r="S32">
        <v>0</v>
      </c>
      <c r="T32">
        <v>0</v>
      </c>
      <c r="U32">
        <v>2250</v>
      </c>
      <c r="V32">
        <v>15375</v>
      </c>
    </row>
    <row r="33" spans="1:22" x14ac:dyDescent="0.25">
      <c r="A33" s="34" t="s">
        <v>46</v>
      </c>
      <c r="C33" s="12"/>
      <c r="D33" s="35"/>
      <c r="L33" s="66">
        <v>0.7</v>
      </c>
      <c r="M33">
        <v>0</v>
      </c>
      <c r="N33">
        <v>0</v>
      </c>
      <c r="O33">
        <v>0</v>
      </c>
      <c r="P33">
        <v>0</v>
      </c>
      <c r="Q33">
        <v>0</v>
      </c>
      <c r="R33">
        <v>0</v>
      </c>
      <c r="S33">
        <v>0</v>
      </c>
      <c r="T33">
        <v>0</v>
      </c>
      <c r="U33">
        <v>0</v>
      </c>
      <c r="V33">
        <v>0</v>
      </c>
    </row>
    <row r="34" spans="1:22" x14ac:dyDescent="0.25">
      <c r="A34" s="34" t="s">
        <v>39</v>
      </c>
      <c r="C34" s="12"/>
      <c r="D34" s="36">
        <f>H12</f>
        <v>0.1333333333333333</v>
      </c>
    </row>
    <row r="35" spans="1:22" x14ac:dyDescent="0.25">
      <c r="A35" s="34" t="s">
        <v>40</v>
      </c>
      <c r="C35" s="12"/>
      <c r="D35" s="36">
        <f>H13</f>
        <v>0.8666666666666667</v>
      </c>
    </row>
    <row r="36" spans="1:22" x14ac:dyDescent="0.25">
      <c r="A36" s="37"/>
      <c r="B36" s="38"/>
      <c r="C36" s="39"/>
      <c r="D36" s="40"/>
      <c r="K36" t="s">
        <v>54</v>
      </c>
      <c r="L36" s="72">
        <f>'EVSI Tree (2)'!E50</f>
        <v>215249.99999999983</v>
      </c>
      <c r="M36" s="11">
        <v>0.5</v>
      </c>
      <c r="N36" s="11">
        <v>0.55000000000000004</v>
      </c>
      <c r="O36" s="11">
        <v>0.6</v>
      </c>
      <c r="P36" s="11">
        <v>0.65</v>
      </c>
      <c r="Q36" s="11">
        <v>0.7</v>
      </c>
      <c r="R36" s="11">
        <v>0.75</v>
      </c>
      <c r="S36" s="11">
        <v>0.8</v>
      </c>
      <c r="T36" s="11">
        <v>0.85</v>
      </c>
      <c r="U36" s="11">
        <v>0.9</v>
      </c>
      <c r="V36" s="11">
        <v>0.95</v>
      </c>
    </row>
    <row r="37" spans="1:22" x14ac:dyDescent="0.25">
      <c r="L37" s="66">
        <v>0.5</v>
      </c>
      <c r="M37">
        <f t="dataTable" ref="M37:V46" dt2D="1" dtr="1" r1="C13" r2="B12" ca="1"/>
        <v>0</v>
      </c>
      <c r="N37">
        <v>0</v>
      </c>
      <c r="O37">
        <v>0</v>
      </c>
      <c r="P37">
        <v>1875</v>
      </c>
      <c r="Q37">
        <v>26250</v>
      </c>
      <c r="R37">
        <v>50625.000000000029</v>
      </c>
      <c r="S37">
        <v>75000</v>
      </c>
      <c r="T37">
        <v>99374.999999999971</v>
      </c>
      <c r="U37">
        <v>123750</v>
      </c>
      <c r="V37">
        <v>148124.99999999994</v>
      </c>
    </row>
    <row r="38" spans="1:22" x14ac:dyDescent="0.25">
      <c r="L38" s="66">
        <v>0.55000000000000004</v>
      </c>
      <c r="M38">
        <v>0</v>
      </c>
      <c r="N38">
        <v>0</v>
      </c>
      <c r="O38">
        <v>9000.0000000000291</v>
      </c>
      <c r="P38">
        <v>33375.000000000029</v>
      </c>
      <c r="Q38">
        <v>57750</v>
      </c>
      <c r="R38">
        <v>82125</v>
      </c>
      <c r="S38">
        <v>106499.99999999997</v>
      </c>
      <c r="T38">
        <v>130875</v>
      </c>
      <c r="U38">
        <v>155250</v>
      </c>
      <c r="V38">
        <v>179624.99999999994</v>
      </c>
    </row>
    <row r="39" spans="1:22" x14ac:dyDescent="0.25">
      <c r="L39" s="66">
        <v>0.6</v>
      </c>
      <c r="M39">
        <v>0</v>
      </c>
      <c r="N39">
        <v>16125.000000000029</v>
      </c>
      <c r="O39">
        <v>40500</v>
      </c>
      <c r="P39">
        <v>64875.000000000029</v>
      </c>
      <c r="Q39">
        <v>89249.999999999971</v>
      </c>
      <c r="R39">
        <v>113624.99999999994</v>
      </c>
      <c r="S39">
        <v>138000</v>
      </c>
      <c r="T39">
        <v>162374.99999999994</v>
      </c>
      <c r="U39">
        <v>186749.99999999994</v>
      </c>
      <c r="V39">
        <v>211124.99999999994</v>
      </c>
    </row>
    <row r="40" spans="1:22" x14ac:dyDescent="0.25">
      <c r="L40" s="66">
        <v>0.65</v>
      </c>
      <c r="M40">
        <v>23250</v>
      </c>
      <c r="N40">
        <v>47624.999999999942</v>
      </c>
      <c r="O40">
        <v>71999.999999999942</v>
      </c>
      <c r="P40">
        <v>96374.999999999971</v>
      </c>
      <c r="Q40">
        <v>120749.99999999988</v>
      </c>
      <c r="R40">
        <v>145124.99999999994</v>
      </c>
      <c r="S40">
        <v>169500</v>
      </c>
      <c r="T40">
        <v>193875</v>
      </c>
      <c r="U40">
        <v>218250</v>
      </c>
      <c r="V40">
        <v>242624.99999999994</v>
      </c>
    </row>
    <row r="41" spans="1:22" x14ac:dyDescent="0.25">
      <c r="L41" s="66">
        <v>0.7</v>
      </c>
      <c r="M41">
        <v>54749.999999999971</v>
      </c>
      <c r="N41">
        <v>79124.999999999913</v>
      </c>
      <c r="O41">
        <v>103499.99999999991</v>
      </c>
      <c r="P41">
        <v>127874.99999999988</v>
      </c>
      <c r="Q41">
        <v>152249.99999999994</v>
      </c>
      <c r="R41">
        <v>176625</v>
      </c>
      <c r="S41">
        <v>200999.99999999994</v>
      </c>
      <c r="T41">
        <v>225374.99999999994</v>
      </c>
      <c r="U41">
        <v>249750</v>
      </c>
      <c r="V41">
        <v>274124.99999999994</v>
      </c>
    </row>
    <row r="42" spans="1:22" x14ac:dyDescent="0.25">
      <c r="L42" s="66">
        <v>0.75</v>
      </c>
      <c r="M42">
        <v>86249.999999999854</v>
      </c>
      <c r="N42">
        <v>110624.99999999997</v>
      </c>
      <c r="O42">
        <v>134999.99999999988</v>
      </c>
      <c r="P42">
        <v>159374.99999999988</v>
      </c>
      <c r="Q42">
        <v>183749.99999999988</v>
      </c>
      <c r="R42">
        <v>208124.99999999994</v>
      </c>
      <c r="S42">
        <v>232499.99999999994</v>
      </c>
      <c r="T42">
        <v>256874.99999999988</v>
      </c>
      <c r="U42">
        <v>281249.99999999994</v>
      </c>
      <c r="V42">
        <v>305624.99999999994</v>
      </c>
    </row>
    <row r="43" spans="1:22" x14ac:dyDescent="0.25">
      <c r="L43" s="66">
        <v>0.8</v>
      </c>
      <c r="M43">
        <v>117749.99999999997</v>
      </c>
      <c r="N43">
        <v>142124.99999999994</v>
      </c>
      <c r="O43">
        <v>166499.99999999988</v>
      </c>
      <c r="P43">
        <v>190875</v>
      </c>
      <c r="Q43">
        <v>215249.99999999983</v>
      </c>
      <c r="R43">
        <v>239624.99999999994</v>
      </c>
      <c r="S43">
        <v>263999.99999999994</v>
      </c>
      <c r="T43">
        <v>288374.99999999994</v>
      </c>
      <c r="U43">
        <v>312749.99999999994</v>
      </c>
      <c r="V43">
        <v>337124.99999999994</v>
      </c>
    </row>
    <row r="44" spans="1:22" x14ac:dyDescent="0.25">
      <c r="L44" s="66">
        <v>0.85</v>
      </c>
      <c r="M44">
        <v>149250</v>
      </c>
      <c r="N44">
        <v>173624.99999999994</v>
      </c>
      <c r="O44">
        <v>197999.99999999994</v>
      </c>
      <c r="P44">
        <v>222375</v>
      </c>
      <c r="Q44">
        <v>246749.99999999994</v>
      </c>
      <c r="R44">
        <v>271124.99999999994</v>
      </c>
      <c r="S44">
        <v>295500.00000000006</v>
      </c>
      <c r="T44">
        <v>319874.99999999994</v>
      </c>
      <c r="U44">
        <v>344250</v>
      </c>
      <c r="V44">
        <v>368624.99999999988</v>
      </c>
    </row>
    <row r="45" spans="1:22" x14ac:dyDescent="0.25">
      <c r="L45" s="66">
        <v>0.9</v>
      </c>
      <c r="M45">
        <v>180750</v>
      </c>
      <c r="N45">
        <v>205125.00000000006</v>
      </c>
      <c r="O45">
        <v>229500</v>
      </c>
      <c r="P45">
        <v>253875.00000000006</v>
      </c>
      <c r="Q45">
        <v>278250</v>
      </c>
      <c r="R45">
        <v>302624.99999999994</v>
      </c>
      <c r="S45">
        <v>326999.99999999994</v>
      </c>
      <c r="T45">
        <v>351374.99999999994</v>
      </c>
      <c r="U45">
        <v>375750.00000000006</v>
      </c>
      <c r="V45">
        <v>400125</v>
      </c>
    </row>
    <row r="46" spans="1:22" x14ac:dyDescent="0.25">
      <c r="L46" s="66">
        <v>0.95</v>
      </c>
      <c r="M46">
        <v>212249.99999999994</v>
      </c>
      <c r="N46">
        <v>236624.99999999994</v>
      </c>
      <c r="O46">
        <v>260999.99999999994</v>
      </c>
      <c r="P46">
        <v>285374.99999999994</v>
      </c>
      <c r="Q46">
        <v>309749.99999999988</v>
      </c>
      <c r="R46">
        <v>334124.99999999994</v>
      </c>
      <c r="S46">
        <v>358499.99999999994</v>
      </c>
      <c r="T46">
        <v>382875</v>
      </c>
      <c r="U46">
        <v>407249.99999999988</v>
      </c>
      <c r="V46">
        <v>431624.99999999988</v>
      </c>
    </row>
  </sheetData>
  <mergeCells count="3">
    <mergeCell ref="A15:D15"/>
    <mergeCell ref="A17:D17"/>
    <mergeCell ref="A27:D27"/>
  </mergeCells>
  <pageMargins left="0.7" right="0.7" top="0.75" bottom="0.75" header="0.3" footer="0.3"/>
  <pageSetup paperSize="9" orientation="portrait" horizontalDpi="1200" verticalDpi="12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A46C46-AEF7-468C-BA3E-C558363ACECC}">
  <dimension ref="A11:AD50"/>
  <sheetViews>
    <sheetView tabSelected="1" topLeftCell="A13" zoomScale="90" zoomScaleNormal="90" workbookViewId="0">
      <selection activeCell="V50" sqref="V50"/>
    </sheetView>
  </sheetViews>
  <sheetFormatPr defaultRowHeight="15" x14ac:dyDescent="0.25"/>
  <cols>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1.140625" customWidth="1"/>
    <col min="15" max="15" width="11.85546875" customWidth="1"/>
    <col min="16" max="16" width="13" customWidth="1"/>
    <col min="17" max="17" width="2.28515625" customWidth="1"/>
    <col min="18" max="18" width="3.5703125" customWidth="1"/>
    <col min="19" max="19" width="11.5703125" customWidth="1"/>
    <col min="20" max="21" width="7.5703125" customWidth="1"/>
    <col min="22" max="22" width="14.5703125" customWidth="1"/>
    <col min="23" max="23" width="10.5703125" customWidth="1"/>
    <col min="26" max="26" width="19.28515625" customWidth="1"/>
    <col min="27" max="27" width="15" bestFit="1" customWidth="1"/>
  </cols>
  <sheetData>
    <row r="11" spans="14:23" x14ac:dyDescent="0.25">
      <c r="V11" s="33" t="s">
        <v>14</v>
      </c>
      <c r="W11" s="33" t="s">
        <v>15</v>
      </c>
    </row>
    <row r="14" spans="14:23" x14ac:dyDescent="0.25">
      <c r="S14">
        <f>'EVSI(2)'!G12</f>
        <v>0.58947368421052626</v>
      </c>
      <c r="T14" s="11" t="s">
        <v>25</v>
      </c>
    </row>
    <row r="15" spans="14:23" x14ac:dyDescent="0.25">
      <c r="V15" s="52">
        <f>('EVSI(2)'!C6)</f>
        <v>1800000</v>
      </c>
      <c r="W15">
        <f>$V$15</f>
        <v>1800000</v>
      </c>
    </row>
    <row r="16" spans="14:23" x14ac:dyDescent="0.25">
      <c r="N16" s="56" t="str">
        <f>IF($K$21=$P$18,"&gt;&gt;&gt;","")</f>
        <v>&gt;&gt;&gt;</v>
      </c>
      <c r="O16" s="11" t="s">
        <v>20</v>
      </c>
      <c r="V16" s="46"/>
    </row>
    <row r="17" spans="4:30" x14ac:dyDescent="0.25">
      <c r="V17" s="46"/>
    </row>
    <row r="18" spans="4:30" x14ac:dyDescent="0.25">
      <c r="O18">
        <f>$P$18</f>
        <v>753157.89473684179</v>
      </c>
      <c r="P18">
        <f>$S$14*$W$15+$S$18*$W$19</f>
        <v>753157.89473684179</v>
      </c>
      <c r="S18">
        <f>'EVSI(2)'!G13</f>
        <v>0.41052631578947379</v>
      </c>
      <c r="T18" s="45" t="s">
        <v>26</v>
      </c>
      <c r="V18" s="46"/>
      <c r="Y18" s="44"/>
      <c r="Z18" s="44"/>
      <c r="AA18" s="44"/>
      <c r="AB18" s="44"/>
      <c r="AC18" s="44"/>
      <c r="AD18" s="44"/>
    </row>
    <row r="19" spans="4:30" x14ac:dyDescent="0.25">
      <c r="I19">
        <f>'EVSI(2)'!G8</f>
        <v>0.47499999999999998</v>
      </c>
      <c r="J19" s="41" t="s">
        <v>22</v>
      </c>
      <c r="V19" s="52">
        <f>('EVSI(2)'!C7)</f>
        <v>-750000</v>
      </c>
      <c r="W19">
        <f>$V$19</f>
        <v>-750000</v>
      </c>
      <c r="Y19" s="44"/>
      <c r="Z19" s="44"/>
      <c r="AA19" s="44"/>
      <c r="AB19" s="44"/>
      <c r="AC19" s="44"/>
      <c r="AD19" s="44"/>
    </row>
    <row r="20" spans="4:30" x14ac:dyDescent="0.25">
      <c r="V20" s="46"/>
      <c r="Y20" s="49" t="s">
        <v>43</v>
      </c>
      <c r="Z20" s="44"/>
      <c r="AA20" s="57">
        <f>$V$15</f>
        <v>1800000</v>
      </c>
      <c r="AB20" s="44">
        <f>$S$14*$I$19</f>
        <v>0.27999999999999997</v>
      </c>
      <c r="AC20" s="44"/>
      <c r="AD20" s="44"/>
    </row>
    <row r="21" spans="4:30" x14ac:dyDescent="0.25">
      <c r="J21">
        <f>$K$21</f>
        <v>753157.89473684179</v>
      </c>
      <c r="K21">
        <f>MAX($W$23,$P$18)</f>
        <v>753157.89473684179</v>
      </c>
      <c r="V21" s="46"/>
      <c r="Y21" s="49" t="s">
        <v>57</v>
      </c>
      <c r="Z21" s="44"/>
      <c r="AA21" s="57">
        <f>$V$19</f>
        <v>-750000</v>
      </c>
      <c r="AB21" s="44">
        <f>$S$18*$I$19</f>
        <v>0.19500000000000003</v>
      </c>
      <c r="AC21" s="44"/>
      <c r="AD21" s="44"/>
    </row>
    <row r="22" spans="4:30" x14ac:dyDescent="0.25">
      <c r="N22" s="11" t="str">
        <f>IF($K$21=$W$23,"&gt;&gt;&gt;","")</f>
        <v/>
      </c>
      <c r="O22" s="11" t="s">
        <v>21</v>
      </c>
      <c r="V22" s="46"/>
      <c r="Y22" s="49" t="s">
        <v>58</v>
      </c>
      <c r="Z22" s="44"/>
      <c r="AA22" s="57">
        <f>$V$35</f>
        <v>0</v>
      </c>
      <c r="AB22" s="44">
        <f>$I$31</f>
        <v>0.52499999999999991</v>
      </c>
      <c r="AC22" s="44"/>
      <c r="AD22" s="44"/>
    </row>
    <row r="23" spans="4:30" x14ac:dyDescent="0.25">
      <c r="V23" s="46">
        <f>'EVSI(2)'!B3</f>
        <v>0</v>
      </c>
      <c r="W23">
        <f>$V$23</f>
        <v>0</v>
      </c>
      <c r="Y23" s="44"/>
      <c r="Z23" s="44"/>
      <c r="AA23" s="44"/>
      <c r="AB23" s="44"/>
      <c r="AC23" s="44"/>
      <c r="AD23" s="44"/>
    </row>
    <row r="24" spans="4:30" x14ac:dyDescent="0.25">
      <c r="V24" s="46"/>
      <c r="Y24" s="44"/>
      <c r="Z24" s="44"/>
      <c r="AA24" s="44"/>
      <c r="AB24" s="44">
        <f>SUM(AB20:AB22)</f>
        <v>0.99999999999999989</v>
      </c>
      <c r="AC24" s="44"/>
      <c r="AD24" s="44"/>
    </row>
    <row r="25" spans="4:30" x14ac:dyDescent="0.25">
      <c r="D25" s="11" t="str">
        <f>IF($A$36=$F$27,"&gt;&gt;&gt;","")</f>
        <v>&gt;&gt;&gt;</v>
      </c>
      <c r="E25" s="11" t="s">
        <v>49</v>
      </c>
      <c r="V25" s="46"/>
    </row>
    <row r="26" spans="4:30" x14ac:dyDescent="0.25">
      <c r="S26">
        <f>'EVSI(2)'!H12</f>
        <v>0.1333333333333333</v>
      </c>
      <c r="T26" s="11" t="s">
        <v>25</v>
      </c>
      <c r="V26" s="46"/>
    </row>
    <row r="27" spans="4:30" x14ac:dyDescent="0.25">
      <c r="E27" s="52">
        <f>$F$27</f>
        <v>357749.99999999983</v>
      </c>
      <c r="F27" s="53">
        <f>$I$19*$K$21+$I$31*$K$33</f>
        <v>357749.99999999983</v>
      </c>
      <c r="V27" s="46">
        <f>('EVSI(2)'!C6)</f>
        <v>1800000</v>
      </c>
      <c r="W27">
        <f>$V$27</f>
        <v>1800000</v>
      </c>
    </row>
    <row r="28" spans="4:30" x14ac:dyDescent="0.25">
      <c r="E28" t="s">
        <v>30</v>
      </c>
      <c r="F28">
        <f>'EVSI(2)'!B2</f>
        <v>130000</v>
      </c>
      <c r="N28" s="11" t="str">
        <f>IF($K$33=$P$30,"&gt;&gt;&gt;","")</f>
        <v/>
      </c>
      <c r="O28" s="11" t="s">
        <v>20</v>
      </c>
      <c r="V28" s="46"/>
    </row>
    <row r="29" spans="4:30" x14ac:dyDescent="0.25">
      <c r="E29" s="62">
        <f>F29</f>
        <v>227749.99999999983</v>
      </c>
      <c r="F29" s="62">
        <f>F27-F28</f>
        <v>227749.99999999983</v>
      </c>
      <c r="V29" s="46"/>
      <c r="Z29" s="50"/>
    </row>
    <row r="30" spans="4:30" x14ac:dyDescent="0.25">
      <c r="O30">
        <f>$P$30</f>
        <v>-410000.00000000006</v>
      </c>
      <c r="P30">
        <f>$S$26*$W$27+$S$30*$W$31</f>
        <v>-410000.00000000006</v>
      </c>
      <c r="S30">
        <f>'EVSI(2)'!H13</f>
        <v>0.8666666666666667</v>
      </c>
      <c r="T30" s="11" t="s">
        <v>26</v>
      </c>
      <c r="V30" s="46"/>
      <c r="Z30">
        <f>'maximise expected profit'!B83</f>
        <v>0</v>
      </c>
    </row>
    <row r="31" spans="4:30" x14ac:dyDescent="0.25">
      <c r="I31">
        <f>'EVSI(2)'!H8</f>
        <v>0.52499999999999991</v>
      </c>
      <c r="J31" s="41" t="s">
        <v>23</v>
      </c>
      <c r="V31" s="46">
        <f>('EVSI(2)'!C7)</f>
        <v>-750000</v>
      </c>
      <c r="W31">
        <f>$V$31</f>
        <v>-750000</v>
      </c>
    </row>
    <row r="32" spans="4:30" x14ac:dyDescent="0.25">
      <c r="V32" s="46"/>
    </row>
    <row r="33" spans="1:27" x14ac:dyDescent="0.25">
      <c r="J33">
        <f>$K$33</f>
        <v>0</v>
      </c>
      <c r="K33">
        <f>MAX($W$35,$P$30)</f>
        <v>0</v>
      </c>
      <c r="V33" s="46"/>
    </row>
    <row r="34" spans="1:27" x14ac:dyDescent="0.25">
      <c r="N34" s="56" t="str">
        <f>IF($K$33=$W$35,"&gt;&gt;&gt;","")</f>
        <v>&gt;&gt;&gt;</v>
      </c>
      <c r="O34" s="11" t="s">
        <v>21</v>
      </c>
      <c r="V34" s="46"/>
    </row>
    <row r="35" spans="1:27" x14ac:dyDescent="0.25">
      <c r="V35" s="52">
        <f>('EVSI(2)'!B3)</f>
        <v>0</v>
      </c>
      <c r="W35">
        <f>$V$35</f>
        <v>0</v>
      </c>
      <c r="AA35" s="50"/>
    </row>
    <row r="36" spans="1:27" x14ac:dyDescent="0.25">
      <c r="A36">
        <f>MAX($F$27,$F$45)</f>
        <v>357749.99999999983</v>
      </c>
      <c r="V36" s="46"/>
    </row>
    <row r="37" spans="1:27" x14ac:dyDescent="0.25">
      <c r="A37">
        <f>$A$36</f>
        <v>357749.99999999983</v>
      </c>
      <c r="V37" s="46"/>
    </row>
    <row r="38" spans="1:27" x14ac:dyDescent="0.25">
      <c r="N38">
        <f>'EVSI(2)'!B6</f>
        <v>0.35</v>
      </c>
      <c r="O38" s="11" t="s">
        <v>25</v>
      </c>
      <c r="V38" s="46"/>
    </row>
    <row r="39" spans="1:27" x14ac:dyDescent="0.25">
      <c r="V39" s="46">
        <f>'EVSI(2)'!C6</f>
        <v>1800000</v>
      </c>
      <c r="W39">
        <f>$V$39</f>
        <v>1800000</v>
      </c>
    </row>
    <row r="40" spans="1:27" x14ac:dyDescent="0.25">
      <c r="I40" s="11" t="str">
        <f>IF($F$45=$K$42,"&gt;&gt;&gt;","")</f>
        <v>&gt;&gt;&gt;</v>
      </c>
      <c r="J40" s="11" t="s">
        <v>20</v>
      </c>
      <c r="V40" s="46"/>
    </row>
    <row r="41" spans="1:27" x14ac:dyDescent="0.25">
      <c r="V41" s="46"/>
    </row>
    <row r="42" spans="1:27" x14ac:dyDescent="0.25">
      <c r="J42">
        <f>$K$42</f>
        <v>142500</v>
      </c>
      <c r="K42">
        <f>$N$38*$W$39+$N$42*$W$43</f>
        <v>142500</v>
      </c>
      <c r="N42">
        <f>'EVSI(2)'!B7</f>
        <v>0.65</v>
      </c>
      <c r="O42" s="11" t="s">
        <v>26</v>
      </c>
      <c r="V42" s="46"/>
    </row>
    <row r="43" spans="1:27" x14ac:dyDescent="0.25">
      <c r="D43" s="11" t="str">
        <f>IF($A$36=$F$45,"&gt;&gt;&gt;","")</f>
        <v/>
      </c>
      <c r="E43" s="11" t="s">
        <v>24</v>
      </c>
      <c r="V43" s="46">
        <f>'EVSI(2)'!C7</f>
        <v>-750000</v>
      </c>
      <c r="W43">
        <f>$V$43</f>
        <v>-750000</v>
      </c>
    </row>
    <row r="45" spans="1:27" x14ac:dyDescent="0.25">
      <c r="E45" s="58">
        <f>$F$45</f>
        <v>142500</v>
      </c>
      <c r="F45" s="51">
        <f>MAX($W$47,$K$42)</f>
        <v>142500</v>
      </c>
    </row>
    <row r="46" spans="1:27" x14ac:dyDescent="0.25">
      <c r="I46" s="11" t="str">
        <f>IF($F$45=$W$47,"&gt;&gt;&gt;","")</f>
        <v/>
      </c>
      <c r="J46" s="11" t="s">
        <v>21</v>
      </c>
    </row>
    <row r="47" spans="1:27" x14ac:dyDescent="0.25">
      <c r="V47">
        <f>-'EVSI(2)'!B3</f>
        <v>0</v>
      </c>
      <c r="W47">
        <f>$V$47</f>
        <v>0</v>
      </c>
    </row>
    <row r="49" spans="4:10" x14ac:dyDescent="0.25">
      <c r="E49">
        <f>F27-F45</f>
        <v>215249.99999999983</v>
      </c>
    </row>
    <row r="50" spans="4:10" x14ac:dyDescent="0.25">
      <c r="D50" s="64" t="s">
        <v>59</v>
      </c>
      <c r="E50" s="64">
        <f>F27-F45</f>
        <v>215249.99999999983</v>
      </c>
      <c r="J50">
        <f>F45+F28</f>
        <v>272500</v>
      </c>
    </row>
  </sheetData>
  <pageMargins left="0.7" right="0.7" top="0.75" bottom="0.75" header="0.3" footer="0.3"/>
  <pageSetup paperSize="9" orientation="portrait" horizontalDpi="1200" verticalDpi="120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5FCABB-8BA0-4530-B3FF-1191111B05F0}">
  <dimension ref="C12:V28"/>
  <sheetViews>
    <sheetView workbookViewId="0">
      <selection activeCell="C14" sqref="C14"/>
    </sheetView>
  </sheetViews>
  <sheetFormatPr defaultRowHeight="15" x14ac:dyDescent="0.25"/>
  <cols>
    <col min="8" max="8" width="18.28515625" customWidth="1"/>
    <col min="9" max="10" width="12.5703125" bestFit="1" customWidth="1"/>
    <col min="11" max="11" width="2.42578125" customWidth="1"/>
    <col min="12" max="12" width="3.7109375" customWidth="1"/>
    <col min="13" max="13" width="4.7109375" customWidth="1"/>
    <col min="14" max="14" width="7.7109375" customWidth="1"/>
    <col min="15" max="15" width="15.5703125" customWidth="1"/>
    <col min="16" max="16" width="2.42578125" customWidth="1"/>
    <col min="17" max="17" width="3.7109375" customWidth="1"/>
    <col min="18" max="18" width="4.7109375" customWidth="1"/>
    <col min="19" max="20" width="7.7109375" customWidth="1"/>
    <col min="21" max="21" width="14.7109375" customWidth="1"/>
    <col min="22" max="22" width="21.42578125" customWidth="1"/>
  </cols>
  <sheetData>
    <row r="12" spans="3:22" x14ac:dyDescent="0.25">
      <c r="U12" s="33" t="s">
        <v>14</v>
      </c>
      <c r="V12" s="33" t="s">
        <v>15</v>
      </c>
    </row>
    <row r="14" spans="3:22" x14ac:dyDescent="0.25">
      <c r="C14" t="s">
        <v>67</v>
      </c>
      <c r="I14" s="68">
        <f>J23-'with research Tree'!F45</f>
        <v>487500</v>
      </c>
    </row>
    <row r="15" spans="3:22" x14ac:dyDescent="0.25">
      <c r="R15" s="11" t="str">
        <f>IF($O$19=$V$16,"&gt;&gt;&gt;","")</f>
        <v>&gt;&gt;&gt;</v>
      </c>
      <c r="S15" s="11" t="s">
        <v>60</v>
      </c>
    </row>
    <row r="16" spans="3:22" x14ac:dyDescent="0.25">
      <c r="U16" s="46">
        <v>1800000</v>
      </c>
      <c r="V16" s="46">
        <v>1800000</v>
      </c>
    </row>
    <row r="17" spans="10:22" x14ac:dyDescent="0.25">
      <c r="M17">
        <v>0.35</v>
      </c>
      <c r="N17" s="11" t="s">
        <v>18</v>
      </c>
    </row>
    <row r="19" spans="10:22" x14ac:dyDescent="0.25">
      <c r="O19" s="46">
        <f>MAX($V$16,$V$20)</f>
        <v>1800000</v>
      </c>
      <c r="R19" s="11" t="str">
        <f>IF($O$19=$V$20,"&gt;&gt;&gt;","")</f>
        <v/>
      </c>
      <c r="S19" s="11" t="s">
        <v>61</v>
      </c>
    </row>
    <row r="20" spans="10:22" x14ac:dyDescent="0.25">
      <c r="U20" s="46">
        <v>0</v>
      </c>
      <c r="V20" s="46">
        <v>0</v>
      </c>
    </row>
    <row r="23" spans="10:22" x14ac:dyDescent="0.25">
      <c r="J23" s="46">
        <f>$M$17*$O$19+$M$25*$O$27</f>
        <v>630000</v>
      </c>
      <c r="R23" s="11" t="str">
        <f>IF($O$27=$V$24,"&gt;&gt;&gt;","")</f>
        <v/>
      </c>
      <c r="S23" s="11" t="s">
        <v>60</v>
      </c>
    </row>
    <row r="24" spans="10:22" x14ac:dyDescent="0.25">
      <c r="U24" s="46">
        <v>-750000</v>
      </c>
      <c r="V24" s="46">
        <v>-750000</v>
      </c>
    </row>
    <row r="25" spans="10:22" x14ac:dyDescent="0.25">
      <c r="M25">
        <f>1-M17</f>
        <v>0.65</v>
      </c>
      <c r="N25" s="11" t="s">
        <v>19</v>
      </c>
    </row>
    <row r="27" spans="10:22" x14ac:dyDescent="0.25">
      <c r="O27" s="46">
        <f>MAX($V$24,$V$28)</f>
        <v>0</v>
      </c>
      <c r="R27" s="11" t="str">
        <f>IF($O$27=$V$28,"&gt;&gt;&gt;","")</f>
        <v>&gt;&gt;&gt;</v>
      </c>
      <c r="S27" s="11" t="s">
        <v>61</v>
      </c>
    </row>
    <row r="28" spans="10:22" x14ac:dyDescent="0.25">
      <c r="U28" s="46">
        <v>0</v>
      </c>
      <c r="V28" s="46">
        <v>0</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E70FC-6BBB-4C31-B2B4-AC07FC61B394}">
  <dimension ref="A1:K36"/>
  <sheetViews>
    <sheetView zoomScaleNormal="100" workbookViewId="0">
      <selection activeCell="I27" sqref="I27"/>
    </sheetView>
  </sheetViews>
  <sheetFormatPr defaultRowHeight="15" x14ac:dyDescent="0.25"/>
  <cols>
    <col min="1" max="1" width="26.7109375" customWidth="1"/>
    <col min="2" max="2" width="16.28515625" customWidth="1"/>
    <col min="3" max="3" width="14.7109375" customWidth="1"/>
    <col min="4" max="4" width="10.140625" customWidth="1"/>
    <col min="6" max="6" width="12.5703125" customWidth="1"/>
    <col min="7" max="7" width="14.7109375" customWidth="1"/>
    <col min="8" max="8" width="16" customWidth="1"/>
    <col min="15" max="15" width="20.42578125" customWidth="1"/>
    <col min="16" max="16" width="26" customWidth="1"/>
  </cols>
  <sheetData>
    <row r="1" spans="1:11" x14ac:dyDescent="0.25">
      <c r="A1" s="11" t="s">
        <v>3</v>
      </c>
      <c r="B1" s="12"/>
      <c r="C1" s="12"/>
      <c r="D1" s="12"/>
      <c r="G1" s="12"/>
      <c r="H1" s="12"/>
      <c r="I1" s="12"/>
    </row>
    <row r="2" spans="1:11" ht="14.25" customHeight="1" x14ac:dyDescent="0.25">
      <c r="A2" t="s">
        <v>30</v>
      </c>
      <c r="B2" s="29">
        <v>130000</v>
      </c>
      <c r="C2" s="12"/>
      <c r="D2" s="47"/>
      <c r="E2" s="47"/>
      <c r="F2" s="47"/>
      <c r="G2" s="47"/>
      <c r="H2" s="47"/>
      <c r="I2" s="47"/>
    </row>
    <row r="3" spans="1:11" x14ac:dyDescent="0.25">
      <c r="A3" s="42" t="s">
        <v>29</v>
      </c>
      <c r="B3" s="29">
        <v>0</v>
      </c>
      <c r="C3" s="12"/>
      <c r="D3" s="47"/>
      <c r="E3" s="47"/>
      <c r="F3" s="47"/>
      <c r="G3" s="47"/>
      <c r="H3" s="47"/>
      <c r="I3" s="47"/>
    </row>
    <row r="4" spans="1:11" x14ac:dyDescent="0.25">
      <c r="A4" s="42"/>
      <c r="B4" s="12"/>
      <c r="C4" s="12"/>
      <c r="D4" s="12"/>
      <c r="G4" s="12"/>
      <c r="H4" s="12"/>
      <c r="I4" s="12"/>
      <c r="K4" s="12"/>
    </row>
    <row r="5" spans="1:11" x14ac:dyDescent="0.25">
      <c r="B5" s="12" t="s">
        <v>9</v>
      </c>
      <c r="C5" s="12" t="s">
        <v>31</v>
      </c>
      <c r="D5" s="12"/>
      <c r="F5" s="8" t="s">
        <v>4</v>
      </c>
      <c r="G5" s="12"/>
      <c r="H5" s="12"/>
      <c r="I5" s="12"/>
      <c r="K5" s="12"/>
    </row>
    <row r="6" spans="1:11" x14ac:dyDescent="0.25">
      <c r="A6" s="42" t="s">
        <v>18</v>
      </c>
      <c r="B6" s="25">
        <v>0.35</v>
      </c>
      <c r="C6" s="29">
        <v>1800000</v>
      </c>
      <c r="D6" s="12"/>
      <c r="F6" t="s">
        <v>37</v>
      </c>
      <c r="G6" s="12"/>
      <c r="H6" s="12"/>
      <c r="I6" s="12"/>
      <c r="K6" s="12"/>
    </row>
    <row r="7" spans="1:11" x14ac:dyDescent="0.25">
      <c r="A7" s="3" t="s">
        <v>26</v>
      </c>
      <c r="B7" s="26">
        <f>1-B6</f>
        <v>0.65</v>
      </c>
      <c r="C7" s="29">
        <v>-750000</v>
      </c>
      <c r="D7" s="12"/>
      <c r="G7" s="12" t="s">
        <v>18</v>
      </c>
      <c r="H7" s="42" t="s">
        <v>19</v>
      </c>
      <c r="I7" s="12" t="s">
        <v>5</v>
      </c>
    </row>
    <row r="8" spans="1:11" x14ac:dyDescent="0.25">
      <c r="A8" s="3"/>
      <c r="B8" s="14"/>
      <c r="C8" s="15"/>
      <c r="D8" s="12"/>
      <c r="G8" s="27">
        <f>SUMPRODUCT(B6:B7,B12:B13)</f>
        <v>0.35</v>
      </c>
      <c r="H8" s="27">
        <f>SUMPRODUCT(B6:B7,C12:C13)</f>
        <v>0.65</v>
      </c>
      <c r="I8" s="12">
        <f>G8+H8</f>
        <v>1</v>
      </c>
    </row>
    <row r="9" spans="1:11" x14ac:dyDescent="0.25">
      <c r="A9" s="3"/>
      <c r="B9" s="16"/>
      <c r="C9" s="15"/>
      <c r="D9" s="12"/>
      <c r="G9" s="12"/>
      <c r="H9" s="12"/>
      <c r="I9" s="12"/>
    </row>
    <row r="10" spans="1:11" x14ac:dyDescent="0.25">
      <c r="A10" s="11" t="s">
        <v>32</v>
      </c>
      <c r="B10" s="17"/>
      <c r="C10" s="12"/>
      <c r="D10" s="12"/>
      <c r="F10" t="s">
        <v>38</v>
      </c>
      <c r="G10" s="13"/>
      <c r="H10" s="12"/>
      <c r="I10" s="12"/>
    </row>
    <row r="11" spans="1:11" x14ac:dyDescent="0.25">
      <c r="A11" t="s">
        <v>34</v>
      </c>
      <c r="B11" s="12" t="s">
        <v>18</v>
      </c>
      <c r="C11" s="42" t="s">
        <v>19</v>
      </c>
      <c r="D11" s="12" t="s">
        <v>5</v>
      </c>
      <c r="F11" t="s">
        <v>34</v>
      </c>
      <c r="G11" s="12" t="s">
        <v>18</v>
      </c>
      <c r="H11" s="42" t="s">
        <v>19</v>
      </c>
      <c r="I11" s="12"/>
    </row>
    <row r="12" spans="1:11" x14ac:dyDescent="0.25">
      <c r="A12" t="s">
        <v>18</v>
      </c>
      <c r="B12" s="18">
        <v>1</v>
      </c>
      <c r="C12" s="12">
        <f>1-B12</f>
        <v>0</v>
      </c>
      <c r="D12" s="12">
        <f>SUM(B12:C12)</f>
        <v>1</v>
      </c>
      <c r="F12" t="s">
        <v>18</v>
      </c>
      <c r="G12" s="28">
        <f>B12*B6/$G$8</f>
        <v>1</v>
      </c>
      <c r="H12" s="28">
        <f>C12*B6/$H$8</f>
        <v>0</v>
      </c>
      <c r="I12" s="12"/>
    </row>
    <row r="13" spans="1:11" x14ac:dyDescent="0.25">
      <c r="A13" s="42" t="s">
        <v>19</v>
      </c>
      <c r="B13" s="12">
        <f>1-C13</f>
        <v>0</v>
      </c>
      <c r="C13" s="18">
        <v>1</v>
      </c>
      <c r="D13" s="12">
        <f>SUM(B13:C13)</f>
        <v>1</v>
      </c>
      <c r="F13" s="42" t="s">
        <v>19</v>
      </c>
      <c r="G13" s="28">
        <f>B13*B7/$G$8</f>
        <v>0</v>
      </c>
      <c r="H13" s="28">
        <f>C13*B7/$H$8</f>
        <v>1</v>
      </c>
      <c r="I13" s="12"/>
    </row>
    <row r="14" spans="1:11" x14ac:dyDescent="0.25">
      <c r="B14" s="12"/>
      <c r="C14" s="12"/>
      <c r="D14" s="12"/>
      <c r="F14" t="s">
        <v>6</v>
      </c>
      <c r="G14" s="30">
        <f>SUM(G12:G13)</f>
        <v>1</v>
      </c>
      <c r="H14" s="30">
        <f>SUM(H12:H13)</f>
        <v>1</v>
      </c>
      <c r="I14" s="12"/>
    </row>
    <row r="15" spans="1:11" x14ac:dyDescent="0.25">
      <c r="A15" s="91" t="s">
        <v>12</v>
      </c>
      <c r="B15" s="92"/>
      <c r="C15" s="92"/>
      <c r="D15" s="93"/>
    </row>
    <row r="16" spans="1:11" x14ac:dyDescent="0.25">
      <c r="A16" s="34"/>
      <c r="B16" s="12"/>
      <c r="C16" s="12"/>
      <c r="D16" s="35"/>
      <c r="F16" s="53" t="s">
        <v>65</v>
      </c>
      <c r="G16" s="53"/>
      <c r="H16" s="55">
        <f>'EVPI Tree (2)'!E50</f>
        <v>487500</v>
      </c>
    </row>
    <row r="17" spans="1:4" x14ac:dyDescent="0.25">
      <c r="A17" s="94" t="s">
        <v>33</v>
      </c>
      <c r="B17" s="95"/>
      <c r="C17" s="95"/>
      <c r="D17" s="96"/>
    </row>
    <row r="18" spans="1:4" x14ac:dyDescent="0.25">
      <c r="A18" s="34" t="s">
        <v>35</v>
      </c>
      <c r="C18" s="12"/>
      <c r="D18" s="35"/>
    </row>
    <row r="19" spans="1:4" x14ac:dyDescent="0.25">
      <c r="A19" s="34" t="s">
        <v>42</v>
      </c>
      <c r="C19" s="12"/>
      <c r="D19" s="35">
        <f>B12</f>
        <v>1</v>
      </c>
    </row>
    <row r="20" spans="1:4" x14ac:dyDescent="0.25">
      <c r="A20" s="34" t="s">
        <v>41</v>
      </c>
      <c r="C20" s="12"/>
      <c r="D20" s="35">
        <f>C12</f>
        <v>0</v>
      </c>
    </row>
    <row r="21" spans="1:4" x14ac:dyDescent="0.25">
      <c r="A21" s="34"/>
      <c r="C21" s="12"/>
      <c r="D21" s="35"/>
    </row>
    <row r="22" spans="1:4" x14ac:dyDescent="0.25">
      <c r="A22" s="34"/>
      <c r="C22" s="12"/>
      <c r="D22" s="35"/>
    </row>
    <row r="23" spans="1:4" x14ac:dyDescent="0.25">
      <c r="A23" s="34" t="s">
        <v>48</v>
      </c>
      <c r="C23" s="12"/>
      <c r="D23" s="35"/>
    </row>
    <row r="24" spans="1:4" x14ac:dyDescent="0.25">
      <c r="A24" s="34" t="s">
        <v>42</v>
      </c>
      <c r="C24" s="12"/>
      <c r="D24" s="35">
        <f>B13</f>
        <v>0</v>
      </c>
    </row>
    <row r="25" spans="1:4" x14ac:dyDescent="0.25">
      <c r="A25" s="34" t="s">
        <v>41</v>
      </c>
      <c r="C25" s="12"/>
      <c r="D25" s="35">
        <f>C13</f>
        <v>1</v>
      </c>
    </row>
    <row r="26" spans="1:4" x14ac:dyDescent="0.25">
      <c r="A26" s="34"/>
      <c r="C26" s="12"/>
      <c r="D26" s="35"/>
    </row>
    <row r="27" spans="1:4" x14ac:dyDescent="0.25">
      <c r="A27" s="94" t="s">
        <v>10</v>
      </c>
      <c r="B27" s="95"/>
      <c r="C27" s="95"/>
      <c r="D27" s="96"/>
    </row>
    <row r="28" spans="1:4" x14ac:dyDescent="0.25">
      <c r="A28" s="34" t="s">
        <v>47</v>
      </c>
      <c r="C28" s="12"/>
      <c r="D28" s="35"/>
    </row>
    <row r="29" spans="1:4" x14ac:dyDescent="0.25">
      <c r="A29" s="34" t="s">
        <v>39</v>
      </c>
      <c r="C29" s="12"/>
      <c r="D29" s="36">
        <f>G12</f>
        <v>1</v>
      </c>
    </row>
    <row r="30" spans="1:4" x14ac:dyDescent="0.25">
      <c r="A30" s="34" t="s">
        <v>40</v>
      </c>
      <c r="C30" s="12"/>
      <c r="D30" s="36">
        <f>G13</f>
        <v>0</v>
      </c>
    </row>
    <row r="31" spans="1:4" x14ac:dyDescent="0.25">
      <c r="A31" s="34"/>
      <c r="C31" s="12"/>
      <c r="D31" s="35"/>
    </row>
    <row r="32" spans="1:4" x14ac:dyDescent="0.25">
      <c r="A32" s="34"/>
      <c r="C32" s="12"/>
      <c r="D32" s="35"/>
    </row>
    <row r="33" spans="1:4" x14ac:dyDescent="0.25">
      <c r="A33" s="34" t="s">
        <v>46</v>
      </c>
      <c r="C33" s="12"/>
      <c r="D33" s="35"/>
    </row>
    <row r="34" spans="1:4" x14ac:dyDescent="0.25">
      <c r="A34" s="34" t="s">
        <v>39</v>
      </c>
      <c r="C34" s="12"/>
      <c r="D34" s="36">
        <f>H12</f>
        <v>0</v>
      </c>
    </row>
    <row r="35" spans="1:4" x14ac:dyDescent="0.25">
      <c r="A35" s="34" t="s">
        <v>40</v>
      </c>
      <c r="C35" s="12"/>
      <c r="D35" s="36">
        <f>H13</f>
        <v>1</v>
      </c>
    </row>
    <row r="36" spans="1:4" x14ac:dyDescent="0.25">
      <c r="A36" s="37"/>
      <c r="B36" s="38"/>
      <c r="C36" s="39"/>
      <c r="D36" s="40"/>
    </row>
  </sheetData>
  <mergeCells count="3">
    <mergeCell ref="A15:D15"/>
    <mergeCell ref="A17:D17"/>
    <mergeCell ref="A27:D27"/>
  </mergeCells>
  <pageMargins left="0.7" right="0.7" top="0.75" bottom="0.75" header="0.3" footer="0.3"/>
  <pageSetup paperSize="9" orientation="portrait" horizontalDpi="1200" verticalDpi="120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45C978-6027-453A-9FA3-9E1958271612}">
  <dimension ref="A11:AD50"/>
  <sheetViews>
    <sheetView topLeftCell="A13" zoomScale="90" zoomScaleNormal="90" workbookViewId="0">
      <selection activeCell="F49" sqref="F49"/>
    </sheetView>
  </sheetViews>
  <sheetFormatPr defaultRowHeight="15" x14ac:dyDescent="0.25"/>
  <cols>
    <col min="2" max="2" width="2.28515625" customWidth="1"/>
    <col min="3" max="3" width="3.5703125" customWidth="1"/>
    <col min="4" max="4" width="4.5703125" customWidth="1"/>
    <col min="5" max="5" width="25.42578125" bestFit="1" customWidth="1"/>
    <col min="6" max="6" width="16.28515625" customWidth="1"/>
    <col min="7" max="7" width="2.28515625" customWidth="1"/>
    <col min="8" max="8" width="3.5703125" customWidth="1"/>
    <col min="9" max="9" width="10.28515625" customWidth="1"/>
    <col min="10" max="10" width="16.5703125" customWidth="1"/>
    <col min="11" max="11" width="17.85546875" customWidth="1"/>
    <col min="12" max="12" width="2.28515625" customWidth="1"/>
    <col min="13" max="13" width="3.5703125" customWidth="1"/>
    <col min="14" max="14" width="11.140625" customWidth="1"/>
    <col min="15" max="15" width="11.85546875" customWidth="1"/>
    <col min="16" max="16" width="13" customWidth="1"/>
    <col min="17" max="17" width="2.28515625" customWidth="1"/>
    <col min="18" max="18" width="3.5703125" customWidth="1"/>
    <col min="19" max="19" width="11.5703125" customWidth="1"/>
    <col min="20" max="21" width="7.5703125" customWidth="1"/>
    <col min="22" max="22" width="14.5703125" customWidth="1"/>
    <col min="23" max="23" width="29" customWidth="1"/>
    <col min="26" max="26" width="19.28515625" customWidth="1"/>
    <col min="27" max="27" width="15" bestFit="1" customWidth="1"/>
  </cols>
  <sheetData>
    <row r="11" spans="14:23" x14ac:dyDescent="0.25">
      <c r="V11" s="33" t="s">
        <v>14</v>
      </c>
      <c r="W11" s="33" t="s">
        <v>15</v>
      </c>
    </row>
    <row r="14" spans="14:23" x14ac:dyDescent="0.25">
      <c r="S14">
        <f>'EVPI(2)'!G12</f>
        <v>1</v>
      </c>
      <c r="T14" s="11" t="s">
        <v>25</v>
      </c>
    </row>
    <row r="15" spans="14:23" x14ac:dyDescent="0.25">
      <c r="V15" s="52">
        <f>('EVPI(2)'!C6)-'EVPI(2)'!B2</f>
        <v>1670000</v>
      </c>
      <c r="W15" s="50">
        <f>$V$15</f>
        <v>1670000</v>
      </c>
    </row>
    <row r="16" spans="14:23" x14ac:dyDescent="0.25">
      <c r="N16" s="56" t="str">
        <f>IF($K$21=$P$18,"&gt;&gt;&gt;","")</f>
        <v>&gt;&gt;&gt;</v>
      </c>
      <c r="O16" s="11" t="s">
        <v>20</v>
      </c>
      <c r="V16" s="46"/>
    </row>
    <row r="17" spans="4:30" x14ac:dyDescent="0.25">
      <c r="V17" s="46"/>
    </row>
    <row r="18" spans="4:30" x14ac:dyDescent="0.25">
      <c r="O18">
        <f>$P$18</f>
        <v>1670000</v>
      </c>
      <c r="P18">
        <f>$S$14*$W$15+$S$18*$W$19</f>
        <v>1670000</v>
      </c>
      <c r="S18">
        <f>'EVPI(2)'!G13</f>
        <v>0</v>
      </c>
      <c r="T18" s="45" t="s">
        <v>26</v>
      </c>
      <c r="V18" s="46"/>
      <c r="Y18" s="44"/>
      <c r="Z18" s="44"/>
      <c r="AA18" s="44"/>
      <c r="AB18" s="44"/>
      <c r="AC18" s="44"/>
      <c r="AD18" s="44"/>
    </row>
    <row r="19" spans="4:30" x14ac:dyDescent="0.25">
      <c r="I19">
        <f>'EVPI(2)'!G8</f>
        <v>0.35</v>
      </c>
      <c r="J19" s="41" t="s">
        <v>22</v>
      </c>
      <c r="V19" s="52">
        <f>('EVPI(2)'!C7)-'EVPI(2)'!B2</f>
        <v>-880000</v>
      </c>
      <c r="W19">
        <f>$V$19</f>
        <v>-880000</v>
      </c>
      <c r="Y19" s="44"/>
      <c r="Z19" s="44"/>
      <c r="AA19" s="44"/>
      <c r="AB19" s="44"/>
      <c r="AC19" s="44"/>
      <c r="AD19" s="44"/>
    </row>
    <row r="20" spans="4:30" x14ac:dyDescent="0.25">
      <c r="V20" s="46"/>
      <c r="Y20" s="49" t="s">
        <v>43</v>
      </c>
      <c r="Z20" s="44"/>
      <c r="AA20" s="57">
        <f>$V$15</f>
        <v>1670000</v>
      </c>
      <c r="AB20" s="44">
        <f>$S$14*$I$19</f>
        <v>0.35</v>
      </c>
      <c r="AC20" s="44"/>
      <c r="AD20" s="44"/>
    </row>
    <row r="21" spans="4:30" x14ac:dyDescent="0.25">
      <c r="J21">
        <f>$K$21</f>
        <v>1670000</v>
      </c>
      <c r="K21">
        <f>MAX($W$23,$P$18)</f>
        <v>1670000</v>
      </c>
      <c r="V21" s="46"/>
      <c r="Y21" s="49" t="s">
        <v>57</v>
      </c>
      <c r="Z21" s="44"/>
      <c r="AA21" s="57">
        <f>$V$19</f>
        <v>-880000</v>
      </c>
      <c r="AB21" s="44">
        <f>$S$18*$I$19</f>
        <v>0</v>
      </c>
      <c r="AC21" s="44"/>
      <c r="AD21" s="44"/>
    </row>
    <row r="22" spans="4:30" x14ac:dyDescent="0.25">
      <c r="N22" s="11" t="str">
        <f>IF($K$21=$W$23,"&gt;&gt;&gt;","")</f>
        <v/>
      </c>
      <c r="O22" s="11" t="s">
        <v>21</v>
      </c>
      <c r="V22" s="46"/>
      <c r="Y22" s="49" t="s">
        <v>58</v>
      </c>
      <c r="Z22" s="44"/>
      <c r="AA22" s="57">
        <f>$V$35</f>
        <v>-130000</v>
      </c>
      <c r="AB22" s="44">
        <f>$I$31</f>
        <v>0.65</v>
      </c>
      <c r="AC22" s="44"/>
      <c r="AD22" s="44"/>
    </row>
    <row r="23" spans="4:30" x14ac:dyDescent="0.25">
      <c r="V23" s="46">
        <f>'EVPI(2)'!B3-'EVPI(2)'!B2</f>
        <v>-130000</v>
      </c>
      <c r="W23">
        <f>$V$23</f>
        <v>-130000</v>
      </c>
      <c r="Y23" s="44"/>
      <c r="Z23" s="44"/>
      <c r="AA23" s="44"/>
      <c r="AB23" s="44"/>
      <c r="AC23" s="44"/>
      <c r="AD23" s="44"/>
    </row>
    <row r="24" spans="4:30" x14ac:dyDescent="0.25">
      <c r="V24" s="46"/>
      <c r="Y24" s="44"/>
      <c r="Z24" s="44"/>
      <c r="AA24" s="44"/>
      <c r="AB24" s="44">
        <f>SUM(AB20:AB22)</f>
        <v>1</v>
      </c>
      <c r="AC24" s="44"/>
      <c r="AD24" s="44"/>
    </row>
    <row r="25" spans="4:30" x14ac:dyDescent="0.25">
      <c r="D25" s="11" t="str">
        <f>IF($A$36=$F$27,"&gt;&gt;&gt;","")</f>
        <v>&gt;&gt;&gt;</v>
      </c>
      <c r="E25" s="11" t="s">
        <v>49</v>
      </c>
      <c r="V25" s="46"/>
    </row>
    <row r="26" spans="4:30" x14ac:dyDescent="0.25">
      <c r="S26">
        <f>'EVPI(2)'!H12</f>
        <v>0</v>
      </c>
      <c r="T26" s="11" t="s">
        <v>25</v>
      </c>
      <c r="V26" s="46"/>
    </row>
    <row r="27" spans="4:30" x14ac:dyDescent="0.25">
      <c r="E27" s="52">
        <f>$F$27</f>
        <v>500000</v>
      </c>
      <c r="F27" s="53">
        <f>$I$19*$K$21+$I$31*$K$33</f>
        <v>500000</v>
      </c>
      <c r="V27" s="46">
        <f>('EVPI(2)'!C6)-'EVPI(2)'!B2</f>
        <v>1670000</v>
      </c>
      <c r="W27">
        <f>$V$27</f>
        <v>1670000</v>
      </c>
    </row>
    <row r="28" spans="4:30" x14ac:dyDescent="0.25">
      <c r="E28" t="s">
        <v>30</v>
      </c>
      <c r="N28" s="11" t="str">
        <f>IF($K$33=$P$30,"&gt;&gt;&gt;","")</f>
        <v/>
      </c>
      <c r="O28" s="11" t="s">
        <v>20</v>
      </c>
      <c r="V28" s="46"/>
    </row>
    <row r="29" spans="4:30" x14ac:dyDescent="0.25">
      <c r="E29" s="62">
        <f>F29</f>
        <v>0</v>
      </c>
      <c r="F29" s="62"/>
      <c r="V29" s="46"/>
      <c r="Z29" s="50"/>
    </row>
    <row r="30" spans="4:30" x14ac:dyDescent="0.25">
      <c r="O30">
        <f>$P$30</f>
        <v>-880000</v>
      </c>
      <c r="P30">
        <f>$S$26*$W$27+$S$30*$W$31</f>
        <v>-880000</v>
      </c>
      <c r="S30">
        <f>'EVPI(2)'!H13</f>
        <v>1</v>
      </c>
      <c r="T30" s="11" t="s">
        <v>26</v>
      </c>
      <c r="V30" s="46"/>
      <c r="Z30">
        <f>'maximise expected profit'!B83</f>
        <v>0</v>
      </c>
    </row>
    <row r="31" spans="4:30" x14ac:dyDescent="0.25">
      <c r="I31">
        <f>'EVPI(2)'!H8</f>
        <v>0.65</v>
      </c>
      <c r="J31" s="41" t="s">
        <v>23</v>
      </c>
      <c r="V31" s="46">
        <f>('EVPI(2)'!C7)-'EVPI(2)'!B2</f>
        <v>-880000</v>
      </c>
      <c r="W31">
        <f>$V$31</f>
        <v>-880000</v>
      </c>
    </row>
    <row r="32" spans="4:30" x14ac:dyDescent="0.25">
      <c r="V32" s="46"/>
    </row>
    <row r="33" spans="1:27" x14ac:dyDescent="0.25">
      <c r="J33">
        <f>$K$33</f>
        <v>-130000</v>
      </c>
      <c r="K33">
        <f>MAX($W$35,$P$30)</f>
        <v>-130000</v>
      </c>
      <c r="V33" s="46"/>
    </row>
    <row r="34" spans="1:27" x14ac:dyDescent="0.25">
      <c r="N34" s="56" t="str">
        <f>IF($K$33=$W$35,"&gt;&gt;&gt;","")</f>
        <v>&gt;&gt;&gt;</v>
      </c>
      <c r="O34" s="11" t="s">
        <v>21</v>
      </c>
      <c r="V34" s="46"/>
    </row>
    <row r="35" spans="1:27" x14ac:dyDescent="0.25">
      <c r="V35" s="52">
        <f>('EVPI(2)'!B3)-'EVPI(2)'!B2</f>
        <v>-130000</v>
      </c>
      <c r="W35">
        <f>$V$35</f>
        <v>-130000</v>
      </c>
      <c r="AA35" s="50"/>
    </row>
    <row r="36" spans="1:27" x14ac:dyDescent="0.25">
      <c r="A36">
        <f>MAX($F$27,$F$45)</f>
        <v>500000</v>
      </c>
      <c r="V36" s="46"/>
    </row>
    <row r="37" spans="1:27" x14ac:dyDescent="0.25">
      <c r="A37">
        <f>$A$36</f>
        <v>500000</v>
      </c>
      <c r="V37" s="46"/>
    </row>
    <row r="38" spans="1:27" x14ac:dyDescent="0.25">
      <c r="N38">
        <f>'EVPI(2)'!B6</f>
        <v>0.35</v>
      </c>
      <c r="O38" s="11" t="s">
        <v>25</v>
      </c>
      <c r="V38" s="46"/>
    </row>
    <row r="39" spans="1:27" x14ac:dyDescent="0.25">
      <c r="V39" s="46">
        <f>'EVPI(2)'!C6-'EVPI(2)'!B2</f>
        <v>1670000</v>
      </c>
      <c r="W39">
        <f>$V$39</f>
        <v>1670000</v>
      </c>
    </row>
    <row r="40" spans="1:27" x14ac:dyDescent="0.25">
      <c r="I40" s="11" t="str">
        <f>IF($F$45=$K$42,"&gt;&gt;&gt;","")</f>
        <v>&gt;&gt;&gt;</v>
      </c>
      <c r="J40" s="11" t="s">
        <v>20</v>
      </c>
      <c r="V40" s="46"/>
    </row>
    <row r="41" spans="1:27" x14ac:dyDescent="0.25">
      <c r="V41" s="46"/>
    </row>
    <row r="42" spans="1:27" x14ac:dyDescent="0.25">
      <c r="J42">
        <f>$K$42</f>
        <v>12500</v>
      </c>
      <c r="K42">
        <f>$N$38*$W$39+$N$42*$W$43</f>
        <v>12500</v>
      </c>
      <c r="N42">
        <f>'EVPI(2)'!B7</f>
        <v>0.65</v>
      </c>
      <c r="O42" s="11" t="s">
        <v>26</v>
      </c>
      <c r="V42" s="46"/>
    </row>
    <row r="43" spans="1:27" x14ac:dyDescent="0.25">
      <c r="D43" s="11" t="str">
        <f>IF($A$36=$F$45,"&gt;&gt;&gt;","")</f>
        <v/>
      </c>
      <c r="E43" s="11" t="s">
        <v>24</v>
      </c>
      <c r="V43" s="46">
        <f>'EVPI(2)'!C7-'EVPI(2)'!B2</f>
        <v>-880000</v>
      </c>
      <c r="W43">
        <f>$V$43</f>
        <v>-880000</v>
      </c>
    </row>
    <row r="45" spans="1:27" x14ac:dyDescent="0.25">
      <c r="E45" s="58">
        <f>$F$45</f>
        <v>12500</v>
      </c>
      <c r="F45" s="51">
        <f>MAX($W$47,$K$42)</f>
        <v>12500</v>
      </c>
    </row>
    <row r="46" spans="1:27" x14ac:dyDescent="0.25">
      <c r="I46" s="11" t="str">
        <f>IF($F$45=$W$47,"&gt;&gt;&gt;","")</f>
        <v/>
      </c>
      <c r="J46" s="11" t="s">
        <v>21</v>
      </c>
    </row>
    <row r="47" spans="1:27" x14ac:dyDescent="0.25">
      <c r="V47">
        <f>-'EVPI(2)'!B3-'EVPI(2)'!B2</f>
        <v>-130000</v>
      </c>
      <c r="W47">
        <f>$V$47</f>
        <v>-130000</v>
      </c>
    </row>
    <row r="49" spans="4:10" x14ac:dyDescent="0.25">
      <c r="E49">
        <f>F27-F45</f>
        <v>487500</v>
      </c>
    </row>
    <row r="50" spans="4:10" x14ac:dyDescent="0.25">
      <c r="D50" s="64" t="s">
        <v>65</v>
      </c>
      <c r="E50" s="53">
        <f>F27-F45</f>
        <v>487500</v>
      </c>
      <c r="J50">
        <f>F45+F28</f>
        <v>12500</v>
      </c>
    </row>
  </sheetData>
  <pageMargins left="0.7" right="0.7" top="0.75" bottom="0.75" header="0.3" footer="0.3"/>
  <pageSetup paperSize="9" orientation="portrait" horizontalDpi="1200" verticalDpi="1200"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without research</vt:lpstr>
      <vt:lpstr>without research Tree</vt:lpstr>
      <vt:lpstr>with research</vt:lpstr>
      <vt:lpstr>with research Tree</vt:lpstr>
      <vt:lpstr>maximise expected profit</vt:lpstr>
      <vt:lpstr>Risk analysis</vt:lpstr>
      <vt:lpstr>Risk analysis Tree </vt:lpstr>
      <vt:lpstr>EVSI</vt:lpstr>
      <vt:lpstr>EVSI(2)</vt:lpstr>
      <vt:lpstr>EVSI Tree (2)</vt:lpstr>
      <vt:lpstr>EVPI</vt:lpstr>
      <vt:lpstr>EVPI(2)</vt:lpstr>
      <vt:lpstr>EVPI Tree (2)</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Trudy</dc:creator>
  <cp:lastModifiedBy>MAX Wang</cp:lastModifiedBy>
  <dcterms:created xsi:type="dcterms:W3CDTF">2018-05-02T09:15:33Z</dcterms:created>
  <dcterms:modified xsi:type="dcterms:W3CDTF">2024-04-30T13:33:57Z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2024-04-03T07:47:05Z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4509c8b7-259a-440f-9776-f8b11849bd12</vt:lpwstr>
  </property>
  <property fmtid="{D5CDD505-2E9C-101B-9397-08002B2CF9AE}" pid="8" name="MSIP_Label_51a6c3db-1667-4f49-995a-8b9973972958_ContentBits">
    <vt:lpwstr>0</vt:lpwstr>
  </property>
</Properties>
</file>