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saveExternalLinkValues="0"/>
  <mc:AlternateContent xmlns:mc="http://schemas.openxmlformats.org/markup-compatibility/2006">
    <mc:Choice Requires="x15">
      <x15ac:absPath xmlns:x15ac="http://schemas.microsoft.com/office/spreadsheetml/2010/11/ac" url="D:\desktop\qu\"/>
    </mc:Choice>
  </mc:AlternateContent>
  <xr:revisionPtr revIDLastSave="0" documentId="8_{3B279B07-8520-4FE3-B1F3-6FB102ADC7F9}" xr6:coauthVersionLast="47" xr6:coauthVersionMax="47" xr10:uidLastSave="{00000000-0000-0000-0000-000000000000}"/>
  <bookViews>
    <workbookView xWindow="35085" yWindow="2580" windowWidth="21600" windowHeight="11295" tabRatio="661" activeTab="1" xr2:uid="{00000000-000D-0000-FFFF-FFFF00000000}"/>
  </bookViews>
  <sheets>
    <sheet name="Rate" sheetId="8" r:id="rId1"/>
    <sheet name="Conclusion and optimal soutions" sheetId="7" r:id="rId2"/>
    <sheet name="Preprocessing of input data" sheetId="1" r:id="rId3"/>
    <sheet name="Distribution Plan" sheetId="4" r:id="rId4"/>
    <sheet name="Fairness Problem" sheetId="5" r:id="rId5"/>
    <sheet name="Truck Reduction Problem" sheetId="6" r:id="rId6"/>
  </sheets>
  <definedNames>
    <definedName name="Assnd">#REF!</definedName>
    <definedName name="Assnmts">#REF!</definedName>
    <definedName name="AvailPulls">#REF!</definedName>
    <definedName name="Commits">#REF!</definedName>
    <definedName name="D_CAPACITY">'Distribution Plan'!$C$11:$H$11</definedName>
    <definedName name="D_cost_per_trip">'Distribution Plan'!$C$4:$H$9</definedName>
    <definedName name="D_Friday_assigned">'Distribution Plan'!$AY$24:$BD$24</definedName>
    <definedName name="D_Friday_cost">'Distribution Plan'!$AY$28</definedName>
    <definedName name="D_Friday_demand">'Distribution Plan'!$BG$17:$BG$22</definedName>
    <definedName name="D_Friday_plan">'Distribution Plan'!$AY$17:$BD$22</definedName>
    <definedName name="D_Friday_received">'Distribution Plan'!$BE$17:$BE$22</definedName>
    <definedName name="D_Monday_assigned">'Distribution Plan'!$C$24:$H$24</definedName>
    <definedName name="D_Monday_cost">'Distribution Plan'!$C$28</definedName>
    <definedName name="D_Monday_demand">'Distribution Plan'!$K$17:$K$22</definedName>
    <definedName name="D_Monday_plan">'Distribution Plan'!$C$17:$H$22</definedName>
    <definedName name="D_Monday_received">'Distribution Plan'!$I$17:$I$22</definedName>
    <definedName name="D_Thursday_assigned">'Distribution Plan'!$AM$24:$AR$24</definedName>
    <definedName name="D_Thursday_cost">'Distribution Plan'!$AM$28</definedName>
    <definedName name="D_Thursday_demand">'Distribution Plan'!$AU$17:$AU$22</definedName>
    <definedName name="D_Thursday_plan">'Distribution Plan'!$AM$17:$AR$22</definedName>
    <definedName name="D_Thursday_received">'Distribution Plan'!$AS$17:$AS$22</definedName>
    <definedName name="D_Tuesday_assigned">'Distribution Plan'!$O$24:$T$24</definedName>
    <definedName name="D_Tuesday_cost">'Distribution Plan'!$O$28</definedName>
    <definedName name="D_Tuesday_demand">'Distribution Plan'!$W$17:$W$22</definedName>
    <definedName name="D_Tuesday_plan">'Distribution Plan'!$O$17:$T$22</definedName>
    <definedName name="D_Tuesday_received">'Distribution Plan'!$U$17:$U$22</definedName>
    <definedName name="D_Wednesday_assigned">'Distribution Plan'!$AA$24:$AF$24</definedName>
    <definedName name="D_Wednesday_cost">'Distribution Plan'!$AA$28</definedName>
    <definedName name="D_Wednesday_demand">'Distribution Plan'!$AI$17:$AI$22</definedName>
    <definedName name="D_Wednesday_plan">'Distribution Plan'!$AA$17:$AF$22</definedName>
    <definedName name="D_Wednesday_received">'Distribution Plan'!$AG$17:$AG$22</definedName>
    <definedName name="F_CAPACITY">'Fairness Problem'!$C$11:$H$11</definedName>
    <definedName name="F_cost_per_trip">'Fairness Problem'!$C$4:$H$9</definedName>
    <definedName name="F_Daily_Commitment">'Fairness Problem'!$C$12:$H$12</definedName>
    <definedName name="F_Friday_assigned">'Fairness Problem'!$AY$24:$BD$24</definedName>
    <definedName name="F_Friday_cost">'Fairness Problem'!$AY$28</definedName>
    <definedName name="F_Friday_demand">'Fairness Problem'!$BG$17:$BG$22</definedName>
    <definedName name="F_Friday_plan">'Fairness Problem'!$AY$17:$BD$22</definedName>
    <definedName name="F_Friday_received">'Fairness Problem'!$BE$17:$BE$22</definedName>
    <definedName name="F_Monday_assigned">'Fairness Problem'!$C$24:$H$24</definedName>
    <definedName name="F_Monday_cost">'Fairness Problem'!$C$28</definedName>
    <definedName name="F_Monday_demand">'Fairness Problem'!$K$17:$K$22</definedName>
    <definedName name="F_Monday_plan">'Fairness Problem'!$C$17:$H$22</definedName>
    <definedName name="F_Monday_received">'Fairness Problem'!$I$17:$I$22</definedName>
    <definedName name="F_Thursday_assigned">'Fairness Problem'!$AM$24:$AR$24</definedName>
    <definedName name="F_Thursday_cost">'Fairness Problem'!$AM$28</definedName>
    <definedName name="F_Thursday_demand">'Fairness Problem'!$AU$17:$AU$22</definedName>
    <definedName name="F_Thursday_plan">'Fairness Problem'!$AM$17:$AR$22</definedName>
    <definedName name="F_Thursday_received">'Fairness Problem'!$AS$17:$AS$22</definedName>
    <definedName name="F_Total_Cost">'Fairness Problem'!$C$31</definedName>
    <definedName name="F_Tuesday_assigned">'Fairness Problem'!$O$24:$T$24</definedName>
    <definedName name="F_Tuesday_cost">'Fairness Problem'!$O$28</definedName>
    <definedName name="F_Tuesday_demand">'Fairness Problem'!$W$17:$W$22</definedName>
    <definedName name="F_Tuesday_plan">'Fairness Problem'!$O$17:$T$22</definedName>
    <definedName name="F_Tuesday_received">'Fairness Problem'!$U$17:$U$22</definedName>
    <definedName name="F_Wednesday_assigned">'Fairness Problem'!$AA$24:$AF$24</definedName>
    <definedName name="F_Wednesday_cost">'Fairness Problem'!$AA$28</definedName>
    <definedName name="F_Wednesday_demand">'Fairness Problem'!$AI$17:$AI$22</definedName>
    <definedName name="F_Wednesday_plan">'Fairness Problem'!$AA$17:$AF$22</definedName>
    <definedName name="F_Wednesday_received">'Fairness Problem'!$AG$17:$AG$22</definedName>
    <definedName name="F_Weekly_assigned">'Fairness Problem'!$K$45:$K$50</definedName>
    <definedName name="F_Weekly_commitment_1">'Fairness Problem'!$M$45:$M$50</definedName>
    <definedName name="F_Weekly_commitment_2">'Fairness Problem'!$N$45:$N$50</definedName>
    <definedName name="F_Weekly_commitment_3">'Fairness Problem'!$O$45:$O$50</definedName>
    <definedName name="F_Weekly_commitment_4">'Fairness Problem'!$P$45:$P$50</definedName>
    <definedName name="F_Weekly_commitment_5">'Fairness Problem'!$Q$45:$Q$50</definedName>
    <definedName name="F_Weekly_commitment_6">'Fairness Problem'!$R$45:$R$50</definedName>
    <definedName name="F_Weekly_commitment_7">'Fairness Problem'!$S$45:$S$50</definedName>
    <definedName name="R_bin_Use_the_carrier" localSheetId="5">'Truck Reduction Problem'!$C$17:$H$17</definedName>
    <definedName name="R_CAPACITY" localSheetId="5">'Truck Reduction Problem'!$C$11:$H$11</definedName>
    <definedName name="R_CAPACITY_in_use" localSheetId="5">'Truck Reduction Problem'!$L$17:$Q$17</definedName>
    <definedName name="R_Commitment_in_use" localSheetId="5">'Truck Reduction Problem'!$L$13:$Q$13</definedName>
    <definedName name="R_cost_per_trip" localSheetId="5">'Truck Reduction Problem'!$C$4:$H$9</definedName>
    <definedName name="R_Daily_Commitment" localSheetId="5">'Truck Reduction Problem'!$C$13:$H$13</definedName>
    <definedName name="R_Fixed_cost_to_use_a_carrier" localSheetId="5">'Truck Reduction Problem'!$C$15:$H$15</definedName>
    <definedName name="R_Friday_assigned" localSheetId="5">'Truck Reduction Problem'!$AY$31:$BD$31</definedName>
    <definedName name="R_Friday_cost" localSheetId="5">'Truck Reduction Problem'!$AY$35</definedName>
    <definedName name="R_Friday_demand" localSheetId="5">'Truck Reduction Problem'!$BG$22:$BG$27</definedName>
    <definedName name="R_Friday_plan" localSheetId="5">'Truck Reduction Problem'!$AY$22:$BD$27</definedName>
    <definedName name="R_Friday_received" localSheetId="5">'Truck Reduction Problem'!$BE$22:$BE$27</definedName>
    <definedName name="R_Monday_assigned" localSheetId="5">'Truck Reduction Problem'!$C$31:$H$31</definedName>
    <definedName name="R_Monday_cost" localSheetId="5">'Truck Reduction Problem'!$C$35</definedName>
    <definedName name="R_Monday_demand" localSheetId="5">'Truck Reduction Problem'!$K$22:$K$27</definedName>
    <definedName name="R_Monday_plan" localSheetId="5">'Truck Reduction Problem'!$C$22:$H$27</definedName>
    <definedName name="R_Monday_received" localSheetId="5">'Truck Reduction Problem'!$I$22:$I$27</definedName>
    <definedName name="R_Thursday_assigned" localSheetId="5">'Truck Reduction Problem'!$AM$31:$AR$31</definedName>
    <definedName name="R_Thursday_cost" localSheetId="5">'Truck Reduction Problem'!$AM$35</definedName>
    <definedName name="R_Thursday_demand" localSheetId="5">'Truck Reduction Problem'!$AU$22:$AU$27</definedName>
    <definedName name="R_Thursday_plan" localSheetId="5">'Truck Reduction Problem'!$AM$22:$AR$27</definedName>
    <definedName name="R_Thursday_received" localSheetId="5">'Truck Reduction Problem'!$AS$22:$AS$27</definedName>
    <definedName name="R_Trip_Cost_week" localSheetId="5">'Truck Reduction Problem'!$B$38</definedName>
    <definedName name="R_Tuesday_assigned" localSheetId="5">'Truck Reduction Problem'!$O$31:$T$31</definedName>
    <definedName name="R_Tuesday_cost" localSheetId="5">'Truck Reduction Problem'!$O$35</definedName>
    <definedName name="R_Tuesday_demand" localSheetId="5">'Truck Reduction Problem'!$W$22:$W$27</definedName>
    <definedName name="R_Tuesday_plan" localSheetId="5">'Truck Reduction Problem'!$O$22:$T$27</definedName>
    <definedName name="R_Tuesday_received" localSheetId="5">'Truck Reduction Problem'!$U$22:$U$27</definedName>
    <definedName name="R_Wednesday_assigned" localSheetId="5">'Truck Reduction Problem'!$AA$31:$AF$31</definedName>
    <definedName name="R_Wednesday_cost" localSheetId="5">'Truck Reduction Problem'!$AA$35</definedName>
    <definedName name="R_Wednesday_demand" localSheetId="5">'Truck Reduction Problem'!$AI$22:$AI$27</definedName>
    <definedName name="R_Wednesday_plan" localSheetId="5">'Truck Reduction Problem'!$AA$22:$AF$27</definedName>
    <definedName name="R_Wednesday_received" localSheetId="5">'Truck Reduction Problem'!$AG$22:$AG$27</definedName>
    <definedName name="SentFrom">#REF!</definedName>
    <definedName name="solver_adj" localSheetId="3" hidden="1">'Distribution Plan'!$C$17:$H$22,'Distribution Plan'!$O$17:$T$22,'Distribution Plan'!$AA$17:$AF$22,'Distribution Plan'!$AM$17:$AR$22,'Distribution Plan'!$AY$17:$BD$22</definedName>
    <definedName name="solver_adj" localSheetId="4" hidden="1">'Fairness Problem'!$C$17:$H$22,'Fairness Problem'!$O$17:$T$22,'Fairness Problem'!$AA$17:$AF$22,'Fairness Problem'!$AM$17:$AR$22,'Fairness Problem'!$AY$17:$BD$22</definedName>
    <definedName name="solver_adj" localSheetId="5" hidden="1">'Truck Reduction Problem'!$C$22:$H$27,'Truck Reduction Problem'!$O$22:$T$27,'Truck Reduction Problem'!$AA$22:$AF$27,'Truck Reduction Problem'!$AM$22:$AR$27,'Truck Reduction Problem'!$AY$22:$BD$27,'Truck Reduction Problem'!$C$17:$H$17</definedName>
    <definedName name="solver_cvg" localSheetId="3" hidden="1">0.0001</definedName>
    <definedName name="solver_cvg" localSheetId="4" hidden="1">0.0001</definedName>
    <definedName name="solver_cvg" localSheetId="5" hidden="1">0.0001</definedName>
    <definedName name="solver_drv" localSheetId="3" hidden="1">2</definedName>
    <definedName name="solver_drv" localSheetId="4" hidden="1">2</definedName>
    <definedName name="solver_drv" localSheetId="5" hidden="1">2</definedName>
    <definedName name="solver_eng" localSheetId="3" hidden="1">2</definedName>
    <definedName name="solver_eng" localSheetId="4" hidden="1">2</definedName>
    <definedName name="solver_eng" localSheetId="2" hidden="1">1</definedName>
    <definedName name="solver_eng" localSheetId="5" hidden="1">2</definedName>
    <definedName name="solver_est" localSheetId="3" hidden="1">1</definedName>
    <definedName name="solver_est" localSheetId="4" hidden="1">1</definedName>
    <definedName name="solver_est" localSheetId="5" hidden="1">1</definedName>
    <definedName name="solver_itr" localSheetId="3" hidden="1">2147483647</definedName>
    <definedName name="solver_itr" localSheetId="4" hidden="1">2147483647</definedName>
    <definedName name="solver_itr" localSheetId="5" hidden="1">2147483647</definedName>
    <definedName name="solver_lhs1" localSheetId="3" hidden="1">'Distribution Plan'!$AY$24:$BD$24</definedName>
    <definedName name="solver_lhs1" localSheetId="4" hidden="1">'Fairness Problem'!$AY$24:$BD$24</definedName>
    <definedName name="solver_lhs1" localSheetId="5" hidden="1">'Truck Reduction Problem'!$AY$31:$BD$31</definedName>
    <definedName name="solver_lhs10" localSheetId="3" hidden="1">'Distribution Plan'!$O$24:$T$24</definedName>
    <definedName name="solver_lhs10" localSheetId="4" hidden="1">'Fairness Problem'!$O$24:$T$24</definedName>
    <definedName name="solver_lhs10" localSheetId="5" hidden="1">'Truck Reduction Problem'!$AM$31:$AR$31</definedName>
    <definedName name="solver_lhs11" localSheetId="3" hidden="1">'Distribution Plan'!$O$17:$T$22</definedName>
    <definedName name="solver_lhs11" localSheetId="4" hidden="1">'Fairness Problem'!$O$17:$T$22</definedName>
    <definedName name="solver_lhs11" localSheetId="5" hidden="1">'Truck Reduction Problem'!$AM$22:$AR$27</definedName>
    <definedName name="solver_lhs12" localSheetId="3" hidden="1">'Distribution Plan'!$U$17:$U$22</definedName>
    <definedName name="solver_lhs12" localSheetId="4" hidden="1">'Fairness Problem'!$U$17:$U$22</definedName>
    <definedName name="solver_lhs12" localSheetId="5" hidden="1">'Truck Reduction Problem'!$AS$22:$AS$27</definedName>
    <definedName name="solver_lhs13" localSheetId="3" hidden="1">'Distribution Plan'!$AA$24:$AF$24</definedName>
    <definedName name="solver_lhs13" localSheetId="4" hidden="1">'Fairness Problem'!$AA$24:$AF$24</definedName>
    <definedName name="solver_lhs13" localSheetId="5" hidden="1">'Truck Reduction Problem'!$O$31:$T$31</definedName>
    <definedName name="solver_lhs14" localSheetId="3" hidden="1">'Distribution Plan'!$AA$17:$AF$22</definedName>
    <definedName name="solver_lhs14" localSheetId="4" hidden="1">'Fairness Problem'!$AA$17:$AF$22</definedName>
    <definedName name="solver_lhs14" localSheetId="5" hidden="1">'Truck Reduction Problem'!$O$31:$T$31</definedName>
    <definedName name="solver_lhs15" localSheetId="3" hidden="1">'Distribution Plan'!$AG$17:$AG$22</definedName>
    <definedName name="solver_lhs15" localSheetId="4" hidden="1">'Fairness Problem'!$AG$17:$AG$22</definedName>
    <definedName name="solver_lhs15" localSheetId="5" hidden="1">'Truck Reduction Problem'!$O$22:$T$27</definedName>
    <definedName name="solver_lhs16" localSheetId="4" hidden="1">'Fairness Problem'!$K$45:$K$50</definedName>
    <definedName name="solver_lhs16" localSheetId="5" hidden="1">'Truck Reduction Problem'!$U$22:$U$27</definedName>
    <definedName name="solver_lhs17" localSheetId="4" hidden="1">'Fairness Problem'!$AG$17:$AG$22</definedName>
    <definedName name="solver_lhs17" localSheetId="5" hidden="1">'Truck Reduction Problem'!$AA$31:$AF$31</definedName>
    <definedName name="solver_lhs18" localSheetId="4" hidden="1">'Fairness Problem'!$AG$17:$AG$22</definedName>
    <definedName name="solver_lhs18" localSheetId="5" hidden="1">'Truck Reduction Problem'!$AA$31:$AF$31</definedName>
    <definedName name="solver_lhs19" localSheetId="4" hidden="1">'Fairness Problem'!$AG$17:$AG$22</definedName>
    <definedName name="solver_lhs19" localSheetId="5" hidden="1">'Truck Reduction Problem'!$AA$22:$AF$27</definedName>
    <definedName name="solver_lhs2" localSheetId="3" hidden="1">'Distribution Plan'!$AY$17:$BD$22</definedName>
    <definedName name="solver_lhs2" localSheetId="4" hidden="1">'Fairness Problem'!$AY$17:$BD$22</definedName>
    <definedName name="solver_lhs2" localSheetId="5" hidden="1">'Truck Reduction Problem'!$AY$31:$BD$31</definedName>
    <definedName name="solver_lhs20" localSheetId="4" hidden="1">'Fairness Problem'!$AG$17:$AG$22</definedName>
    <definedName name="solver_lhs20" localSheetId="5" hidden="1">'Truck Reduction Problem'!$AG$22:$AG$27</definedName>
    <definedName name="solver_lhs21" localSheetId="5" hidden="1">'Truck Reduction Problem'!$C$17:$H$17</definedName>
    <definedName name="solver_lhs3" localSheetId="3" hidden="1">'Distribution Plan'!$BE$17:$BE$22</definedName>
    <definedName name="solver_lhs3" localSheetId="4" hidden="1">'Fairness Problem'!$BE$17:$BE$22</definedName>
    <definedName name="solver_lhs3" localSheetId="5" hidden="1">'Truck Reduction Problem'!$AY$22:$BD$27</definedName>
    <definedName name="solver_lhs4" localSheetId="3" hidden="1">'Distribution Plan'!$C$24:$H$24</definedName>
    <definedName name="solver_lhs4" localSheetId="4" hidden="1">'Fairness Problem'!$C$24:$H$24</definedName>
    <definedName name="solver_lhs4" localSheetId="5" hidden="1">'Truck Reduction Problem'!$BE$22:$BE$27</definedName>
    <definedName name="solver_lhs5" localSheetId="3" hidden="1">'Distribution Plan'!$C$17:$H$22</definedName>
    <definedName name="solver_lhs5" localSheetId="4" hidden="1">'Fairness Problem'!$C$17:$H$22</definedName>
    <definedName name="solver_lhs5" localSheetId="5" hidden="1">'Truck Reduction Problem'!$C$31:$H$31</definedName>
    <definedName name="solver_lhs6" localSheetId="3" hidden="1">'Distribution Plan'!$I$17:$I$22</definedName>
    <definedName name="solver_lhs6" localSheetId="4" hidden="1">'Fairness Problem'!$I$17:$I$22</definedName>
    <definedName name="solver_lhs6" localSheetId="5" hidden="1">'Truck Reduction Problem'!$C$31:$H$31</definedName>
    <definedName name="solver_lhs7" localSheetId="3" hidden="1">'Distribution Plan'!$AM$24:$AR$24</definedName>
    <definedName name="solver_lhs7" localSheetId="4" hidden="1">'Fairness Problem'!$AM$24:$AR$24</definedName>
    <definedName name="solver_lhs7" localSheetId="5" hidden="1">'Truck Reduction Problem'!$C$22:$H$27</definedName>
    <definedName name="solver_lhs8" localSheetId="3" hidden="1">'Distribution Plan'!$AM$17:$AR$22</definedName>
    <definedName name="solver_lhs8" localSheetId="4" hidden="1">'Fairness Problem'!$AM$17:$AR$22</definedName>
    <definedName name="solver_lhs8" localSheetId="5" hidden="1">'Truck Reduction Problem'!$I$22:$I$27</definedName>
    <definedName name="solver_lhs9" localSheetId="3" hidden="1">'Distribution Plan'!$AS$17:$AS$22</definedName>
    <definedName name="solver_lhs9" localSheetId="4" hidden="1">'Fairness Problem'!$AS$17:$AS$22</definedName>
    <definedName name="solver_lhs9" localSheetId="5" hidden="1">'Truck Reduction Problem'!$AM$31:$AR$31</definedName>
    <definedName name="solver_mip" localSheetId="3" hidden="1">2147483647</definedName>
    <definedName name="solver_mip" localSheetId="4" hidden="1">2147483647</definedName>
    <definedName name="solver_mip" localSheetId="5" hidden="1">2147483647</definedName>
    <definedName name="solver_mni" localSheetId="3" hidden="1">30</definedName>
    <definedName name="solver_mni" localSheetId="4" hidden="1">30</definedName>
    <definedName name="solver_mni" localSheetId="5" hidden="1">30</definedName>
    <definedName name="solver_mrt" localSheetId="3" hidden="1">0.075</definedName>
    <definedName name="solver_mrt" localSheetId="4" hidden="1">0.075</definedName>
    <definedName name="solver_mrt" localSheetId="5" hidden="1">0.075</definedName>
    <definedName name="solver_msl" localSheetId="3" hidden="1">2</definedName>
    <definedName name="solver_msl" localSheetId="4" hidden="1">2</definedName>
    <definedName name="solver_msl" localSheetId="5" hidden="1">2</definedName>
    <definedName name="solver_neg" localSheetId="3" hidden="1">1</definedName>
    <definedName name="solver_neg" localSheetId="4" hidden="1">1</definedName>
    <definedName name="solver_neg" localSheetId="2" hidden="1">1</definedName>
    <definedName name="solver_neg" localSheetId="5" hidden="1">1</definedName>
    <definedName name="solver_nod" localSheetId="3" hidden="1">2147483647</definedName>
    <definedName name="solver_nod" localSheetId="4" hidden="1">2147483647</definedName>
    <definedName name="solver_nod" localSheetId="5" hidden="1">2147483647</definedName>
    <definedName name="solver_num" localSheetId="3" hidden="1">15</definedName>
    <definedName name="solver_num" localSheetId="4" hidden="1">16</definedName>
    <definedName name="solver_num" localSheetId="2" hidden="1">0</definedName>
    <definedName name="solver_num" localSheetId="5" hidden="1">21</definedName>
    <definedName name="solver_nwt" localSheetId="3" hidden="1">1</definedName>
    <definedName name="solver_nwt" localSheetId="4" hidden="1">1</definedName>
    <definedName name="solver_nwt" localSheetId="5" hidden="1">1</definedName>
    <definedName name="solver_opt" localSheetId="3" hidden="1">'Distribution Plan'!$C$31</definedName>
    <definedName name="solver_opt" localSheetId="4" hidden="1">'Fairness Problem'!$C$31</definedName>
    <definedName name="solver_opt" localSheetId="2" hidden="1">'Preprocessing of input data'!$C$23</definedName>
    <definedName name="solver_opt" localSheetId="5" hidden="1">'Truck Reduction Problem'!$B$40</definedName>
    <definedName name="solver_pre" localSheetId="3" hidden="1">0.000001</definedName>
    <definedName name="solver_pre" localSheetId="4" hidden="1">0.000001</definedName>
    <definedName name="solver_pre" localSheetId="5" hidden="1">0.000001</definedName>
    <definedName name="solver_rbv" localSheetId="3" hidden="1">2</definedName>
    <definedName name="solver_rbv" localSheetId="4" hidden="1">2</definedName>
    <definedName name="solver_rbv" localSheetId="5" hidden="1">2</definedName>
    <definedName name="solver_rel1" localSheetId="3" hidden="1">1</definedName>
    <definedName name="solver_rel1" localSheetId="4" hidden="1">1</definedName>
    <definedName name="solver_rel1" localSheetId="5" hidden="1">1</definedName>
    <definedName name="solver_rel10" localSheetId="3" hidden="1">1</definedName>
    <definedName name="solver_rel10" localSheetId="4" hidden="1">1</definedName>
    <definedName name="solver_rel10" localSheetId="5" hidden="1">3</definedName>
    <definedName name="solver_rel11" localSheetId="3" hidden="1">4</definedName>
    <definedName name="solver_rel11" localSheetId="4" hidden="1">4</definedName>
    <definedName name="solver_rel11" localSheetId="5" hidden="1">4</definedName>
    <definedName name="solver_rel12" localSheetId="3" hidden="1">2</definedName>
    <definedName name="solver_rel12" localSheetId="4" hidden="1">2</definedName>
    <definedName name="solver_rel12" localSheetId="5" hidden="1">2</definedName>
    <definedName name="solver_rel13" localSheetId="3" hidden="1">1</definedName>
    <definedName name="solver_rel13" localSheetId="4" hidden="1">1</definedName>
    <definedName name="solver_rel13" localSheetId="5" hidden="1">1</definedName>
    <definedName name="solver_rel14" localSheetId="3" hidden="1">4</definedName>
    <definedName name="solver_rel14" localSheetId="4" hidden="1">4</definedName>
    <definedName name="solver_rel14" localSheetId="5" hidden="1">3</definedName>
    <definedName name="solver_rel15" localSheetId="3" hidden="1">2</definedName>
    <definedName name="solver_rel15" localSheetId="4" hidden="1">2</definedName>
    <definedName name="solver_rel15" localSheetId="5" hidden="1">4</definedName>
    <definedName name="solver_rel16" localSheetId="4" hidden="1">3</definedName>
    <definedName name="solver_rel16" localSheetId="5" hidden="1">2</definedName>
    <definedName name="solver_rel17" localSheetId="4" hidden="1">2</definedName>
    <definedName name="solver_rel17" localSheetId="5" hidden="1">1</definedName>
    <definedName name="solver_rel18" localSheetId="4" hidden="1">2</definedName>
    <definedName name="solver_rel18" localSheetId="5" hidden="1">3</definedName>
    <definedName name="solver_rel19" localSheetId="4" hidden="1">2</definedName>
    <definedName name="solver_rel19" localSheetId="5" hidden="1">4</definedName>
    <definedName name="solver_rel2" localSheetId="3" hidden="1">4</definedName>
    <definedName name="solver_rel2" localSheetId="4" hidden="1">4</definedName>
    <definedName name="solver_rel2" localSheetId="5" hidden="1">3</definedName>
    <definedName name="solver_rel20" localSheetId="4" hidden="1">2</definedName>
    <definedName name="solver_rel20" localSheetId="5" hidden="1">2</definedName>
    <definedName name="solver_rel21" localSheetId="5" hidden="1">5</definedName>
    <definedName name="solver_rel3" localSheetId="3" hidden="1">2</definedName>
    <definedName name="solver_rel3" localSheetId="4" hidden="1">2</definedName>
    <definedName name="solver_rel3" localSheetId="5" hidden="1">4</definedName>
    <definedName name="solver_rel4" localSheetId="3" hidden="1">1</definedName>
    <definedName name="solver_rel4" localSheetId="4" hidden="1">1</definedName>
    <definedName name="solver_rel4" localSheetId="5" hidden="1">2</definedName>
    <definedName name="solver_rel5" localSheetId="3" hidden="1">4</definedName>
    <definedName name="solver_rel5" localSheetId="4" hidden="1">4</definedName>
    <definedName name="solver_rel5" localSheetId="5" hidden="1">1</definedName>
    <definedName name="solver_rel6" localSheetId="3" hidden="1">2</definedName>
    <definedName name="solver_rel6" localSheetId="4" hidden="1">2</definedName>
    <definedName name="solver_rel6" localSheetId="5" hidden="1">3</definedName>
    <definedName name="solver_rel7" localSheetId="3" hidden="1">1</definedName>
    <definedName name="solver_rel7" localSheetId="4" hidden="1">1</definedName>
    <definedName name="solver_rel7" localSheetId="5" hidden="1">4</definedName>
    <definedName name="solver_rel8" localSheetId="3" hidden="1">4</definedName>
    <definedName name="solver_rel8" localSheetId="4" hidden="1">4</definedName>
    <definedName name="solver_rel8" localSheetId="5" hidden="1">2</definedName>
    <definedName name="solver_rel9" localSheetId="3" hidden="1">2</definedName>
    <definedName name="solver_rel9" localSheetId="4" hidden="1">2</definedName>
    <definedName name="solver_rel9" localSheetId="5" hidden="1">1</definedName>
    <definedName name="solver_rhs1" localSheetId="3" hidden="1">D_CAPACITY</definedName>
    <definedName name="solver_rhs1" localSheetId="4" hidden="1">F_CAPACITY</definedName>
    <definedName name="solver_rhs1" localSheetId="5" hidden="1">'Truck Reduction Problem'!$L$17:$Q$17</definedName>
    <definedName name="solver_rhs10" localSheetId="3" hidden="1">D_CAPACITY</definedName>
    <definedName name="solver_rhs10" localSheetId="4" hidden="1">F_CAPACITY</definedName>
    <definedName name="solver_rhs10" localSheetId="5" hidden="1">'Truck Reduction Problem'!$L$13:$Q$13</definedName>
    <definedName name="solver_rhs11" localSheetId="3" hidden="1">"integer"</definedName>
    <definedName name="solver_rhs11" localSheetId="4" hidden="1">"integer"</definedName>
    <definedName name="solver_rhs11" localSheetId="5" hidden="1">"integer"</definedName>
    <definedName name="solver_rhs12" localSheetId="3" hidden="1">D_Tuesday_demand</definedName>
    <definedName name="solver_rhs12" localSheetId="4" hidden="1">F_Tuesday_demand</definedName>
    <definedName name="solver_rhs12" localSheetId="5" hidden="1">'Truck Reduction Problem'!$AU$22:$AU$27</definedName>
    <definedName name="solver_rhs13" localSheetId="3" hidden="1">D_CAPACITY</definedName>
    <definedName name="solver_rhs13" localSheetId="4" hidden="1">F_CAPACITY</definedName>
    <definedName name="solver_rhs13" localSheetId="5" hidden="1">'Truck Reduction Problem'!$L$17:$Q$17</definedName>
    <definedName name="solver_rhs14" localSheetId="3" hidden="1">"integer"</definedName>
    <definedName name="solver_rhs14" localSheetId="4" hidden="1">"integer"</definedName>
    <definedName name="solver_rhs14" localSheetId="5" hidden="1">'Truck Reduction Problem'!$L$13:$Q$13</definedName>
    <definedName name="solver_rhs15" localSheetId="3" hidden="1">D_Wednesday_demand</definedName>
    <definedName name="solver_rhs15" localSheetId="4" hidden="1">F_Wednesday_demand</definedName>
    <definedName name="solver_rhs15" localSheetId="5" hidden="1">"integer"</definedName>
    <definedName name="solver_rhs16" localSheetId="4" hidden="1">'Fairness Problem'!$AQ$45:$AQ$50</definedName>
    <definedName name="solver_rhs16" localSheetId="5" hidden="1">'Truck Reduction Problem'!$W$22:$W$27</definedName>
    <definedName name="solver_rhs17" localSheetId="4" hidden="1">F_Wednesday_demand</definedName>
    <definedName name="solver_rhs17" localSheetId="5" hidden="1">'Truck Reduction Problem'!$L$17:$Q$17</definedName>
    <definedName name="solver_rhs18" localSheetId="4" hidden="1">F_Wednesday_demand</definedName>
    <definedName name="solver_rhs18" localSheetId="5" hidden="1">'Truck Reduction Problem'!$L$13:$Q$13</definedName>
    <definedName name="solver_rhs19" localSheetId="4" hidden="1">F_Wednesday_demand</definedName>
    <definedName name="solver_rhs19" localSheetId="5" hidden="1">"integer"</definedName>
    <definedName name="solver_rhs2" localSheetId="3" hidden="1">"integer"</definedName>
    <definedName name="solver_rhs2" localSheetId="4" hidden="1">"integer"</definedName>
    <definedName name="solver_rhs2" localSheetId="5" hidden="1">'Truck Reduction Problem'!$L$13:$Q$13</definedName>
    <definedName name="solver_rhs20" localSheetId="4" hidden="1">F_Wednesday_demand</definedName>
    <definedName name="solver_rhs20" localSheetId="5" hidden="1">'Truck Reduction Problem'!$AI$22:$AI$27</definedName>
    <definedName name="solver_rhs21" localSheetId="5" hidden="1">"binary"</definedName>
    <definedName name="solver_rhs3" localSheetId="3" hidden="1">D_Friday_demand</definedName>
    <definedName name="solver_rhs3" localSheetId="4" hidden="1">F_Friday_demand</definedName>
    <definedName name="solver_rhs3" localSheetId="5" hidden="1">"integer"</definedName>
    <definedName name="solver_rhs4" localSheetId="3" hidden="1">D_CAPACITY</definedName>
    <definedName name="solver_rhs4" localSheetId="4" hidden="1">F_CAPACITY</definedName>
    <definedName name="solver_rhs4" localSheetId="5" hidden="1">'Truck Reduction Problem'!$BG$22:$BG$27</definedName>
    <definedName name="solver_rhs5" localSheetId="3" hidden="1">"integer"</definedName>
    <definedName name="solver_rhs5" localSheetId="4" hidden="1">"integer"</definedName>
    <definedName name="solver_rhs5" localSheetId="5" hidden="1">'Truck Reduction Problem'!$L$17:$Q$17</definedName>
    <definedName name="solver_rhs6" localSheetId="3" hidden="1">D_Monday_demand</definedName>
    <definedName name="solver_rhs6" localSheetId="4" hidden="1">F_Monday_demand</definedName>
    <definedName name="solver_rhs6" localSheetId="5" hidden="1">'Truck Reduction Problem'!$L$13:$Q$13</definedName>
    <definedName name="solver_rhs7" localSheetId="3" hidden="1">D_CAPACITY</definedName>
    <definedName name="solver_rhs7" localSheetId="4" hidden="1">F_CAPACITY</definedName>
    <definedName name="solver_rhs7" localSheetId="5" hidden="1">"integer"</definedName>
    <definedName name="solver_rhs8" localSheetId="3" hidden="1">"integer"</definedName>
    <definedName name="solver_rhs8" localSheetId="4" hidden="1">"integer"</definedName>
    <definedName name="solver_rhs8" localSheetId="5" hidden="1">'Truck Reduction Problem'!$K$22:$K$27</definedName>
    <definedName name="solver_rhs9" localSheetId="3" hidden="1">D_Thursday_demand</definedName>
    <definedName name="solver_rhs9" localSheetId="4" hidden="1">F_Thursday_demand</definedName>
    <definedName name="solver_rhs9" localSheetId="5" hidden="1">'Truck Reduction Problem'!$L$17:$Q$17</definedName>
    <definedName name="solver_rlx" localSheetId="3" hidden="1">2</definedName>
    <definedName name="solver_rlx" localSheetId="4" hidden="1">2</definedName>
    <definedName name="solver_rlx" localSheetId="5" hidden="1">2</definedName>
    <definedName name="solver_rsd" localSheetId="3" hidden="1">0</definedName>
    <definedName name="solver_rsd" localSheetId="4" hidden="1">0</definedName>
    <definedName name="solver_rsd" localSheetId="5" hidden="1">0</definedName>
    <definedName name="solver_scl" localSheetId="3" hidden="1">2</definedName>
    <definedName name="solver_scl" localSheetId="4" hidden="1">2</definedName>
    <definedName name="solver_scl" localSheetId="5" hidden="1">2</definedName>
    <definedName name="solver_sho" localSheetId="3" hidden="1">2</definedName>
    <definedName name="solver_sho" localSheetId="4" hidden="1">2</definedName>
    <definedName name="solver_sho" localSheetId="5" hidden="1">2</definedName>
    <definedName name="solver_ssz" localSheetId="3" hidden="1">100</definedName>
    <definedName name="solver_ssz" localSheetId="4" hidden="1">100</definedName>
    <definedName name="solver_ssz" localSheetId="5" hidden="1">100</definedName>
    <definedName name="solver_tim" localSheetId="3" hidden="1">2147483647</definedName>
    <definedName name="solver_tim" localSheetId="4" hidden="1">2147483647</definedName>
    <definedName name="solver_tim" localSheetId="5" hidden="1">2147483647</definedName>
    <definedName name="solver_tol" localSheetId="3" hidden="1">0.01</definedName>
    <definedName name="solver_tol" localSheetId="4" hidden="1">0.01</definedName>
    <definedName name="solver_tol" localSheetId="5" hidden="1">0.01</definedName>
    <definedName name="solver_typ" localSheetId="3" hidden="1">2</definedName>
    <definedName name="solver_typ" localSheetId="4" hidden="1">2</definedName>
    <definedName name="solver_typ" localSheetId="2" hidden="1">1</definedName>
    <definedName name="solver_typ" localSheetId="5" hidden="1">2</definedName>
    <definedName name="solver_val" localSheetId="3" hidden="1">0</definedName>
    <definedName name="solver_val" localSheetId="4" hidden="1">0</definedName>
    <definedName name="solver_val" localSheetId="2" hidden="1">0</definedName>
    <definedName name="solver_val" localSheetId="5" hidden="1">0</definedName>
    <definedName name="solver_ver" localSheetId="3" hidden="1">3</definedName>
    <definedName name="solver_ver" localSheetId="4" hidden="1">3</definedName>
    <definedName name="solver_ver" localSheetId="2" hidden="1">3</definedName>
    <definedName name="solver_ver" localSheetId="5" hidden="1">3</definedName>
    <definedName name="TotCost">#REF!</definedName>
    <definedName name="Trip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9" i="5" l="1"/>
  <c r="V59" i="5" s="1"/>
  <c r="C31" i="4"/>
  <c r="B39" i="6" l="1"/>
  <c r="AY35" i="6"/>
  <c r="AM35" i="6"/>
  <c r="AA35" i="6"/>
  <c r="O35" i="6"/>
  <c r="C35" i="6"/>
  <c r="Q17" i="6"/>
  <c r="H33" i="6"/>
  <c r="P17" i="6"/>
  <c r="O17" i="6"/>
  <c r="N17" i="6"/>
  <c r="M17" i="6"/>
  <c r="L17" i="6"/>
  <c r="Q13" i="6"/>
  <c r="P13" i="6"/>
  <c r="O13" i="6"/>
  <c r="N13" i="6"/>
  <c r="M13" i="6"/>
  <c r="L13" i="6"/>
  <c r="BG23" i="6"/>
  <c r="BG24" i="6"/>
  <c r="BG25" i="6"/>
  <c r="BG26" i="6"/>
  <c r="BG27" i="6"/>
  <c r="BG22" i="6"/>
  <c r="AU23" i="6"/>
  <c r="AU24" i="6"/>
  <c r="AU25" i="6"/>
  <c r="AU26" i="6"/>
  <c r="AU27" i="6"/>
  <c r="AU22" i="6"/>
  <c r="AI23" i="6"/>
  <c r="AI24" i="6"/>
  <c r="AI25" i="6"/>
  <c r="AI26" i="6"/>
  <c r="AI27" i="6"/>
  <c r="AI22" i="6"/>
  <c r="W23" i="6"/>
  <c r="W24" i="6"/>
  <c r="W25" i="6"/>
  <c r="W26" i="6"/>
  <c r="W27" i="6"/>
  <c r="W22" i="6"/>
  <c r="K23" i="6"/>
  <c r="K24" i="6"/>
  <c r="K25" i="6"/>
  <c r="K26" i="6"/>
  <c r="K27" i="6"/>
  <c r="K22" i="6"/>
  <c r="BD33" i="6"/>
  <c r="BC33" i="6"/>
  <c r="BB33" i="6"/>
  <c r="BA33" i="6"/>
  <c r="AZ33" i="6"/>
  <c r="AY33" i="6"/>
  <c r="AR33" i="6"/>
  <c r="AQ33" i="6"/>
  <c r="AP33" i="6"/>
  <c r="AO33" i="6"/>
  <c r="AN33" i="6"/>
  <c r="AM33" i="6"/>
  <c r="AF33" i="6"/>
  <c r="AE33" i="6"/>
  <c r="AD33" i="6"/>
  <c r="AC33" i="6"/>
  <c r="AB33" i="6"/>
  <c r="AA33" i="6"/>
  <c r="T33" i="6"/>
  <c r="S33" i="6"/>
  <c r="R33" i="6"/>
  <c r="Q33" i="6"/>
  <c r="P33" i="6"/>
  <c r="O33" i="6"/>
  <c r="BD29" i="6"/>
  <c r="BC29" i="6"/>
  <c r="BB29" i="6"/>
  <c r="BA29" i="6"/>
  <c r="AZ29" i="6"/>
  <c r="AY29" i="6"/>
  <c r="AR29" i="6"/>
  <c r="AQ29" i="6"/>
  <c r="AP29" i="6"/>
  <c r="AO29" i="6"/>
  <c r="AN29" i="6"/>
  <c r="AM29" i="6"/>
  <c r="AF29" i="6"/>
  <c r="AE29" i="6"/>
  <c r="AD29" i="6"/>
  <c r="AC29" i="6"/>
  <c r="AB29" i="6"/>
  <c r="AA29" i="6"/>
  <c r="T29" i="6"/>
  <c r="S29" i="6"/>
  <c r="R29" i="6"/>
  <c r="Q29" i="6"/>
  <c r="P29" i="6"/>
  <c r="O29" i="6"/>
  <c r="G33" i="6"/>
  <c r="F33" i="6"/>
  <c r="E33" i="6"/>
  <c r="D33" i="6"/>
  <c r="C33" i="6"/>
  <c r="H29" i="6"/>
  <c r="G29" i="6"/>
  <c r="F29" i="6"/>
  <c r="E29" i="6"/>
  <c r="D29" i="6"/>
  <c r="C29" i="6"/>
  <c r="BD31" i="6"/>
  <c r="BC31" i="6"/>
  <c r="BB31" i="6"/>
  <c r="BA31" i="6"/>
  <c r="AZ31" i="6"/>
  <c r="AY31" i="6"/>
  <c r="AR31" i="6"/>
  <c r="AQ31" i="6"/>
  <c r="AP31" i="6"/>
  <c r="AO31" i="6"/>
  <c r="AN31" i="6"/>
  <c r="AM31" i="6"/>
  <c r="AF31" i="6"/>
  <c r="AE31" i="6"/>
  <c r="AD31" i="6"/>
  <c r="AC31" i="6"/>
  <c r="AB31" i="6"/>
  <c r="AA31" i="6"/>
  <c r="T31" i="6"/>
  <c r="S31" i="6"/>
  <c r="R31" i="6"/>
  <c r="Q31" i="6"/>
  <c r="P31" i="6"/>
  <c r="O31" i="6"/>
  <c r="H31" i="6"/>
  <c r="G31" i="6"/>
  <c r="F31" i="6"/>
  <c r="E31" i="6"/>
  <c r="D31" i="6"/>
  <c r="C31" i="6"/>
  <c r="BE27" i="6"/>
  <c r="AS27" i="6"/>
  <c r="AG27" i="6"/>
  <c r="U27" i="6"/>
  <c r="I27" i="6"/>
  <c r="BE26" i="6"/>
  <c r="AS26" i="6"/>
  <c r="AG26" i="6"/>
  <c r="U26" i="6"/>
  <c r="I26" i="6"/>
  <c r="BE25" i="6"/>
  <c r="AS25" i="6"/>
  <c r="AG25" i="6"/>
  <c r="U25" i="6"/>
  <c r="I25" i="6"/>
  <c r="BE24" i="6"/>
  <c r="AS24" i="6"/>
  <c r="AG24" i="6"/>
  <c r="U24" i="6"/>
  <c r="I24" i="6"/>
  <c r="BE23" i="6"/>
  <c r="AS23" i="6"/>
  <c r="AG23" i="6"/>
  <c r="U23" i="6"/>
  <c r="I23" i="6"/>
  <c r="BE22" i="6"/>
  <c r="AS22" i="6"/>
  <c r="AG22" i="6"/>
  <c r="U22" i="6"/>
  <c r="I22" i="6"/>
  <c r="S13" i="1"/>
  <c r="O13" i="1"/>
  <c r="P13" i="1"/>
  <c r="Q13" i="1"/>
  <c r="R13" i="1"/>
  <c r="N13" i="1"/>
  <c r="AY28" i="5"/>
  <c r="AA28" i="5"/>
  <c r="AM28" i="5"/>
  <c r="O28" i="5"/>
  <c r="C28" i="5"/>
  <c r="BD24" i="5"/>
  <c r="BC24" i="5"/>
  <c r="BB24" i="5"/>
  <c r="BA24" i="5"/>
  <c r="AZ24" i="5"/>
  <c r="AY24" i="5"/>
  <c r="AR24" i="5"/>
  <c r="AQ24" i="5"/>
  <c r="AP24" i="5"/>
  <c r="AO24" i="5"/>
  <c r="AN24" i="5"/>
  <c r="AM24" i="5"/>
  <c r="AF24" i="5"/>
  <c r="AE24" i="5"/>
  <c r="AD24" i="5"/>
  <c r="AC24" i="5"/>
  <c r="AB24" i="5"/>
  <c r="AA24" i="5"/>
  <c r="T24" i="5"/>
  <c r="S24" i="5"/>
  <c r="R24" i="5"/>
  <c r="Q24" i="5"/>
  <c r="P24" i="5"/>
  <c r="O24" i="5"/>
  <c r="H24" i="5"/>
  <c r="G24" i="5"/>
  <c r="F24" i="5"/>
  <c r="E24" i="5"/>
  <c r="D24" i="5"/>
  <c r="C24" i="5"/>
  <c r="BG22" i="5"/>
  <c r="BE22" i="5"/>
  <c r="AU22" i="5"/>
  <c r="AS22" i="5"/>
  <c r="AI22" i="5"/>
  <c r="AG22" i="5"/>
  <c r="W22" i="5"/>
  <c r="U22" i="5"/>
  <c r="K22" i="5"/>
  <c r="I22" i="5"/>
  <c r="BG21" i="5"/>
  <c r="BE21" i="5"/>
  <c r="AU21" i="5"/>
  <c r="AS21" i="5"/>
  <c r="AI21" i="5"/>
  <c r="AG21" i="5"/>
  <c r="W21" i="5"/>
  <c r="U21" i="5"/>
  <c r="K21" i="5"/>
  <c r="I21" i="5"/>
  <c r="BG20" i="5"/>
  <c r="BE20" i="5"/>
  <c r="AU20" i="5"/>
  <c r="AS20" i="5"/>
  <c r="AI20" i="5"/>
  <c r="AG20" i="5"/>
  <c r="W20" i="5"/>
  <c r="U20" i="5"/>
  <c r="K20" i="5"/>
  <c r="I20" i="5"/>
  <c r="BG19" i="5"/>
  <c r="BE19" i="5"/>
  <c r="AU19" i="5"/>
  <c r="AS19" i="5"/>
  <c r="AI19" i="5"/>
  <c r="AG19" i="5"/>
  <c r="W19" i="5"/>
  <c r="U19" i="5"/>
  <c r="K19" i="5"/>
  <c r="I19" i="5"/>
  <c r="BG18" i="5"/>
  <c r="BE18" i="5"/>
  <c r="AU18" i="5"/>
  <c r="AS18" i="5"/>
  <c r="AI18" i="5"/>
  <c r="AG18" i="5"/>
  <c r="W18" i="5"/>
  <c r="U18" i="5"/>
  <c r="K18" i="5"/>
  <c r="I18" i="5"/>
  <c r="BG17" i="5"/>
  <c r="BE17" i="5"/>
  <c r="AU17" i="5"/>
  <c r="AS17" i="5"/>
  <c r="AI17" i="5"/>
  <c r="AG17" i="5"/>
  <c r="W17" i="5"/>
  <c r="U17" i="5"/>
  <c r="K17" i="5"/>
  <c r="I17" i="5"/>
  <c r="AY28" i="4"/>
  <c r="AZ24" i="4"/>
  <c r="BA24" i="4"/>
  <c r="BB24" i="4"/>
  <c r="BC24" i="4"/>
  <c r="BD24" i="4"/>
  <c r="AY24" i="4"/>
  <c r="BE18" i="4"/>
  <c r="BE19" i="4"/>
  <c r="BE20" i="4"/>
  <c r="BE21" i="4"/>
  <c r="BE22" i="4"/>
  <c r="BE17" i="4"/>
  <c r="AM28" i="4"/>
  <c r="AN24" i="4"/>
  <c r="AO24" i="4"/>
  <c r="AP24" i="4"/>
  <c r="AQ24" i="4"/>
  <c r="AR24" i="4"/>
  <c r="AM24" i="4"/>
  <c r="AS18" i="4"/>
  <c r="AS19" i="4"/>
  <c r="AS20" i="4"/>
  <c r="AS21" i="4"/>
  <c r="AS22" i="4"/>
  <c r="AS17" i="4"/>
  <c r="AA28" i="4"/>
  <c r="AB24" i="4"/>
  <c r="AC24" i="4"/>
  <c r="AD24" i="4"/>
  <c r="AE24" i="4"/>
  <c r="AF24" i="4"/>
  <c r="AA24" i="4"/>
  <c r="AG18" i="4"/>
  <c r="AG19" i="4"/>
  <c r="AG20" i="4"/>
  <c r="AG21" i="4"/>
  <c r="AG22" i="4"/>
  <c r="AG17" i="4"/>
  <c r="P24" i="4"/>
  <c r="Q24" i="4"/>
  <c r="R24" i="4"/>
  <c r="S24" i="4"/>
  <c r="T24" i="4"/>
  <c r="O24" i="4"/>
  <c r="U18" i="4"/>
  <c r="U19" i="4"/>
  <c r="U20" i="4"/>
  <c r="U21" i="4"/>
  <c r="U22" i="4"/>
  <c r="U17" i="4"/>
  <c r="O28" i="4"/>
  <c r="C28" i="4"/>
  <c r="D24" i="4"/>
  <c r="E24" i="4"/>
  <c r="F24" i="4"/>
  <c r="G24" i="4"/>
  <c r="H24" i="4"/>
  <c r="C24" i="4"/>
  <c r="I18" i="4"/>
  <c r="I19" i="4"/>
  <c r="I20" i="4"/>
  <c r="I21" i="4"/>
  <c r="I22" i="4"/>
  <c r="I17" i="4"/>
  <c r="BG18" i="4"/>
  <c r="BG19" i="4"/>
  <c r="BG20" i="4"/>
  <c r="BG21" i="4"/>
  <c r="BG22" i="4"/>
  <c r="BG17" i="4"/>
  <c r="AU18" i="4"/>
  <c r="AU19" i="4"/>
  <c r="AU20" i="4"/>
  <c r="AU21" i="4"/>
  <c r="AU22" i="4"/>
  <c r="AU17" i="4"/>
  <c r="AI18" i="4"/>
  <c r="AI19" i="4"/>
  <c r="AI20" i="4"/>
  <c r="AI21" i="4"/>
  <c r="AI22" i="4"/>
  <c r="AI17" i="4"/>
  <c r="W18" i="4"/>
  <c r="W19" i="4"/>
  <c r="W20" i="4"/>
  <c r="W21" i="4"/>
  <c r="W22" i="4"/>
  <c r="W17" i="4"/>
  <c r="K18" i="4"/>
  <c r="K19" i="4"/>
  <c r="K20" i="4"/>
  <c r="K21" i="4"/>
  <c r="K22" i="4"/>
  <c r="K17" i="4"/>
  <c r="C24" i="1"/>
  <c r="D24" i="1"/>
  <c r="E24" i="1"/>
  <c r="F24" i="1"/>
  <c r="G24" i="1"/>
  <c r="H24" i="1"/>
  <c r="C25" i="1"/>
  <c r="D25" i="1"/>
  <c r="E25" i="1"/>
  <c r="F25" i="1"/>
  <c r="G25" i="1"/>
  <c r="H25" i="1"/>
  <c r="C26" i="1"/>
  <c r="D26" i="1"/>
  <c r="E26" i="1"/>
  <c r="F26" i="1"/>
  <c r="G26" i="1"/>
  <c r="H26" i="1"/>
  <c r="C27" i="1"/>
  <c r="D27" i="1"/>
  <c r="E27" i="1"/>
  <c r="F27" i="1"/>
  <c r="G27" i="1"/>
  <c r="H27" i="1"/>
  <c r="C28" i="1"/>
  <c r="D28" i="1"/>
  <c r="E28" i="1"/>
  <c r="F28" i="1"/>
  <c r="G28" i="1"/>
  <c r="H28" i="1"/>
  <c r="D23" i="1"/>
  <c r="E23" i="1"/>
  <c r="F23" i="1"/>
  <c r="G23" i="1"/>
  <c r="H23" i="1"/>
  <c r="C23" i="1"/>
  <c r="B38" i="6" l="1"/>
  <c r="B40" i="6" s="1"/>
  <c r="C31" i="5"/>
  <c r="K48" i="5"/>
  <c r="K45" i="5"/>
  <c r="K47" i="5"/>
  <c r="K49" i="5"/>
  <c r="K50" i="5"/>
  <c r="K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Trudy Lam</author>
  </authors>
  <commentList>
    <comment ref="A17" authorId="0" shapeId="0" xr:uid="{5E61F55A-4AD6-4160-AFB7-9E014B275DBC}">
      <text>
        <r>
          <rPr>
            <sz val="9"/>
            <color indexed="81"/>
            <rFont val="Tahoma"/>
            <family val="2"/>
          </rPr>
          <t xml:space="preserve">1 for use the carrier,0 for dorp the carrier
</t>
        </r>
      </text>
    </comment>
  </commentList>
</comments>
</file>

<file path=xl/sharedStrings.xml><?xml version="1.0" encoding="utf-8"?>
<sst xmlns="http://schemas.openxmlformats.org/spreadsheetml/2006/main" count="888" uniqueCount="94">
  <si>
    <t>Carrier:</t>
  </si>
  <si>
    <t>Min charge per truckload:</t>
  </si>
  <si>
    <t>Stop-off charge:</t>
  </si>
  <si>
    <t>Destination</t>
  </si>
  <si>
    <t>St</t>
  </si>
  <si>
    <t>Trips</t>
  </si>
  <si>
    <t>Stops</t>
  </si>
  <si>
    <t>Miles</t>
  </si>
  <si>
    <t>ABCT</t>
  </si>
  <si>
    <t>IRST</t>
  </si>
  <si>
    <t>LAST</t>
  </si>
  <si>
    <t>MRST</t>
  </si>
  <si>
    <t>NEST</t>
  </si>
  <si>
    <t>PSST</t>
  </si>
  <si>
    <t>EVERETT</t>
  </si>
  <si>
    <t>MA</t>
  </si>
  <si>
    <t>EPHRATA</t>
  </si>
  <si>
    <t>PA</t>
  </si>
  <si>
    <t>RIVERVIEW</t>
  </si>
  <si>
    <t>MI</t>
  </si>
  <si>
    <t>ROSEVILLE</t>
  </si>
  <si>
    <t>MN</t>
  </si>
  <si>
    <t>HANOVER</t>
  </si>
  <si>
    <t>EFFINGHAM</t>
  </si>
  <si>
    <t>IL</t>
  </si>
  <si>
    <t>Note:  Asterisks (*) indicate carrier does not travel to the destination. Rates in $/mile.</t>
  </si>
  <si>
    <t>Available Pulls:</t>
  </si>
  <si>
    <t>Commitment:</t>
  </si>
  <si>
    <t>Rate matrix</t>
  </si>
  <si>
    <t>Optimized Motor Carrier Selection at Westvaco</t>
  </si>
  <si>
    <t>Monday</t>
  </si>
  <si>
    <t>Tuesday</t>
  </si>
  <si>
    <t>Wednesday</t>
  </si>
  <si>
    <t>Thursday</t>
  </si>
  <si>
    <t>Friday</t>
  </si>
  <si>
    <t>&lt;=</t>
  </si>
  <si>
    <t>`</t>
  </si>
  <si>
    <t>Preprocessing of input data</t>
  </si>
  <si>
    <t>cost_per_ trip</t>
  </si>
  <si>
    <t>=</t>
  </si>
  <si>
    <t xml:space="preserve">Distribution Plan </t>
  </si>
  <si>
    <t>Total_cost</t>
  </si>
  <si>
    <t>Monday_received</t>
  </si>
  <si>
    <t>Monday_demand</t>
  </si>
  <si>
    <t>Monday_cost</t>
  </si>
  <si>
    <t>Monday_assigned:</t>
  </si>
  <si>
    <t>Tuesday_assigned:</t>
  </si>
  <si>
    <t>Tuesday_cost</t>
  </si>
  <si>
    <t>Tuesday_received</t>
  </si>
  <si>
    <t>Tuesday_demand</t>
  </si>
  <si>
    <t>Wednesday_received</t>
  </si>
  <si>
    <t>Wednesday_demand</t>
  </si>
  <si>
    <t>Wednesday_assigned:</t>
  </si>
  <si>
    <t>Wednesday_cost</t>
  </si>
  <si>
    <t>Thursday_received</t>
  </si>
  <si>
    <t>Thursday_demand</t>
  </si>
  <si>
    <t>Thursday_assigned:</t>
  </si>
  <si>
    <t>Thursday_cost</t>
  </si>
  <si>
    <t>Friday_received</t>
  </si>
  <si>
    <t>Friday_demand</t>
  </si>
  <si>
    <t>Friday_assigned:</t>
  </si>
  <si>
    <t>Friday_cost</t>
  </si>
  <si>
    <t>Total_Cost</t>
  </si>
  <si>
    <t>Daily_commitment</t>
  </si>
  <si>
    <t>Weekly_commitment</t>
  </si>
  <si>
    <t>Weekly_assigned</t>
  </si>
  <si>
    <t>Daily_Commitment:</t>
  </si>
  <si>
    <t>more than demand</t>
  </si>
  <si>
    <t>TOTAL</t>
  </si>
  <si>
    <t>Total_Cost_Daliy_comm</t>
  </si>
  <si>
    <t>Total_Cost_Weekly_comm</t>
  </si>
  <si>
    <t>Available Pulls(CAPACITY)</t>
  </si>
  <si>
    <t>Fixed cost to use a carrier</t>
  </si>
  <si>
    <t>Use the carrier?</t>
  </si>
  <si>
    <t>alpha</t>
  </si>
  <si>
    <t>Fixed cost</t>
  </si>
  <si>
    <t>Commitment</t>
  </si>
  <si>
    <t>Commitment_in_use</t>
  </si>
  <si>
    <t>CAPACITY_in_use</t>
  </si>
  <si>
    <t>Trip_Cost_week</t>
  </si>
  <si>
    <t>&gt;=</t>
  </si>
  <si>
    <t>Model 1: Distribution Plan</t>
  </si>
  <si>
    <t>outcome:</t>
  </si>
  <si>
    <t>From the tests, it can be observed that as the commitment increases (whether it is daily commitment or weekly commitment), the total cost will increase until the demand is met. Comparing daily commitments of 0, 1, 2, 3, 4, 5, 6 and weekly commitments of 0, 5, 10, 15, 20, 25, 30, it can be noticed that the cost generated by weekly commitments is lower than that generated by daily commitments. For example, If a commitment of 1 is made to each carrier daily, the total cost is 93894.36. If a commitment of 5 is made to each carrier weekly, the total cost is 93851.64.</t>
  </si>
  <si>
    <t xml:space="preserve">Model 2: Fairness Problem  </t>
  </si>
  <si>
    <t>Model 3: Truck Reduction problem</t>
  </si>
  <si>
    <t>*</t>
  </si>
  <si>
    <t>section 1</t>
  </si>
  <si>
    <t>section 2</t>
  </si>
  <si>
    <t>section 3</t>
  </si>
  <si>
    <t>Dorp</t>
  </si>
  <si>
    <t>NEST，PSST</t>
  </si>
  <si>
    <t>Daily_Commitment</t>
  </si>
  <si>
    <t>the least cost is 93774.16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</si>
</sst>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General_)"/>
    <numFmt numFmtId="165" formatCode="0.00_)"/>
  </numFmts>
  <fonts count="11" x14ac:knownFonts="1">
    <font>
      <sz val="10"/>
      <name val="Arial"/>
    </font>
    <font>
      <b/>
      <sz val="11"/>
      <name val="Calibri"/>
      <family val="2"/>
    </font>
    <font>
      <sz val="11"/>
      <name val="Calibri"/>
      <family val="2"/>
    </font>
    <font>
      <sz val="10"/>
      <name val="Arial"/>
      <family val="2"/>
    </font>
    <font>
      <b/>
      <sz val="10"/>
      <name val="Arial"/>
      <family val="2"/>
    </font>
    <font>
      <sz val="10"/>
      <name val="Arial"/>
      <family val="2"/>
    </font>
    <font>
      <b/>
      <sz val="9"/>
      <name val="Arial"/>
      <family val="2"/>
    </font>
    <font>
      <b/>
      <sz val="8"/>
      <name val="Arial"/>
      <family val="2"/>
    </font>
    <font>
      <sz val="8"/>
      <name val="Arial"/>
      <family val="2"/>
    </font>
    <font>
      <sz val="9"/>
      <color indexed="81"/>
      <name val="Tahoma"/>
      <family val="2"/>
    </font>
    <font>
      <sz val="11"/>
      <color rgb="FFFF0000"/>
      <name val="Calibri"/>
      <family val="2"/>
    </font>
  </fonts>
  <fills count="25">
    <fill>
      <patternFill patternType="none"/>
    </fill>
    <fill>
      <patternFill patternType="gray125"/>
    </fill>
    <fill>
      <patternFill patternType="solid">
        <fgColor theme="4" tint="0.599963377788628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5" fillId="0" borderId="0" applyFont="0" applyFill="0" applyBorder="0" applyAlignment="0" applyProtection="0"/>
    <xf numFmtId="0" fontId="3" fillId="0" borderId="0"/>
  </cellStyleXfs>
  <cellXfs count="125">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left"/>
    </xf>
    <xf numFmtId="164" fontId="1" fillId="0" borderId="0" xfId="0" applyNumberFormat="1" applyFont="1" applyAlignment="1">
      <alignment horizontal="left"/>
    </xf>
    <xf numFmtId="0" fontId="2" fillId="2" borderId="0" xfId="0" applyFont="1" applyFill="1"/>
    <xf numFmtId="164" fontId="1" fillId="0" borderId="0" xfId="0" applyNumberFormat="1" applyFont="1" applyAlignment="1">
      <alignment horizontal="right"/>
    </xf>
    <xf numFmtId="164" fontId="2" fillId="0" borderId="0" xfId="0" applyNumberFormat="1" applyFont="1" applyAlignment="1">
      <alignment horizontal="right"/>
    </xf>
    <xf numFmtId="164" fontId="2" fillId="0" borderId="0" xfId="0" applyNumberFormat="1" applyFont="1" applyAlignment="1">
      <alignment horizontal="left"/>
    </xf>
    <xf numFmtId="164" fontId="2" fillId="2" borderId="0" xfId="0" applyNumberFormat="1" applyFont="1" applyFill="1" applyAlignment="1">
      <alignment horizontal="left"/>
    </xf>
    <xf numFmtId="164" fontId="2" fillId="2" borderId="0" xfId="0" applyNumberFormat="1" applyFont="1" applyFill="1"/>
    <xf numFmtId="165" fontId="2" fillId="2" borderId="0" xfId="0" applyNumberFormat="1" applyFont="1" applyFill="1"/>
    <xf numFmtId="164" fontId="2" fillId="0" borderId="0" xfId="0" applyNumberFormat="1" applyFont="1"/>
    <xf numFmtId="165" fontId="2" fillId="0" borderId="0" xfId="0" applyNumberFormat="1" applyFont="1"/>
    <xf numFmtId="0" fontId="1" fillId="0" borderId="0" xfId="0" applyFont="1"/>
    <xf numFmtId="0" fontId="2" fillId="4" borderId="0" xfId="0" applyFont="1" applyFill="1"/>
    <xf numFmtId="164" fontId="2" fillId="4" borderId="0" xfId="0" applyNumberFormat="1" applyFont="1" applyFill="1"/>
    <xf numFmtId="164" fontId="2" fillId="4" borderId="0" xfId="0" applyNumberFormat="1" applyFont="1" applyFill="1" applyAlignment="1">
      <alignment horizontal="left"/>
    </xf>
    <xf numFmtId="0" fontId="4" fillId="0" borderId="0" xfId="0" applyFont="1"/>
    <xf numFmtId="164" fontId="0" fillId="0" borderId="0" xfId="0" applyNumberFormat="1"/>
    <xf numFmtId="0" fontId="3" fillId="0" borderId="0" xfId="0" applyFont="1"/>
    <xf numFmtId="164" fontId="1" fillId="7" borderId="0" xfId="0" applyNumberFormat="1" applyFont="1" applyFill="1" applyAlignment="1">
      <alignment horizontal="left"/>
    </xf>
    <xf numFmtId="0" fontId="4" fillId="8" borderId="0" xfId="0" applyFont="1" applyFill="1"/>
    <xf numFmtId="164" fontId="1" fillId="4" borderId="0" xfId="0" applyNumberFormat="1" applyFont="1" applyFill="1"/>
    <xf numFmtId="0" fontId="4"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3" fillId="0" borderId="0" xfId="0" applyFont="1" applyAlignment="1">
      <alignment horizontal="center"/>
    </xf>
    <xf numFmtId="0" fontId="4" fillId="9" borderId="0" xfId="0" applyFont="1" applyFill="1"/>
    <xf numFmtId="0" fontId="0" fillId="3" borderId="0" xfId="0" applyFill="1"/>
    <xf numFmtId="0" fontId="0" fillId="12" borderId="0" xfId="0" applyFill="1"/>
    <xf numFmtId="0" fontId="0" fillId="12" borderId="1" xfId="0" applyFill="1" applyBorder="1"/>
    <xf numFmtId="0" fontId="3" fillId="12" borderId="1" xfId="0" applyFont="1" applyFill="1" applyBorder="1"/>
    <xf numFmtId="0" fontId="0" fillId="3" borderId="1" xfId="0" applyFill="1" applyBorder="1"/>
    <xf numFmtId="0" fontId="0" fillId="13" borderId="0" xfId="0" applyFill="1" applyAlignment="1">
      <alignment horizontal="center"/>
    </xf>
    <xf numFmtId="164" fontId="1" fillId="9" borderId="0" xfId="0" applyNumberFormat="1" applyFont="1" applyFill="1" applyAlignment="1">
      <alignment horizontal="left"/>
    </xf>
    <xf numFmtId="0" fontId="2" fillId="9" borderId="0" xfId="0" applyFont="1" applyFill="1"/>
    <xf numFmtId="44" fontId="2" fillId="9" borderId="0" xfId="1" applyFont="1" applyFill="1" applyAlignment="1">
      <alignment horizontal="center"/>
    </xf>
    <xf numFmtId="0" fontId="4" fillId="13" borderId="0" xfId="0" applyFont="1" applyFill="1"/>
    <xf numFmtId="0" fontId="4" fillId="13" borderId="0" xfId="0" applyFont="1" applyFill="1" applyAlignment="1">
      <alignment horizontal="center"/>
    </xf>
    <xf numFmtId="164" fontId="3" fillId="14" borderId="0" xfId="0" applyNumberFormat="1" applyFont="1" applyFill="1"/>
    <xf numFmtId="0" fontId="0" fillId="12" borderId="1" xfId="0" applyFill="1" applyBorder="1" applyAlignment="1">
      <alignment horizontal="left"/>
    </xf>
    <xf numFmtId="0" fontId="0" fillId="15" borderId="0" xfId="0" applyFill="1"/>
    <xf numFmtId="0" fontId="0" fillId="16" borderId="0" xfId="0" applyFill="1"/>
    <xf numFmtId="0" fontId="3" fillId="3" borderId="0" xfId="0" applyFont="1" applyFill="1"/>
    <xf numFmtId="0" fontId="0" fillId="0" borderId="0" xfId="0" applyAlignment="1">
      <alignment horizontal="left" vertical="top" wrapText="1"/>
    </xf>
    <xf numFmtId="0" fontId="3" fillId="0" borderId="2" xfId="0" applyFont="1" applyBorder="1"/>
    <xf numFmtId="0" fontId="3" fillId="12" borderId="1" xfId="0" applyFont="1" applyFill="1" applyBorder="1" applyAlignment="1">
      <alignment wrapText="1"/>
    </xf>
    <xf numFmtId="0" fontId="2" fillId="0" borderId="0" xfId="2" applyFont="1"/>
    <xf numFmtId="0" fontId="3" fillId="0" borderId="0" xfId="2"/>
    <xf numFmtId="164" fontId="2" fillId="0" borderId="0" xfId="2" applyNumberFormat="1" applyFont="1" applyAlignment="1">
      <alignment horizontal="left"/>
    </xf>
    <xf numFmtId="0" fontId="2" fillId="0" borderId="0" xfId="2" applyFont="1" applyAlignment="1">
      <alignment horizontal="left"/>
    </xf>
    <xf numFmtId="164" fontId="2" fillId="0" borderId="0" xfId="2" applyNumberFormat="1" applyFont="1"/>
    <xf numFmtId="164" fontId="1" fillId="0" borderId="0" xfId="2" applyNumberFormat="1" applyFont="1" applyAlignment="1">
      <alignment horizontal="left"/>
    </xf>
    <xf numFmtId="0" fontId="1" fillId="0" borderId="0" xfId="2" applyFont="1" applyAlignment="1">
      <alignment horizontal="left"/>
    </xf>
    <xf numFmtId="164" fontId="1" fillId="7" borderId="0" xfId="2" applyNumberFormat="1" applyFont="1" applyFill="1" applyAlignment="1">
      <alignment horizontal="left"/>
    </xf>
    <xf numFmtId="0" fontId="2" fillId="7" borderId="0" xfId="2" applyFont="1" applyFill="1"/>
    <xf numFmtId="164" fontId="1" fillId="7" borderId="0" xfId="2" applyNumberFormat="1" applyFont="1" applyFill="1" applyAlignment="1">
      <alignment horizontal="right"/>
    </xf>
    <xf numFmtId="164" fontId="2" fillId="7" borderId="0" xfId="2" applyNumberFormat="1" applyFont="1" applyFill="1" applyAlignment="1">
      <alignment horizontal="left"/>
    </xf>
    <xf numFmtId="164" fontId="2" fillId="7" borderId="0" xfId="2" applyNumberFormat="1" applyFont="1" applyFill="1"/>
    <xf numFmtId="0" fontId="2" fillId="8" borderId="0" xfId="2" applyFont="1" applyFill="1"/>
    <xf numFmtId="164" fontId="2" fillId="8" borderId="0" xfId="2" applyNumberFormat="1" applyFont="1" applyFill="1"/>
    <xf numFmtId="164" fontId="2" fillId="17" borderId="0" xfId="2" applyNumberFormat="1" applyFont="1" applyFill="1" applyAlignment="1">
      <alignment horizontal="left"/>
    </xf>
    <xf numFmtId="0" fontId="2" fillId="17" borderId="0" xfId="2" applyFont="1" applyFill="1"/>
    <xf numFmtId="164" fontId="2" fillId="17" borderId="0" xfId="2" applyNumberFormat="1" applyFont="1" applyFill="1"/>
    <xf numFmtId="0" fontId="2" fillId="17" borderId="0" xfId="2" applyFont="1" applyFill="1" applyAlignment="1">
      <alignment horizontal="left"/>
    </xf>
    <xf numFmtId="164" fontId="2" fillId="17" borderId="0" xfId="2" applyNumberFormat="1" applyFont="1" applyFill="1" applyAlignment="1">
      <alignment horizontal="right"/>
    </xf>
    <xf numFmtId="165" fontId="2" fillId="17" borderId="0" xfId="2" applyNumberFormat="1" applyFont="1" applyFill="1" applyAlignment="1">
      <alignment horizontal="right"/>
    </xf>
    <xf numFmtId="165" fontId="2" fillId="17" borderId="0" xfId="2" applyNumberFormat="1" applyFont="1" applyFill="1"/>
    <xf numFmtId="0" fontId="1" fillId="0" borderId="0" xfId="2" applyFont="1"/>
    <xf numFmtId="0" fontId="2" fillId="17" borderId="0" xfId="0" applyFont="1" applyFill="1"/>
    <xf numFmtId="0" fontId="3" fillId="0" borderId="1" xfId="0" applyFont="1" applyBorder="1" applyAlignment="1">
      <alignment wrapText="1"/>
    </xf>
    <xf numFmtId="0" fontId="3" fillId="12" borderId="0" xfId="0" applyFont="1" applyFill="1" applyAlignment="1">
      <alignment horizontal="left" wrapText="1"/>
    </xf>
    <xf numFmtId="0" fontId="0" fillId="12" borderId="0" xfId="0" applyFill="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xf>
    <xf numFmtId="164" fontId="2" fillId="5" borderId="0" xfId="0" applyNumberFormat="1" applyFont="1" applyFill="1"/>
    <xf numFmtId="0" fontId="4" fillId="18" borderId="0" xfId="0" applyFont="1" applyFill="1"/>
    <xf numFmtId="164" fontId="0" fillId="4" borderId="0" xfId="0" applyNumberFormat="1" applyFill="1"/>
    <xf numFmtId="0" fontId="0" fillId="19" borderId="0" xfId="0" applyFill="1"/>
    <xf numFmtId="165" fontId="10" fillId="6" borderId="0" xfId="0" applyNumberFormat="1" applyFont="1" applyFill="1" applyAlignment="1">
      <alignment horizontal="right"/>
    </xf>
    <xf numFmtId="164" fontId="2" fillId="20" borderId="0" xfId="0" applyNumberFormat="1" applyFont="1" applyFill="1"/>
    <xf numFmtId="0" fontId="2" fillId="20" borderId="0" xfId="0" applyFont="1" applyFill="1"/>
    <xf numFmtId="0" fontId="4" fillId="10" borderId="0" xfId="0" applyFont="1" applyFill="1"/>
    <xf numFmtId="0" fontId="4" fillId="3" borderId="0" xfId="0" applyFont="1" applyFill="1"/>
    <xf numFmtId="0" fontId="4" fillId="11" borderId="0" xfId="0" applyFont="1" applyFill="1"/>
    <xf numFmtId="0" fontId="3" fillId="3" borderId="2" xfId="0" applyFont="1" applyFill="1" applyBorder="1" applyAlignment="1">
      <alignment wrapText="1"/>
    </xf>
    <xf numFmtId="0" fontId="3" fillId="16" borderId="1" xfId="0" applyFont="1" applyFill="1" applyBorder="1"/>
    <xf numFmtId="0" fontId="0" fillId="16" borderId="1" xfId="0" applyFill="1" applyBorder="1"/>
    <xf numFmtId="0" fontId="0" fillId="16" borderId="1" xfId="0" applyFill="1" applyBorder="1" applyAlignment="1">
      <alignment wrapText="1"/>
    </xf>
    <xf numFmtId="164" fontId="0" fillId="19" borderId="0" xfId="0" applyNumberFormat="1" applyFill="1"/>
    <xf numFmtId="0" fontId="2" fillId="21" borderId="0" xfId="0" applyFont="1" applyFill="1"/>
    <xf numFmtId="0" fontId="0" fillId="22" borderId="0" xfId="0" applyFill="1"/>
    <xf numFmtId="164" fontId="0" fillId="23" borderId="0" xfId="0" applyNumberFormat="1" applyFill="1"/>
    <xf numFmtId="164" fontId="2" fillId="23" borderId="0" xfId="0" applyNumberFormat="1" applyFont="1" applyFill="1" applyAlignment="1">
      <alignment horizontal="left"/>
    </xf>
    <xf numFmtId="0" fontId="2" fillId="23" borderId="0" xfId="0" applyFont="1" applyFill="1"/>
    <xf numFmtId="164" fontId="2" fillId="23" borderId="0" xfId="0" applyNumberFormat="1" applyFont="1" applyFill="1"/>
    <xf numFmtId="164" fontId="2" fillId="14" borderId="0" xfId="0" applyNumberFormat="1" applyFont="1" applyFill="1" applyAlignment="1">
      <alignment horizontal="left"/>
    </xf>
    <xf numFmtId="0" fontId="2" fillId="14" borderId="0" xfId="0" applyFont="1" applyFill="1"/>
    <xf numFmtId="0" fontId="0" fillId="24" borderId="0" xfId="0" applyFill="1"/>
    <xf numFmtId="0" fontId="0" fillId="21" borderId="0" xfId="0" applyFill="1"/>
    <xf numFmtId="0" fontId="4" fillId="12" borderId="0" xfId="0" applyFont="1" applyFill="1"/>
    <xf numFmtId="0" fontId="4" fillId="3" borderId="1" xfId="0" applyFont="1" applyFill="1" applyBorder="1"/>
    <xf numFmtId="0" fontId="4" fillId="3" borderId="1" xfId="0" applyFont="1" applyFill="1" applyBorder="1" applyAlignment="1">
      <alignment horizontal="left"/>
    </xf>
    <xf numFmtId="0" fontId="4" fillId="12" borderId="1" xfId="0" applyFont="1" applyFill="1" applyBorder="1" applyAlignment="1">
      <alignment horizontal="left"/>
    </xf>
    <xf numFmtId="0" fontId="4" fillId="12" borderId="0" xfId="0" applyFont="1" applyFill="1" applyAlignment="1">
      <alignment wrapText="1"/>
    </xf>
    <xf numFmtId="0" fontId="4" fillId="3" borderId="1" xfId="0" applyFont="1" applyFill="1" applyBorder="1" applyAlignment="1">
      <alignment wrapText="1"/>
    </xf>
    <xf numFmtId="0" fontId="4" fillId="7" borderId="1" xfId="0" applyFont="1" applyFill="1" applyBorder="1"/>
    <xf numFmtId="0" fontId="4" fillId="7" borderId="1" xfId="0" applyFont="1" applyFill="1" applyBorder="1" applyAlignment="1">
      <alignment wrapText="1"/>
    </xf>
    <xf numFmtId="0" fontId="4" fillId="12" borderId="1" xfId="0" applyFont="1" applyFill="1" applyBorder="1"/>
    <xf numFmtId="0" fontId="4" fillId="12" borderId="1" xfId="0" applyFont="1" applyFill="1" applyBorder="1" applyAlignment="1">
      <alignment wrapText="1"/>
    </xf>
    <xf numFmtId="0" fontId="4" fillId="16" borderId="0" xfId="0" applyFont="1" applyFill="1"/>
    <xf numFmtId="0" fontId="4" fillId="3" borderId="1" xfId="0" applyFont="1" applyFill="1" applyBorder="1" applyAlignment="1">
      <alignment horizontal="center" vertical="center" wrapText="1"/>
    </xf>
    <xf numFmtId="0" fontId="4" fillId="3" borderId="0" xfId="0" applyFont="1" applyFill="1" applyAlignment="1">
      <alignment horizontal="left"/>
    </xf>
    <xf numFmtId="0" fontId="0" fillId="3" borderId="0" xfId="0" applyFill="1" applyAlignment="1">
      <alignment horizontal="left"/>
    </xf>
    <xf numFmtId="44" fontId="4" fillId="3" borderId="0" xfId="1" applyFont="1" applyFill="1" applyAlignment="1">
      <alignment horizontal="left"/>
    </xf>
    <xf numFmtId="44" fontId="4" fillId="12" borderId="1" xfId="1" applyFont="1" applyFill="1" applyBorder="1" applyAlignment="1">
      <alignment horizontal="left"/>
    </xf>
    <xf numFmtId="44" fontId="4" fillId="3" borderId="1" xfId="1" applyFont="1" applyFill="1" applyBorder="1" applyAlignment="1">
      <alignment horizontal="left"/>
    </xf>
    <xf numFmtId="164" fontId="1" fillId="8" borderId="0" xfId="2" applyNumberFormat="1" applyFont="1" applyFill="1" applyAlignment="1">
      <alignment horizontal="center"/>
    </xf>
    <xf numFmtId="0" fontId="0" fillId="0" borderId="0" xfId="0" applyAlignment="1">
      <alignment horizontal="left" vertical="top" wrapText="1"/>
    </xf>
    <xf numFmtId="0" fontId="3" fillId="0" borderId="0" xfId="0" applyFont="1" applyAlignment="1">
      <alignment horizontal="left" vertical="top" wrapText="1"/>
    </xf>
    <xf numFmtId="0" fontId="4" fillId="3" borderId="0" xfId="0" applyFont="1" applyFill="1" applyAlignment="1">
      <alignment horizontal="left" vertical="top" wrapText="1"/>
    </xf>
    <xf numFmtId="164" fontId="1" fillId="4" borderId="0" xfId="0" applyNumberFormat="1" applyFont="1" applyFill="1" applyAlignment="1">
      <alignment horizontal="center"/>
    </xf>
  </cellXfs>
  <cellStyles count="3">
    <cellStyle name="Currency" xfId="1" builtinId="4"/>
    <cellStyle name="Normal" xfId="0" builtinId="0"/>
    <cellStyle name="Normal 2" xfId="2" xr:uid="{95F2A4A4-A577-4A84-B357-EF7D7CA619FF}"/>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6981627296588"/>
          <c:y val="0.15505796150481191"/>
          <c:w val="0.85853018372703416"/>
          <c:h val="0.72088764946048411"/>
        </c:manualLayout>
      </c:layout>
      <c:scatterChart>
        <c:scatterStyle val="lineMarker"/>
        <c:varyColors val="0"/>
        <c:ser>
          <c:idx val="0"/>
          <c:order val="0"/>
          <c:tx>
            <c:strRef>
              <c:f>'Fairness Problem'!$M$58</c:f>
              <c:strCache>
                <c:ptCount val="1"/>
                <c:pt idx="0">
                  <c:v>Total_Cost_Daliy_comm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'Fairness Problem'!$J$59:$J$64</c:f>
              <c:numCache>
                <c:formatCode>General</c:formatCode>
                <c:ptCount val="6"/>
                <c:pt idx="0">
                  <c:v>0</c:v>
                </c:pt>
                <c:pt idx="1">
                  <c:v>1</c:v>
                </c:pt>
                <c:pt idx="2">
                  <c:v>2</c:v>
                </c:pt>
                <c:pt idx="3">
                  <c:v>3</c:v>
                </c:pt>
                <c:pt idx="4">
                  <c:v>4</c:v>
                </c:pt>
                <c:pt idx="5">
                  <c:v>5</c:v>
                </c:pt>
              </c:numCache>
            </c:numRef>
          </c:xVal>
          <c:yVal>
            <c:numRef>
              <c:f>'Fairness Problem'!$M$59:$M$64</c:f>
              <c:numCache>
                <c:formatCode>_("$"* #,##0.00_);_("$"* \(#,##0.00\);_("$"* "-"??_);_(@_)</c:formatCode>
                <c:ptCount val="6"/>
                <c:pt idx="0">
                  <c:v>93774.16</c:v>
                </c:pt>
                <c:pt idx="1">
                  <c:v>93894.360000000015</c:v>
                </c:pt>
                <c:pt idx="2">
                  <c:v>94092.849999999991</c:v>
                </c:pt>
                <c:pt idx="3">
                  <c:v>94304.73</c:v>
                </c:pt>
                <c:pt idx="4">
                  <c:v>94585.54</c:v>
                </c:pt>
                <c:pt idx="5">
                  <c:v>94998.540000000008</c:v>
                </c:pt>
              </c:numCache>
            </c:numRef>
          </c:yVal>
          <c:smooth val="0"/>
          <c:extLst>
            <c:ext xmlns:c16="http://schemas.microsoft.com/office/drawing/2014/chart" uri="{C3380CC4-5D6E-409C-BE32-E72D297353CC}">
              <c16:uniqueId val="{00000000-83AA-47F3-B33C-7EC68B478EA7}"/>
            </c:ext>
          </c:extLst>
        </c:ser>
        <c:dLbls>
          <c:showLegendKey val="0"/>
          <c:showVal val="0"/>
          <c:showCatName val="0"/>
          <c:showSerName val="0"/>
          <c:showPercent val="0"/>
          <c:showBubbleSize val="0"/>
        </c:dLbls>
        <c:axId val="34696831"/>
        <c:axId val="34699231"/>
      </c:scatterChart>
      <c:valAx>
        <c:axId val="3469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9231"/>
        <c:crosses val="autoZero"/>
        <c:crossBetween val="midCat"/>
      </c:valAx>
      <c:valAx>
        <c:axId val="34699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6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Total_Cosst</a:t>
            </a:r>
            <a:r>
              <a:rPr lang="en-AU" baseline="0"/>
              <a:t>_Weekly_comm</a:t>
            </a:r>
            <a:endParaRPr lang="en-AU"/>
          </a:p>
        </c:rich>
      </c:tx>
      <c:layout>
        <c:manualLayout>
          <c:xMode val="edge"/>
          <c:yMode val="edge"/>
          <c:x val="0.401159667541557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'Fairness Problem'!$M$50:$AQ$50</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'Fairness Problem'!$M$51:$AQ$51</c:f>
              <c:numCache>
                <c:formatCode>General</c:formatCode>
                <c:ptCount val="31"/>
                <c:pt idx="0">
                  <c:v>93780.760000000009</c:v>
                </c:pt>
                <c:pt idx="1">
                  <c:v>93797.73000000001</c:v>
                </c:pt>
                <c:pt idx="2">
                  <c:v>93814.700000000012</c:v>
                </c:pt>
                <c:pt idx="3">
                  <c:v>93831.670000000013</c:v>
                </c:pt>
                <c:pt idx="4">
                  <c:v>93851.640000000014</c:v>
                </c:pt>
                <c:pt idx="5">
                  <c:v>93871.610000000015</c:v>
                </c:pt>
                <c:pt idx="6">
                  <c:v>93891.580000000016</c:v>
                </c:pt>
                <c:pt idx="7">
                  <c:v>93911.550000000017</c:v>
                </c:pt>
                <c:pt idx="8">
                  <c:v>93931.520000000019</c:v>
                </c:pt>
                <c:pt idx="9">
                  <c:v>93951.49</c:v>
                </c:pt>
                <c:pt idx="10">
                  <c:v>93971.459999999992</c:v>
                </c:pt>
                <c:pt idx="11">
                  <c:v>93998.680000000022</c:v>
                </c:pt>
                <c:pt idx="12">
                  <c:v>94055.37</c:v>
                </c:pt>
                <c:pt idx="13">
                  <c:v>94112.06</c:v>
                </c:pt>
                <c:pt idx="14">
                  <c:v>94168.75</c:v>
                </c:pt>
                <c:pt idx="15">
                  <c:v>94225.44</c:v>
                </c:pt>
                <c:pt idx="16">
                  <c:v>94282.13</c:v>
                </c:pt>
                <c:pt idx="17">
                  <c:v>94338.82</c:v>
                </c:pt>
                <c:pt idx="18">
                  <c:v>94395.51</c:v>
                </c:pt>
                <c:pt idx="19">
                  <c:v>94452.199999999983</c:v>
                </c:pt>
                <c:pt idx="20">
                  <c:v>94508.889999999985</c:v>
                </c:pt>
                <c:pt idx="21">
                  <c:v>94565.58</c:v>
                </c:pt>
                <c:pt idx="22">
                  <c:v>94622.27</c:v>
                </c:pt>
                <c:pt idx="23">
                  <c:v>94694.7</c:v>
                </c:pt>
                <c:pt idx="24">
                  <c:v>94773.87000000001</c:v>
                </c:pt>
                <c:pt idx="25">
                  <c:v>94853.040000000008</c:v>
                </c:pt>
                <c:pt idx="26">
                  <c:v>94932.21</c:v>
                </c:pt>
                <c:pt idx="27">
                  <c:v>95017.38</c:v>
                </c:pt>
                <c:pt idx="28">
                  <c:v>95105.55</c:v>
                </c:pt>
                <c:pt idx="29">
                  <c:v>95193.72</c:v>
                </c:pt>
                <c:pt idx="30">
                  <c:v>95281.89</c:v>
                </c:pt>
              </c:numCache>
            </c:numRef>
          </c:yVal>
          <c:smooth val="1"/>
          <c:extLst>
            <c:ext xmlns:c16="http://schemas.microsoft.com/office/drawing/2014/chart" uri="{C3380CC4-5D6E-409C-BE32-E72D297353CC}">
              <c16:uniqueId val="{00000000-B5A9-419C-BB96-BAE7709541E4}"/>
            </c:ext>
          </c:extLst>
        </c:ser>
        <c:dLbls>
          <c:showLegendKey val="0"/>
          <c:showVal val="0"/>
          <c:showCatName val="0"/>
          <c:showSerName val="0"/>
          <c:showPercent val="0"/>
          <c:showBubbleSize val="0"/>
        </c:dLbls>
        <c:axId val="823227199"/>
        <c:axId val="823229599"/>
      </c:scatterChart>
      <c:valAx>
        <c:axId val="823227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29599"/>
        <c:crosses val="autoZero"/>
        <c:crossBetween val="midCat"/>
      </c:valAx>
      <c:valAx>
        <c:axId val="8232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27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'Fairness Problem'!$M$58</c:f>
              <c:strCache>
                <c:ptCount val="1"/>
                <c:pt idx="0">
                  <c:v>Total_Cost_Daliy_comm</c:v>
                </c:pt>
              </c:strCache>
            </c:strRef>
          </c:tx>
          <c:spPr>
            <a:solidFill>
              <a:schemeClr val="accent1"/>
            </a:solidFill>
            <a:ln>
              <a:noFill/>
            </a:ln>
            <a:effectLst/>
          </c:spPr>
          <c:invertIfNegative val="0"/>
          <c:cat>
            <c:numRef>
              <c:f>'Fairness Problem'!$J$59:$J$65</c:f>
              <c:numCache>
                <c:formatCode>General</c:formatCode>
                <c:ptCount val="7"/>
                <c:pt idx="0">
                  <c:v>0</c:v>
                </c:pt>
                <c:pt idx="1">
                  <c:v>1</c:v>
                </c:pt>
                <c:pt idx="2">
                  <c:v>2</c:v>
                </c:pt>
                <c:pt idx="3">
                  <c:v>3</c:v>
                </c:pt>
                <c:pt idx="4">
                  <c:v>4</c:v>
                </c:pt>
                <c:pt idx="5">
                  <c:v>5</c:v>
                </c:pt>
                <c:pt idx="6">
                  <c:v>6</c:v>
                </c:pt>
              </c:numCache>
            </c:numRef>
          </c:cat>
          <c:val>
            <c:numRef>
              <c:f>'Fairness Problem'!$M$59:$M$65</c:f>
              <c:numCache>
                <c:formatCode>_("$"* #,##0.00_);_("$"* \(#,##0.00\);_("$"* "-"??_);_(@_)</c:formatCode>
                <c:ptCount val="7"/>
                <c:pt idx="0">
                  <c:v>93774.16</c:v>
                </c:pt>
                <c:pt idx="1">
                  <c:v>93894.360000000015</c:v>
                </c:pt>
                <c:pt idx="2">
                  <c:v>94092.849999999991</c:v>
                </c:pt>
                <c:pt idx="3">
                  <c:v>94304.73</c:v>
                </c:pt>
                <c:pt idx="4">
                  <c:v>94585.54</c:v>
                </c:pt>
                <c:pt idx="5">
                  <c:v>94998.540000000008</c:v>
                </c:pt>
              </c:numCache>
            </c:numRef>
          </c:val>
          <c:extLst>
            <c:ext xmlns:c16="http://schemas.microsoft.com/office/drawing/2014/chart" uri="{C3380CC4-5D6E-409C-BE32-E72D297353CC}">
              <c16:uniqueId val="{00000000-B796-4737-B067-330EEA9E8F57}"/>
            </c:ext>
          </c:extLst>
        </c:ser>
        <c:ser>
          <c:idx val="1"/>
          <c:order val="1"/>
          <c:tx>
            <c:strRef>
              <c:f>'Fairness Problem'!$V$58</c:f>
              <c:strCache>
                <c:ptCount val="1"/>
                <c:pt idx="0">
                  <c:v>Total_Cost_Weekly_comm</c:v>
                </c:pt>
              </c:strCache>
            </c:strRef>
          </c:tx>
          <c:spPr>
            <a:solidFill>
              <a:schemeClr val="accent2"/>
            </a:solidFill>
            <a:ln>
              <a:noFill/>
            </a:ln>
            <a:effectLst/>
          </c:spPr>
          <c:invertIfNegative val="0"/>
          <c:cat>
            <c:numRef>
              <c:f>'Fairness Problem'!$J$59:$J$65</c:f>
              <c:numCache>
                <c:formatCode>General</c:formatCode>
                <c:ptCount val="7"/>
                <c:pt idx="0">
                  <c:v>0</c:v>
                </c:pt>
                <c:pt idx="1">
                  <c:v>1</c:v>
                </c:pt>
                <c:pt idx="2">
                  <c:v>2</c:v>
                </c:pt>
                <c:pt idx="3">
                  <c:v>3</c:v>
                </c:pt>
                <c:pt idx="4">
                  <c:v>4</c:v>
                </c:pt>
                <c:pt idx="5">
                  <c:v>5</c:v>
                </c:pt>
                <c:pt idx="6">
                  <c:v>6</c:v>
                </c:pt>
              </c:numCache>
            </c:numRef>
          </c:cat>
          <c:val>
            <c:numRef>
              <c:f>'Fairness Problem'!$V$59:$V$65</c:f>
              <c:numCache>
                <c:formatCode>_("$"* #,##0.00_);_("$"* \(#,##0.00\);_("$"* "-"??_);_(@_)</c:formatCode>
                <c:ptCount val="7"/>
                <c:pt idx="0">
                  <c:v>93774.16</c:v>
                </c:pt>
                <c:pt idx="1">
                  <c:v>93851.640000000014</c:v>
                </c:pt>
                <c:pt idx="2">
                  <c:v>93951.49</c:v>
                </c:pt>
                <c:pt idx="3">
                  <c:v>94168.75</c:v>
                </c:pt>
                <c:pt idx="4">
                  <c:v>94452.199999999983</c:v>
                </c:pt>
                <c:pt idx="5">
                  <c:v>94773.87000000001</c:v>
                </c:pt>
                <c:pt idx="6" formatCode="General">
                  <c:v>95193.72</c:v>
                </c:pt>
              </c:numCache>
            </c:numRef>
          </c:val>
          <c:extLst>
            <c:ext xmlns:c16="http://schemas.microsoft.com/office/drawing/2014/chart" uri="{C3380CC4-5D6E-409C-BE32-E72D297353CC}">
              <c16:uniqueId val="{00000001-B796-4737-B067-330EEA9E8F57}"/>
            </c:ext>
          </c:extLst>
        </c:ser>
        <c:dLbls>
          <c:showLegendKey val="0"/>
          <c:showVal val="0"/>
          <c:showCatName val="0"/>
          <c:showSerName val="0"/>
          <c:showPercent val="0"/>
          <c:showBubbleSize val="0"/>
        </c:dLbls>
        <c:gapWidth val="219"/>
        <c:overlap val="-27"/>
        <c:axId val="631449327"/>
        <c:axId val="631448367"/>
      </c:barChart>
      <c:catAx>
        <c:axId val="63144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48367"/>
        <c:crosses val="autoZero"/>
        <c:auto val="1"/>
        <c:lblAlgn val="ctr"/>
        <c:lblOffset val="100"/>
        <c:noMultiLvlLbl val="0"/>
      </c:catAx>
      <c:valAx>
        <c:axId val="6314483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49327"/>
        <c:crosses val="autoZero"/>
        <c:crossBetween val="between"/>
      </c:valAx>
      <c:spPr>
        <a:noFill/>
        <a:ln>
          <a:noFill/>
        </a:ln>
        <a:effectLst/>
      </c:spPr>
    </c:plotArea>
    <c:legend>
      <c:legendPos val="b"/>
      <c:layout>
        <c:manualLayout>
          <c:xMode val="edge"/>
          <c:yMode val="edge"/>
          <c:x val="0.2139880776543634"/>
          <c:y val="5.4220907976022671E-2"/>
          <c:w val="0.52939128765092591"/>
          <c:h val="4.91269813980676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6981627296588"/>
          <c:y val="0.15505796150481191"/>
          <c:w val="0.85853018372703416"/>
          <c:h val="0.72088764946048411"/>
        </c:manualLayout>
      </c:layout>
      <c:scatterChart>
        <c:scatterStyle val="lineMarker"/>
        <c:varyColors val="0"/>
        <c:ser>
          <c:idx val="0"/>
          <c:order val="0"/>
          <c:tx>
            <c:strRef>
              <c:f>'Fairness Problem'!$M$58</c:f>
              <c:strCache>
                <c:ptCount val="1"/>
                <c:pt idx="0">
                  <c:v>Total_Cost_Daliy_comm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'Fairness Problem'!$J$59:$J$64</c:f>
              <c:numCache>
                <c:formatCode>General</c:formatCode>
                <c:ptCount val="6"/>
                <c:pt idx="0">
                  <c:v>0</c:v>
                </c:pt>
                <c:pt idx="1">
                  <c:v>1</c:v>
                </c:pt>
                <c:pt idx="2">
                  <c:v>2</c:v>
                </c:pt>
                <c:pt idx="3">
                  <c:v>3</c:v>
                </c:pt>
                <c:pt idx="4">
                  <c:v>4</c:v>
                </c:pt>
                <c:pt idx="5">
                  <c:v>5</c:v>
                </c:pt>
              </c:numCache>
            </c:numRef>
          </c:xVal>
          <c:yVal>
            <c:numRef>
              <c:f>'Fairness Problem'!$M$59:$M$64</c:f>
              <c:numCache>
                <c:formatCode>_("$"* #,##0.00_);_("$"* \(#,##0.00\);_("$"* "-"??_);_(@_)</c:formatCode>
                <c:ptCount val="6"/>
                <c:pt idx="0">
                  <c:v>93774.16</c:v>
                </c:pt>
                <c:pt idx="1">
                  <c:v>93894.360000000015</c:v>
                </c:pt>
                <c:pt idx="2">
                  <c:v>94092.849999999991</c:v>
                </c:pt>
                <c:pt idx="3">
                  <c:v>94304.73</c:v>
                </c:pt>
                <c:pt idx="4">
                  <c:v>94585.54</c:v>
                </c:pt>
                <c:pt idx="5">
                  <c:v>94998.540000000008</c:v>
                </c:pt>
              </c:numCache>
            </c:numRef>
          </c:yVal>
          <c:smooth val="0"/>
          <c:extLst>
            <c:ext xmlns:c16="http://schemas.microsoft.com/office/drawing/2014/chart" uri="{C3380CC4-5D6E-409C-BE32-E72D297353CC}">
              <c16:uniqueId val="{00000000-7CAE-46D3-B7FF-18F16081295F}"/>
            </c:ext>
          </c:extLst>
        </c:ser>
        <c:dLbls>
          <c:showLegendKey val="0"/>
          <c:showVal val="0"/>
          <c:showCatName val="0"/>
          <c:showSerName val="0"/>
          <c:showPercent val="0"/>
          <c:showBubbleSize val="0"/>
        </c:dLbls>
        <c:axId val="34696831"/>
        <c:axId val="34699231"/>
      </c:scatterChart>
      <c:valAx>
        <c:axId val="3469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9231"/>
        <c:crosses val="autoZero"/>
        <c:crossBetween val="midCat"/>
      </c:valAx>
      <c:valAx>
        <c:axId val="34699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6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Total_Cosst</a:t>
            </a:r>
            <a:r>
              <a:rPr lang="en-AU" baseline="0"/>
              <a:t>_Weekly_comm</a:t>
            </a:r>
            <a:endParaRPr lang="en-AU"/>
          </a:p>
        </c:rich>
      </c:tx>
      <c:layout>
        <c:manualLayout>
          <c:xMode val="edge"/>
          <c:yMode val="edge"/>
          <c:x val="0.32060411198600181"/>
          <c:y val="2.7777832118811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'Fairness Problem'!$M$50:$AQ$50</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'Fairness Problem'!$M$51:$AQ$51</c:f>
              <c:numCache>
                <c:formatCode>General</c:formatCode>
                <c:ptCount val="31"/>
                <c:pt idx="0">
                  <c:v>93780.760000000009</c:v>
                </c:pt>
                <c:pt idx="1">
                  <c:v>93797.73000000001</c:v>
                </c:pt>
                <c:pt idx="2">
                  <c:v>93814.700000000012</c:v>
                </c:pt>
                <c:pt idx="3">
                  <c:v>93831.670000000013</c:v>
                </c:pt>
                <c:pt idx="4">
                  <c:v>93851.640000000014</c:v>
                </c:pt>
                <c:pt idx="5">
                  <c:v>93871.610000000015</c:v>
                </c:pt>
                <c:pt idx="6">
                  <c:v>93891.580000000016</c:v>
                </c:pt>
                <c:pt idx="7">
                  <c:v>93911.550000000017</c:v>
                </c:pt>
                <c:pt idx="8">
                  <c:v>93931.520000000019</c:v>
                </c:pt>
                <c:pt idx="9">
                  <c:v>93951.49</c:v>
                </c:pt>
                <c:pt idx="10">
                  <c:v>93971.459999999992</c:v>
                </c:pt>
                <c:pt idx="11">
                  <c:v>93998.680000000022</c:v>
                </c:pt>
                <c:pt idx="12">
                  <c:v>94055.37</c:v>
                </c:pt>
                <c:pt idx="13">
                  <c:v>94112.06</c:v>
                </c:pt>
                <c:pt idx="14">
                  <c:v>94168.75</c:v>
                </c:pt>
                <c:pt idx="15">
                  <c:v>94225.44</c:v>
                </c:pt>
                <c:pt idx="16">
                  <c:v>94282.13</c:v>
                </c:pt>
                <c:pt idx="17">
                  <c:v>94338.82</c:v>
                </c:pt>
                <c:pt idx="18">
                  <c:v>94395.51</c:v>
                </c:pt>
                <c:pt idx="19">
                  <c:v>94452.199999999983</c:v>
                </c:pt>
                <c:pt idx="20">
                  <c:v>94508.889999999985</c:v>
                </c:pt>
                <c:pt idx="21">
                  <c:v>94565.58</c:v>
                </c:pt>
                <c:pt idx="22">
                  <c:v>94622.27</c:v>
                </c:pt>
                <c:pt idx="23">
                  <c:v>94694.7</c:v>
                </c:pt>
                <c:pt idx="24">
                  <c:v>94773.87000000001</c:v>
                </c:pt>
                <c:pt idx="25">
                  <c:v>94853.040000000008</c:v>
                </c:pt>
                <c:pt idx="26">
                  <c:v>94932.21</c:v>
                </c:pt>
                <c:pt idx="27">
                  <c:v>95017.38</c:v>
                </c:pt>
                <c:pt idx="28">
                  <c:v>95105.55</c:v>
                </c:pt>
                <c:pt idx="29">
                  <c:v>95193.72</c:v>
                </c:pt>
                <c:pt idx="30">
                  <c:v>95281.89</c:v>
                </c:pt>
              </c:numCache>
            </c:numRef>
          </c:yVal>
          <c:smooth val="1"/>
          <c:extLst>
            <c:ext xmlns:c16="http://schemas.microsoft.com/office/drawing/2014/chart" uri="{C3380CC4-5D6E-409C-BE32-E72D297353CC}">
              <c16:uniqueId val="{00000000-2C42-4E03-B5F6-137547A70D9D}"/>
            </c:ext>
          </c:extLst>
        </c:ser>
        <c:dLbls>
          <c:showLegendKey val="0"/>
          <c:showVal val="0"/>
          <c:showCatName val="0"/>
          <c:showSerName val="0"/>
          <c:showPercent val="0"/>
          <c:showBubbleSize val="0"/>
        </c:dLbls>
        <c:axId val="823227199"/>
        <c:axId val="823229599"/>
      </c:scatterChart>
      <c:valAx>
        <c:axId val="823227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29599"/>
        <c:crosses val="autoZero"/>
        <c:crossBetween val="midCat"/>
      </c:valAx>
      <c:valAx>
        <c:axId val="8232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27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'Fairness Problem'!$M$58</c:f>
              <c:strCache>
                <c:ptCount val="1"/>
                <c:pt idx="0">
                  <c:v>Total_Cost_Daliy_comm</c:v>
                </c:pt>
              </c:strCache>
            </c:strRef>
          </c:tx>
          <c:spPr>
            <a:solidFill>
              <a:schemeClr val="accent1"/>
            </a:solidFill>
            <a:ln>
              <a:noFill/>
            </a:ln>
            <a:effectLst/>
          </c:spPr>
          <c:invertIfNegative val="0"/>
          <c:cat>
            <c:numRef>
              <c:f>'Fairness Problem'!$J$59:$J$65</c:f>
              <c:numCache>
                <c:formatCode>General</c:formatCode>
                <c:ptCount val="7"/>
                <c:pt idx="0">
                  <c:v>0</c:v>
                </c:pt>
                <c:pt idx="1">
                  <c:v>1</c:v>
                </c:pt>
                <c:pt idx="2">
                  <c:v>2</c:v>
                </c:pt>
                <c:pt idx="3">
                  <c:v>3</c:v>
                </c:pt>
                <c:pt idx="4">
                  <c:v>4</c:v>
                </c:pt>
                <c:pt idx="5">
                  <c:v>5</c:v>
                </c:pt>
                <c:pt idx="6">
                  <c:v>6</c:v>
                </c:pt>
              </c:numCache>
            </c:numRef>
          </c:cat>
          <c:val>
            <c:numRef>
              <c:f>'Fairness Problem'!$M$59:$M$65</c:f>
              <c:numCache>
                <c:formatCode>_("$"* #,##0.00_);_("$"* \(#,##0.00\);_("$"* "-"??_);_(@_)</c:formatCode>
                <c:ptCount val="7"/>
                <c:pt idx="0">
                  <c:v>93774.16</c:v>
                </c:pt>
                <c:pt idx="1">
                  <c:v>93894.360000000015</c:v>
                </c:pt>
                <c:pt idx="2">
                  <c:v>94092.849999999991</c:v>
                </c:pt>
                <c:pt idx="3">
                  <c:v>94304.73</c:v>
                </c:pt>
                <c:pt idx="4">
                  <c:v>94585.54</c:v>
                </c:pt>
                <c:pt idx="5">
                  <c:v>94998.540000000008</c:v>
                </c:pt>
              </c:numCache>
            </c:numRef>
          </c:val>
          <c:extLst>
            <c:ext xmlns:c16="http://schemas.microsoft.com/office/drawing/2014/chart" uri="{C3380CC4-5D6E-409C-BE32-E72D297353CC}">
              <c16:uniqueId val="{00000000-793C-40C7-9ECF-4DAB7B7B173C}"/>
            </c:ext>
          </c:extLst>
        </c:ser>
        <c:ser>
          <c:idx val="1"/>
          <c:order val="1"/>
          <c:tx>
            <c:strRef>
              <c:f>'Fairness Problem'!$V$58</c:f>
              <c:strCache>
                <c:ptCount val="1"/>
                <c:pt idx="0">
                  <c:v>Total_Cost_Weekly_comm</c:v>
                </c:pt>
              </c:strCache>
            </c:strRef>
          </c:tx>
          <c:spPr>
            <a:solidFill>
              <a:schemeClr val="accent2"/>
            </a:solidFill>
            <a:ln>
              <a:noFill/>
            </a:ln>
            <a:effectLst/>
          </c:spPr>
          <c:invertIfNegative val="0"/>
          <c:cat>
            <c:numRef>
              <c:f>'Fairness Problem'!$J$59:$J$65</c:f>
              <c:numCache>
                <c:formatCode>General</c:formatCode>
                <c:ptCount val="7"/>
                <c:pt idx="0">
                  <c:v>0</c:v>
                </c:pt>
                <c:pt idx="1">
                  <c:v>1</c:v>
                </c:pt>
                <c:pt idx="2">
                  <c:v>2</c:v>
                </c:pt>
                <c:pt idx="3">
                  <c:v>3</c:v>
                </c:pt>
                <c:pt idx="4">
                  <c:v>4</c:v>
                </c:pt>
                <c:pt idx="5">
                  <c:v>5</c:v>
                </c:pt>
                <c:pt idx="6">
                  <c:v>6</c:v>
                </c:pt>
              </c:numCache>
            </c:numRef>
          </c:cat>
          <c:val>
            <c:numRef>
              <c:f>'Fairness Problem'!$V$59:$V$65</c:f>
              <c:numCache>
                <c:formatCode>_("$"* #,##0.00_);_("$"* \(#,##0.00\);_("$"* "-"??_);_(@_)</c:formatCode>
                <c:ptCount val="7"/>
                <c:pt idx="0">
                  <c:v>93774.16</c:v>
                </c:pt>
                <c:pt idx="1">
                  <c:v>93851.640000000014</c:v>
                </c:pt>
                <c:pt idx="2">
                  <c:v>93951.49</c:v>
                </c:pt>
                <c:pt idx="3">
                  <c:v>94168.75</c:v>
                </c:pt>
                <c:pt idx="4">
                  <c:v>94452.199999999983</c:v>
                </c:pt>
                <c:pt idx="5">
                  <c:v>94773.87000000001</c:v>
                </c:pt>
                <c:pt idx="6" formatCode="General">
                  <c:v>95193.72</c:v>
                </c:pt>
              </c:numCache>
            </c:numRef>
          </c:val>
          <c:extLst>
            <c:ext xmlns:c16="http://schemas.microsoft.com/office/drawing/2014/chart" uri="{C3380CC4-5D6E-409C-BE32-E72D297353CC}">
              <c16:uniqueId val="{00000001-793C-40C7-9ECF-4DAB7B7B173C}"/>
            </c:ext>
          </c:extLst>
        </c:ser>
        <c:dLbls>
          <c:showLegendKey val="0"/>
          <c:showVal val="0"/>
          <c:showCatName val="0"/>
          <c:showSerName val="0"/>
          <c:showPercent val="0"/>
          <c:showBubbleSize val="0"/>
        </c:dLbls>
        <c:gapWidth val="219"/>
        <c:overlap val="-27"/>
        <c:axId val="631449327"/>
        <c:axId val="631448367"/>
      </c:barChart>
      <c:catAx>
        <c:axId val="63144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48367"/>
        <c:crosses val="autoZero"/>
        <c:auto val="1"/>
        <c:lblAlgn val="ctr"/>
        <c:lblOffset val="100"/>
        <c:noMultiLvlLbl val="0"/>
      </c:catAx>
      <c:valAx>
        <c:axId val="6314483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49327"/>
        <c:crosses val="autoZero"/>
        <c:crossBetween val="between"/>
      </c:valAx>
      <c:spPr>
        <a:noFill/>
        <a:ln>
          <a:noFill/>
        </a:ln>
        <a:effectLst/>
      </c:spPr>
    </c:plotArea>
    <c:legend>
      <c:legendPos val="b"/>
      <c:layout>
        <c:manualLayout>
          <c:xMode val="edge"/>
          <c:yMode val="edge"/>
          <c:x val="0.2139880776543634"/>
          <c:y val="5.4220907976022671E-2"/>
          <c:w val="0.52939128765092591"/>
          <c:h val="4.91269813980676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29368</xdr:colOff>
      <xdr:row>0</xdr:row>
      <xdr:rowOff>19049</xdr:rowOff>
    </xdr:from>
    <xdr:to>
      <xdr:col>10</xdr:col>
      <xdr:colOff>95250</xdr:colOff>
      <xdr:row>23</xdr:row>
      <xdr:rowOff>87312</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258AE17-64D9-497D-8365-1E59BADC36F4}"/>
                </a:ext>
              </a:extLst>
            </xdr:cNvPr>
            <xdr:cNvSpPr txBox="1"/>
          </xdr:nvSpPr>
          <xdr:spPr>
            <a:xfrm>
              <a:off x="29368" y="19049"/>
              <a:ext cx="6177757" cy="3719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1" baseline="0">
                  <a:solidFill>
                    <a:schemeClr val="dk1"/>
                  </a:solidFill>
                  <a:latin typeface="Cambria Math" panose="02040503050406030204" pitchFamily="18" charset="0"/>
                  <a:ea typeface="+mn-ea"/>
                  <a:cs typeface="+mn-cs"/>
                </a:rPr>
                <a:t>Variables and parameters:</a:t>
              </a:r>
            </a:p>
            <a:p>
              <a:pPr lvl="1"/>
              <a:r>
                <a:rPr lang="en-AU" sz="1100" b="0" i="1" baseline="0">
                  <a:solidFill>
                    <a:schemeClr val="dk1"/>
                  </a:solidFill>
                  <a:effectLst/>
                  <a:latin typeface="+mn-lt"/>
                  <a:ea typeface="+mn-ea"/>
                  <a:cs typeface="+mn-cs"/>
                </a:rPr>
                <a:t>C : set </a:t>
              </a:r>
              <a:r>
                <a:rPr lang="en-US" altLang="zh-CN" sz="1100" b="0" i="1" baseline="0">
                  <a:solidFill>
                    <a:schemeClr val="dk1"/>
                  </a:solidFill>
                  <a:effectLst/>
                  <a:latin typeface="+mn-lt"/>
                  <a:ea typeface="+mn-ea"/>
                  <a:cs typeface="+mn-cs"/>
                </a:rPr>
                <a:t>of </a:t>
              </a:r>
              <a:r>
                <a:rPr lang="en-AU" sz="1100" b="0" i="1" baseline="0">
                  <a:solidFill>
                    <a:schemeClr val="dk1"/>
                  </a:solidFill>
                  <a:effectLst/>
                  <a:latin typeface="+mn-lt"/>
                  <a:ea typeface="+mn-ea"/>
                  <a:cs typeface="+mn-cs"/>
                </a:rPr>
                <a:t> carrier</a:t>
              </a:r>
            </a:p>
            <a:p>
              <a:pPr lvl="1"/>
              <a:r>
                <a:rPr lang="en-AU" sz="1100" b="0" i="1" baseline="0">
                  <a:solidFill>
                    <a:schemeClr val="dk1"/>
                  </a:solidFill>
                  <a:effectLst/>
                  <a:latin typeface="+mn-lt"/>
                  <a:ea typeface="+mn-ea"/>
                  <a:cs typeface="+mn-cs"/>
                </a:rPr>
                <a:t>i :       index of C    i</a:t>
              </a:r>
              <a14:m>
                <m:oMath xmlns:m="http://schemas.openxmlformats.org/officeDocument/2006/math">
                  <m:r>
                    <a:rPr lang="en-AU" sz="1100" b="0" i="1" baseline="0">
                      <a:solidFill>
                        <a:schemeClr val="dk1"/>
                      </a:solidFill>
                      <a:effectLst/>
                      <a:latin typeface="Cambria Math" panose="02040503050406030204" pitchFamily="18" charset="0"/>
                      <a:ea typeface="+mn-ea"/>
                      <a:cs typeface="+mn-cs"/>
                    </a:rPr>
                    <m:t> ∈ </m:t>
                  </m:r>
                </m:oMath>
              </a14:m>
              <a:r>
                <a:rPr lang="en-AU" sz="1100" b="0" i="1" baseline="0">
                  <a:solidFill>
                    <a:schemeClr val="dk1"/>
                  </a:solidFill>
                  <a:effectLst/>
                  <a:latin typeface="+mn-lt"/>
                  <a:ea typeface="+mn-ea"/>
                  <a:cs typeface="+mn-cs"/>
                </a:rPr>
                <a:t>(1,2,3,4,5,6)</a:t>
              </a:r>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a:rPr lang="en-AU" sz="1100" b="0" i="1" baseline="0">
                      <a:solidFill>
                        <a:schemeClr val="dk1"/>
                      </a:solidFill>
                      <a:effectLst/>
                      <a:latin typeface="Cambria Math" panose="02040503050406030204" pitchFamily="18" charset="0"/>
                      <a:ea typeface="+mn-ea"/>
                      <a:cs typeface="+mn-cs"/>
                    </a:rPr>
                    <m:t>:     </m:t>
                  </m:r>
                </m:oMath>
              </a14:m>
              <a:r>
                <a:rPr lang="en-AU" sz="1100" b="0" i="1" baseline="0">
                  <a:solidFill>
                    <a:schemeClr val="dk1"/>
                  </a:solidFill>
                  <a:effectLst/>
                  <a:latin typeface="+mn-lt"/>
                  <a:ea typeface="+mn-ea"/>
                  <a:cs typeface="+mn-cs"/>
                </a:rPr>
                <a:t>Unit price per </a:t>
              </a:r>
              <a:r>
                <a:rPr lang="en-US" sz="1100" b="0" i="1" baseline="0">
                  <a:solidFill>
                    <a:schemeClr val="dk1"/>
                  </a:solidFill>
                  <a:effectLst/>
                  <a:latin typeface="+mn-lt"/>
                  <a:ea typeface="+mn-ea"/>
                  <a:cs typeface="+mn-cs"/>
                </a:rPr>
                <a:t>mile  of carrier i</a:t>
              </a:r>
              <a:endParaRPr lang="en-AU" sz="1100" b="0" i="1" baseline="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0" i="1" baseline="0">
                  <a:solidFill>
                    <a:schemeClr val="dk1"/>
                  </a:solidFill>
                  <a:effectLst/>
                  <a:latin typeface="+mn-lt"/>
                  <a:ea typeface="+mn-ea"/>
                  <a:cs typeface="+mn-cs"/>
                </a:rPr>
                <a:t> : Stop-off charge for  carrier i</a:t>
              </a:r>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0" i="1" baseline="0">
                  <a:solidFill>
                    <a:schemeClr val="dk1"/>
                  </a:solidFill>
                  <a:effectLst/>
                  <a:latin typeface="+mn-lt"/>
                  <a:ea typeface="+mn-ea"/>
                  <a:cs typeface="+mn-cs"/>
                </a:rPr>
                <a:t>:  Available Pulls for carrier i</a:t>
              </a:r>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𝐵</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0" i="1" baseline="0">
                  <a:solidFill>
                    <a:schemeClr val="dk1"/>
                  </a:solidFill>
                  <a:effectLst/>
                  <a:latin typeface="+mn-lt"/>
                  <a:ea typeface="+mn-ea"/>
                  <a:cs typeface="+mn-cs"/>
                </a:rPr>
                <a:t>:   binary for whether to select this carrier i.(select the carrie =1, not select the carrier =0)</a:t>
              </a:r>
            </a:p>
            <a:p>
              <a:pPr marL="457200" marR="0" lvl="1" indent="0" defTabSz="914400" eaLnBrk="1" fontAlgn="auto" latinLnBrk="0" hangingPunct="1">
                <a:lnSpc>
                  <a:spcPct val="100000"/>
                </a:lnSpc>
                <a:spcBef>
                  <a:spcPts val="0"/>
                </a:spcBef>
                <a:spcAft>
                  <a:spcPts val="0"/>
                </a:spcAft>
                <a:buClrTx/>
                <a:buSzTx/>
                <a:buFontTx/>
                <a:buNone/>
                <a:tabLst/>
                <a:defRPr/>
              </a:pPr>
              <a:endParaRPr lang="en-AU" sz="1100" b="0" i="1" baseline="0">
                <a:solidFill>
                  <a:schemeClr val="dk1"/>
                </a:solidFill>
                <a:effectLst/>
                <a:latin typeface="+mn-lt"/>
                <a:ea typeface="+mn-ea"/>
                <a:cs typeface="+mn-cs"/>
              </a:endParaRPr>
            </a:p>
            <a:p>
              <a:pPr lvl="1"/>
              <a:r>
                <a:rPr lang="en-AU" sz="1100" b="0" i="1" baseline="0">
                  <a:solidFill>
                    <a:schemeClr val="dk1"/>
                  </a:solidFill>
                  <a:effectLst/>
                  <a:latin typeface="+mn-lt"/>
                  <a:ea typeface="+mn-ea"/>
                  <a:cs typeface="+mn-cs"/>
                </a:rPr>
                <a:t>D:      set of  Destination</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1" baseline="0">
                  <a:solidFill>
                    <a:schemeClr val="dk1"/>
                  </a:solidFill>
                  <a:effectLst/>
                  <a:latin typeface="+mn-lt"/>
                  <a:ea typeface="+mn-ea"/>
                  <a:cs typeface="+mn-cs"/>
                </a:rPr>
                <a:t>j :      index of  D j </a:t>
              </a:r>
              <a14:m>
                <m:oMath xmlns:m="http://schemas.openxmlformats.org/officeDocument/2006/math">
                  <m:r>
                    <a:rPr lang="en-AU" sz="1100" b="0" i="1" baseline="0">
                      <a:solidFill>
                        <a:schemeClr val="dk1"/>
                      </a:solidFill>
                      <a:effectLst/>
                      <a:latin typeface="Cambria Math" panose="02040503050406030204" pitchFamily="18" charset="0"/>
                      <a:ea typeface="+mn-ea"/>
                      <a:cs typeface="+mn-cs"/>
                    </a:rPr>
                    <m:t>∈</m:t>
                  </m:r>
                </m:oMath>
              </a14:m>
              <a:r>
                <a:rPr lang="en-AU" sz="1100" b="0" i="1" baseline="0">
                  <a:solidFill>
                    <a:schemeClr val="dk1"/>
                  </a:solidFill>
                  <a:effectLst/>
                  <a:latin typeface="+mn-lt"/>
                  <a:ea typeface="+mn-ea"/>
                  <a:cs typeface="+mn-cs"/>
                </a:rPr>
                <a:t>(1,2,3,4,5,6)</a:t>
              </a: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a:rPr lang="en-AU" sz="1100" b="0" i="1" baseline="0">
                      <a:solidFill>
                        <a:schemeClr val="dk1"/>
                      </a:solidFill>
                      <a:effectLst/>
                      <a:latin typeface="Cambria Math" panose="02040503050406030204" pitchFamily="18" charset="0"/>
                      <a:ea typeface="+mn-ea"/>
                      <a:cs typeface="+mn-cs"/>
                    </a:rPr>
                    <m:t>: </m:t>
                  </m:r>
                </m:oMath>
              </a14:m>
              <a:r>
                <a:rPr lang="en-AU" sz="1100" b="0" i="1" baseline="0">
                  <a:solidFill>
                    <a:schemeClr val="dk1"/>
                  </a:solidFill>
                  <a:effectLst/>
                  <a:latin typeface="+mn-lt"/>
                  <a:ea typeface="+mn-ea"/>
                  <a:cs typeface="+mn-cs"/>
                </a:rPr>
                <a:t>   number of stops for destination j</a:t>
              </a: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oMath>
              </a14:m>
              <a:r>
                <a:rPr lang="en-AU" sz="1100" b="0" i="1" baseline="0">
                  <a:solidFill>
                    <a:schemeClr val="dk1"/>
                  </a:solidFill>
                  <a:effectLst/>
                  <a:latin typeface="+mn-lt"/>
                  <a:ea typeface="+mn-ea"/>
                  <a:cs typeface="+mn-cs"/>
                </a:rPr>
                <a:t>:   </a:t>
              </a:r>
              <a:r>
                <a:rPr lang="en-US" altLang="zh-CN" sz="1100" b="0" i="1" baseline="0">
                  <a:solidFill>
                    <a:schemeClr val="dk1"/>
                  </a:solidFill>
                  <a:effectLst/>
                  <a:latin typeface="+mn-lt"/>
                  <a:ea typeface="+mn-ea"/>
                  <a:cs typeface="+mn-cs"/>
                </a:rPr>
                <a:t>miles </a:t>
              </a:r>
              <a:r>
                <a:rPr lang="en-AU" sz="1100" b="0" i="1" baseline="0">
                  <a:solidFill>
                    <a:schemeClr val="dk1"/>
                  </a:solidFill>
                  <a:effectLst/>
                  <a:latin typeface="+mn-lt"/>
                  <a:ea typeface="+mn-ea"/>
                  <a:cs typeface="+mn-cs"/>
                </a:rPr>
                <a:t>per destination j</a:t>
              </a:r>
            </a:p>
            <a:p>
              <a:pPr lvl="1"/>
              <a:endParaRPr lang="en-AU" sz="1100" b="0" i="1" baseline="0">
                <a:solidFill>
                  <a:schemeClr val="dk1"/>
                </a:solidFill>
                <a:effectLst/>
                <a:latin typeface="+mn-lt"/>
                <a:ea typeface="+mn-ea"/>
                <a:cs typeface="+mn-cs"/>
              </a:endParaRPr>
            </a:p>
            <a:p>
              <a:pPr lvl="1"/>
              <a:r>
                <a:rPr lang="en-AU" sz="1100" b="0" i="1" baseline="0">
                  <a:solidFill>
                    <a:schemeClr val="dk1"/>
                  </a:solidFill>
                  <a:effectLst/>
                  <a:latin typeface="+mn-lt"/>
                  <a:ea typeface="+mn-ea"/>
                  <a:cs typeface="+mn-cs"/>
                </a:rPr>
                <a:t>A</a:t>
              </a:r>
              <a:r>
                <a:rPr lang="zh-CN" altLang="en-US" sz="1100" b="0" i="1" baseline="0">
                  <a:solidFill>
                    <a:schemeClr val="dk1"/>
                  </a:solidFill>
                  <a:effectLst/>
                  <a:latin typeface="+mn-lt"/>
                  <a:ea typeface="+mn-ea"/>
                  <a:cs typeface="+mn-cs"/>
                </a:rPr>
                <a:t>：</a:t>
              </a:r>
              <a:r>
                <a:rPr lang="en-US" altLang="zh-CN" sz="1100" b="0" i="1" baseline="0">
                  <a:solidFill>
                    <a:schemeClr val="dk1"/>
                  </a:solidFill>
                  <a:effectLst/>
                  <a:latin typeface="+mn-lt"/>
                  <a:ea typeface="+mn-ea"/>
                  <a:cs typeface="+mn-cs"/>
                </a:rPr>
                <a:t>set of weekdays</a:t>
              </a:r>
            </a:p>
            <a:p>
              <a:pPr marL="457200" marR="0" lvl="1" indent="0" defTabSz="914400" eaLnBrk="1" fontAlgn="auto" latinLnBrk="0" hangingPunct="1">
                <a:lnSpc>
                  <a:spcPct val="100000"/>
                </a:lnSpc>
                <a:spcBef>
                  <a:spcPts val="0"/>
                </a:spcBef>
                <a:spcAft>
                  <a:spcPts val="0"/>
                </a:spcAft>
                <a:buClrTx/>
                <a:buSzTx/>
                <a:buFontTx/>
                <a:buNone/>
                <a:tabLst/>
                <a:defRPr/>
              </a:pPr>
              <a:r>
                <a:rPr lang="en-US" altLang="zh-CN" sz="1100" b="0" i="1" baseline="0">
                  <a:solidFill>
                    <a:schemeClr val="dk1"/>
                  </a:solidFill>
                  <a:effectLst/>
                  <a:latin typeface="+mn-lt"/>
                  <a:ea typeface="+mn-ea"/>
                  <a:cs typeface="+mn-cs"/>
                </a:rPr>
                <a:t>w</a:t>
              </a:r>
              <a:r>
                <a:rPr lang="zh-CN" altLang="en-US" sz="1100" b="0" i="1" baseline="0">
                  <a:solidFill>
                    <a:schemeClr val="dk1"/>
                  </a:solidFill>
                  <a:effectLst/>
                  <a:latin typeface="+mn-lt"/>
                  <a:ea typeface="+mn-ea"/>
                  <a:cs typeface="+mn-cs"/>
                </a:rPr>
                <a:t>：</a:t>
              </a:r>
              <a:r>
                <a:rPr lang="en-US" altLang="zh-CN" sz="1100" b="0" i="1" baseline="0">
                  <a:solidFill>
                    <a:schemeClr val="dk1"/>
                  </a:solidFill>
                  <a:effectLst/>
                  <a:latin typeface="+mn-lt"/>
                  <a:ea typeface="+mn-ea"/>
                  <a:cs typeface="+mn-cs"/>
                </a:rPr>
                <a:t>index of A  w</a:t>
              </a:r>
              <a14:m>
                <m:oMath xmlns:m="http://schemas.openxmlformats.org/officeDocument/2006/math">
                  <m:r>
                    <a:rPr lang="en-AU" sz="1100" b="0" i="1" baseline="0">
                      <a:solidFill>
                        <a:schemeClr val="dk1"/>
                      </a:solidFill>
                      <a:effectLst/>
                      <a:latin typeface="Cambria Math" panose="02040503050406030204" pitchFamily="18" charset="0"/>
                      <a:ea typeface="+mn-ea"/>
                      <a:cs typeface="+mn-cs"/>
                    </a:rPr>
                    <m:t>∈</m:t>
                  </m:r>
                </m:oMath>
              </a14:m>
              <a:r>
                <a:rPr lang="en-AU" sz="1100" b="0" i="1" baseline="0">
                  <a:solidFill>
                    <a:schemeClr val="dk1"/>
                  </a:solidFill>
                  <a:effectLst/>
                  <a:latin typeface="+mn-lt"/>
                  <a:ea typeface="+mn-ea"/>
                  <a:cs typeface="+mn-cs"/>
                </a:rPr>
                <a:t>(1,2,3,4,5)</a:t>
              </a: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oMath>
              </a14:m>
              <a:r>
                <a:rPr lang="en-AU" sz="1100" b="0" i="1" baseline="0">
                  <a:solidFill>
                    <a:schemeClr val="dk1"/>
                  </a:solidFill>
                  <a:effectLst/>
                  <a:latin typeface="+mn-lt"/>
                  <a:ea typeface="+mn-ea"/>
                  <a:cs typeface="+mn-cs"/>
                </a:rPr>
                <a:t>  Number of T</a:t>
              </a:r>
              <a:r>
                <a:rPr lang="en-US" altLang="zh-CN" sz="1100" b="0" i="1" baseline="0">
                  <a:solidFill>
                    <a:schemeClr val="dk1"/>
                  </a:solidFill>
                  <a:effectLst/>
                  <a:latin typeface="+mn-lt"/>
                  <a:ea typeface="+mn-ea"/>
                  <a:cs typeface="+mn-cs"/>
                </a:rPr>
                <a:t>rack</a:t>
              </a:r>
              <a:r>
                <a:rPr lang="en-AU" sz="1100" b="0" i="1" baseline="0">
                  <a:solidFill>
                    <a:schemeClr val="dk1"/>
                  </a:solidFill>
                  <a:effectLst/>
                  <a:latin typeface="+mn-lt"/>
                  <a:ea typeface="+mn-ea"/>
                  <a:cs typeface="+mn-cs"/>
                </a:rPr>
                <a:t>s  used by  carrier i on Destination j </a:t>
              </a:r>
              <a:r>
                <a:rPr lang="en-US" altLang="zh-CN" sz="1100" b="0" i="1" baseline="0">
                  <a:solidFill>
                    <a:schemeClr val="dk1"/>
                  </a:solidFill>
                  <a:effectLst/>
                  <a:latin typeface="+mn-lt"/>
                  <a:ea typeface="+mn-ea"/>
                  <a:cs typeface="+mn-cs"/>
                </a:rPr>
                <a:t>on day w plan</a:t>
              </a:r>
              <a:endParaRPr lang="en-AU" altLang="zh-CN" sz="1100" b="0" i="1" baseline="0">
                <a:solidFill>
                  <a:schemeClr val="dk1"/>
                </a:solidFill>
                <a:effectLst/>
                <a:latin typeface="+mn-lt"/>
                <a:ea typeface="+mn-ea"/>
                <a:cs typeface="+mn-cs"/>
              </a:endParaRP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𝑗𝑤</m:t>
                      </m:r>
                    </m:sub>
                  </m:sSub>
                  <m:r>
                    <a:rPr lang="en-AU" sz="1100" b="0" i="1" baseline="0">
                      <a:solidFill>
                        <a:schemeClr val="dk1"/>
                      </a:solidFill>
                      <a:effectLst/>
                      <a:latin typeface="Cambria Math" panose="02040503050406030204" pitchFamily="18" charset="0"/>
                      <a:ea typeface="+mn-ea"/>
                      <a:cs typeface="+mn-cs"/>
                    </a:rPr>
                    <m:t>:</m:t>
                  </m:r>
                  <m:r>
                    <a:rPr lang="en-AU" sz="1100" b="0" i="1" baseline="0">
                      <a:solidFill>
                        <a:schemeClr val="dk1"/>
                      </a:solidFill>
                      <a:effectLst/>
                      <a:latin typeface="Cambria Math" panose="02040503050406030204" pitchFamily="18" charset="0"/>
                      <a:ea typeface="+mn-ea"/>
                      <a:cs typeface="+mn-cs"/>
                    </a:rPr>
                    <m:t>𝑁𝑢𝑚𝑏𝑒𝑟</m:t>
                  </m:r>
                  <m:r>
                    <a:rPr lang="en-AU" sz="1100" b="0" i="1" baseline="0">
                      <a:solidFill>
                        <a:schemeClr val="dk1"/>
                      </a:solidFill>
                      <a:effectLst/>
                      <a:latin typeface="Cambria Math" panose="02040503050406030204" pitchFamily="18" charset="0"/>
                      <a:ea typeface="+mn-ea"/>
                      <a:cs typeface="+mn-cs"/>
                    </a:rPr>
                    <m:t> </m:t>
                  </m:r>
                  <m:r>
                    <a:rPr lang="en-AU" sz="1100" b="0" i="1" baseline="0">
                      <a:solidFill>
                        <a:schemeClr val="dk1"/>
                      </a:solidFill>
                      <a:effectLst/>
                      <a:latin typeface="Cambria Math" panose="02040503050406030204" pitchFamily="18" charset="0"/>
                      <a:ea typeface="+mn-ea"/>
                      <a:cs typeface="+mn-cs"/>
                    </a:rPr>
                    <m:t>𝑜𝑓</m:t>
                  </m:r>
                  <m:r>
                    <a:rPr lang="en-AU" sz="1100" b="0" i="1" baseline="0">
                      <a:solidFill>
                        <a:schemeClr val="dk1"/>
                      </a:solidFill>
                      <a:effectLst/>
                      <a:latin typeface="Cambria Math" panose="02040503050406030204" pitchFamily="18" charset="0"/>
                      <a:ea typeface="+mn-ea"/>
                      <a:cs typeface="+mn-cs"/>
                    </a:rPr>
                    <m:t> </m:t>
                  </m:r>
                  <m:r>
                    <a:rPr lang="en-AU" sz="1100" b="0" i="1" baseline="0">
                      <a:solidFill>
                        <a:schemeClr val="dk1"/>
                      </a:solidFill>
                      <a:effectLst/>
                      <a:latin typeface="Cambria Math" panose="02040503050406030204" pitchFamily="18" charset="0"/>
                      <a:ea typeface="+mn-ea"/>
                      <a:cs typeface="+mn-cs"/>
                    </a:rPr>
                    <m:t>𝑡𝑟𝑎𝑐𝑘𝑠</m:t>
                  </m:r>
                  <m:r>
                    <a:rPr lang="en-AU" sz="1100" b="0" i="1" baseline="0">
                      <a:solidFill>
                        <a:schemeClr val="dk1"/>
                      </a:solidFill>
                      <a:effectLst/>
                      <a:latin typeface="Cambria Math" panose="02040503050406030204" pitchFamily="18" charset="0"/>
                      <a:ea typeface="+mn-ea"/>
                      <a:cs typeface="+mn-cs"/>
                    </a:rPr>
                    <m:t> </m:t>
                  </m:r>
                  <m:r>
                    <a:rPr lang="en-AU" sz="1100" b="0" i="1" baseline="0">
                      <a:solidFill>
                        <a:schemeClr val="dk1"/>
                      </a:solidFill>
                      <a:effectLst/>
                      <a:latin typeface="Cambria Math" panose="02040503050406030204" pitchFamily="18" charset="0"/>
                      <a:ea typeface="+mn-ea"/>
                      <a:cs typeface="+mn-cs"/>
                    </a:rPr>
                    <m:t>𝑑𝑒𝑚𝑎𝑛𝑑</m:t>
                  </m:r>
                  <m:r>
                    <a:rPr lang="en-AU" sz="1100" b="0" i="1" baseline="0">
                      <a:solidFill>
                        <a:schemeClr val="dk1"/>
                      </a:solidFill>
                      <a:effectLst/>
                      <a:latin typeface="Cambria Math" panose="02040503050406030204" pitchFamily="18" charset="0"/>
                      <a:ea typeface="+mn-ea"/>
                      <a:cs typeface="+mn-cs"/>
                    </a:rPr>
                    <m:t> </m:t>
                  </m:r>
                  <m:r>
                    <a:rPr lang="en-AU" sz="1100" b="0" i="1" baseline="0">
                      <a:solidFill>
                        <a:schemeClr val="dk1"/>
                      </a:solidFill>
                      <a:effectLst/>
                      <a:latin typeface="Cambria Math" panose="02040503050406030204" pitchFamily="18" charset="0"/>
                      <a:ea typeface="+mn-ea"/>
                      <a:cs typeface="+mn-cs"/>
                    </a:rPr>
                    <m:t>𝑜𝑛</m:t>
                  </m:r>
                  <m:r>
                    <a:rPr lang="en-AU" sz="1100" b="0" i="1" baseline="0">
                      <a:solidFill>
                        <a:schemeClr val="dk1"/>
                      </a:solidFill>
                      <a:effectLst/>
                      <a:latin typeface="Cambria Math" panose="02040503050406030204" pitchFamily="18" charset="0"/>
                      <a:ea typeface="+mn-ea"/>
                      <a:cs typeface="+mn-cs"/>
                    </a:rPr>
                    <m:t> </m:t>
                  </m:r>
                </m:oMath>
              </a14:m>
              <a:r>
                <a:rPr lang="en-AU" sz="1100" b="0" i="1" baseline="0">
                  <a:solidFill>
                    <a:schemeClr val="dk1"/>
                  </a:solidFill>
                  <a:effectLst/>
                  <a:latin typeface="+mn-lt"/>
                  <a:ea typeface="+mn-ea"/>
                  <a:cs typeface="+mn-cs"/>
                </a:rPr>
                <a:t>Destination j </a:t>
              </a:r>
              <a:r>
                <a:rPr lang="en-US" sz="1100" b="0" i="1" baseline="0">
                  <a:solidFill>
                    <a:schemeClr val="dk1"/>
                  </a:solidFill>
                  <a:effectLst/>
                  <a:latin typeface="+mn-lt"/>
                  <a:ea typeface="+mn-ea"/>
                  <a:cs typeface="+mn-cs"/>
                </a:rPr>
                <a:t>on daily plan</a:t>
              </a:r>
            </a:p>
            <a:p>
              <a:pPr lvl="1"/>
              <a:endParaRPr lang="en-US" sz="1100" b="0" i="1" baseline="0">
                <a:solidFill>
                  <a:schemeClr val="dk1"/>
                </a:solidFill>
                <a:effectLst/>
                <a:latin typeface="+mn-lt"/>
                <a:ea typeface="+mn-ea"/>
                <a:cs typeface="+mn-cs"/>
              </a:endParaRP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𝐶𝑀𝑀𝑊</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aseline="0"/>
                <a:t> = weekly commitment number of tracks of ca</a:t>
              </a:r>
              <a:r>
                <a:rPr lang="en-US" altLang="zh-CN" sz="1100" baseline="0"/>
                <a:t>rrier</a:t>
              </a:r>
              <a:r>
                <a:rPr lang="en-AU" sz="1100" baseline="0"/>
                <a:t> </a:t>
              </a: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𝐶𝑀𝑀𝐷</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aseline="0">
                  <a:solidFill>
                    <a:schemeClr val="dk1"/>
                  </a:solidFill>
                  <a:effectLst/>
                  <a:latin typeface="+mn-lt"/>
                  <a:ea typeface="+mn-ea"/>
                  <a:cs typeface="+mn-cs"/>
                </a:rPr>
                <a:t> = daily commitment number of tracks of ca</a:t>
              </a:r>
              <a:r>
                <a:rPr lang="en-US" altLang="zh-CN" sz="1100" baseline="0">
                  <a:solidFill>
                    <a:schemeClr val="dk1"/>
                  </a:solidFill>
                  <a:effectLst/>
                  <a:latin typeface="+mn-lt"/>
                  <a:ea typeface="+mn-ea"/>
                  <a:cs typeface="+mn-cs"/>
                </a:rPr>
                <a:t>rrier      </a:t>
              </a:r>
              <a:endParaRPr lang="en-AU" sz="1100" b="0" baseline="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AU" sz="1100"/>
                <a:t> </a:t>
              </a:r>
            </a:p>
          </xdr:txBody>
        </xdr:sp>
      </mc:Choice>
      <mc:Fallback xmlns="">
        <xdr:sp macro="" textlink="">
          <xdr:nvSpPr>
            <xdr:cNvPr id="2" name="TextBox 1">
              <a:extLst>
                <a:ext uri="{FF2B5EF4-FFF2-40B4-BE49-F238E27FC236}">
                  <a16:creationId xmlns:a16="http://schemas.microsoft.com/office/drawing/2014/main" id="{7258AE17-64D9-497D-8365-1E59BADC36F4}"/>
                </a:ext>
              </a:extLst>
            </xdr:cNvPr>
            <xdr:cNvSpPr txBox="1"/>
          </xdr:nvSpPr>
          <xdr:spPr>
            <a:xfrm>
              <a:off x="29368" y="19049"/>
              <a:ext cx="6177757" cy="3719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1" baseline="0">
                  <a:solidFill>
                    <a:schemeClr val="dk1"/>
                  </a:solidFill>
                  <a:latin typeface="Cambria Math" panose="02040503050406030204" pitchFamily="18" charset="0"/>
                  <a:ea typeface="+mn-ea"/>
                  <a:cs typeface="+mn-cs"/>
                </a:rPr>
                <a:t>Variables and parameters:</a:t>
              </a:r>
            </a:p>
            <a:p>
              <a:pPr lvl="1"/>
              <a:r>
                <a:rPr lang="en-AU" sz="1100" b="0" i="1" baseline="0">
                  <a:solidFill>
                    <a:schemeClr val="dk1"/>
                  </a:solidFill>
                  <a:effectLst/>
                  <a:latin typeface="+mn-lt"/>
                  <a:ea typeface="+mn-ea"/>
                  <a:cs typeface="+mn-cs"/>
                </a:rPr>
                <a:t>C : set </a:t>
              </a:r>
              <a:r>
                <a:rPr lang="en-US" altLang="zh-CN" sz="1100" b="0" i="1" baseline="0">
                  <a:solidFill>
                    <a:schemeClr val="dk1"/>
                  </a:solidFill>
                  <a:effectLst/>
                  <a:latin typeface="+mn-lt"/>
                  <a:ea typeface="+mn-ea"/>
                  <a:cs typeface="+mn-cs"/>
                </a:rPr>
                <a:t>of </a:t>
              </a:r>
              <a:r>
                <a:rPr lang="en-AU" sz="1100" b="0" i="1" baseline="0">
                  <a:solidFill>
                    <a:schemeClr val="dk1"/>
                  </a:solidFill>
                  <a:effectLst/>
                  <a:latin typeface="+mn-lt"/>
                  <a:ea typeface="+mn-ea"/>
                  <a:cs typeface="+mn-cs"/>
                </a:rPr>
                <a:t> carrier</a:t>
              </a:r>
            </a:p>
            <a:p>
              <a:pPr lvl="1"/>
              <a:r>
                <a:rPr lang="en-AU" sz="1100" b="0" i="1" baseline="0">
                  <a:solidFill>
                    <a:schemeClr val="dk1"/>
                  </a:solidFill>
                  <a:effectLst/>
                  <a:latin typeface="+mn-lt"/>
                  <a:ea typeface="+mn-ea"/>
                  <a:cs typeface="+mn-cs"/>
                </a:rPr>
                <a:t>i :       index of C    i</a:t>
              </a:r>
              <a:r>
                <a:rPr lang="en-AU" sz="1100" b="0" i="0" baseline="0">
                  <a:solidFill>
                    <a:schemeClr val="dk1"/>
                  </a:solidFill>
                  <a:effectLst/>
                  <a:latin typeface="Cambria Math" panose="02040503050406030204" pitchFamily="18" charset="0"/>
                  <a:ea typeface="+mn-ea"/>
                  <a:cs typeface="+mn-cs"/>
                </a:rPr>
                <a:t> ∈ </a:t>
              </a:r>
              <a:r>
                <a:rPr lang="en-AU" sz="1100" b="0" i="1" baseline="0">
                  <a:solidFill>
                    <a:schemeClr val="dk1"/>
                  </a:solidFill>
                  <a:effectLst/>
                  <a:latin typeface="+mn-lt"/>
                  <a:ea typeface="+mn-ea"/>
                  <a:cs typeface="+mn-cs"/>
                </a:rPr>
                <a:t>(1,2,3,4,5,6)</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Cambria Math" panose="02040503050406030204" pitchFamily="18" charset="0"/>
                  <a:ea typeface="+mn-ea"/>
                  <a:cs typeface="+mn-cs"/>
                </a:rPr>
                <a:t>𝑃_𝑖:     </a:t>
              </a:r>
              <a:r>
                <a:rPr lang="en-AU" sz="1100" b="0" i="1" baseline="0">
                  <a:solidFill>
                    <a:schemeClr val="dk1"/>
                  </a:solidFill>
                  <a:effectLst/>
                  <a:latin typeface="+mn-lt"/>
                  <a:ea typeface="+mn-ea"/>
                  <a:cs typeface="+mn-cs"/>
                </a:rPr>
                <a:t>Unit price per </a:t>
              </a:r>
              <a:r>
                <a:rPr lang="en-US" sz="1100" b="0" i="1" baseline="0">
                  <a:solidFill>
                    <a:schemeClr val="dk1"/>
                  </a:solidFill>
                  <a:effectLst/>
                  <a:latin typeface="+mn-lt"/>
                  <a:ea typeface="+mn-ea"/>
                  <a:cs typeface="+mn-cs"/>
                </a:rPr>
                <a:t>mile  of carrier i</a:t>
              </a:r>
              <a:endParaRPr lang="en-AU" sz="1100" b="0" i="1" baseline="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Cambria Math" panose="02040503050406030204" pitchFamily="18" charset="0"/>
                  <a:ea typeface="+mn-ea"/>
                  <a:cs typeface="+mn-cs"/>
                </a:rPr>
                <a:t>〖𝑆𝐶〗_𝑖</a:t>
              </a:r>
              <a:r>
                <a:rPr lang="en-AU" sz="1100" b="0" i="1" baseline="0">
                  <a:solidFill>
                    <a:schemeClr val="dk1"/>
                  </a:solidFill>
                  <a:effectLst/>
                  <a:latin typeface="+mn-lt"/>
                  <a:ea typeface="+mn-ea"/>
                  <a:cs typeface="+mn-cs"/>
                </a:rPr>
                <a:t> : Stop-off charge for  carrier i</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Cambria Math" panose="02040503050406030204" pitchFamily="18" charset="0"/>
                  <a:ea typeface="+mn-ea"/>
                  <a:cs typeface="+mn-cs"/>
                </a:rPr>
                <a:t>〖𝑇𝐶〗_𝑖</a:t>
              </a:r>
              <a:r>
                <a:rPr lang="en-AU" sz="1100" b="0" i="1" baseline="0">
                  <a:solidFill>
                    <a:schemeClr val="dk1"/>
                  </a:solidFill>
                  <a:effectLst/>
                  <a:latin typeface="+mn-lt"/>
                  <a:ea typeface="+mn-ea"/>
                  <a:cs typeface="+mn-cs"/>
                </a:rPr>
                <a:t>:  Available Pulls for carrier i</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Cambria Math" panose="02040503050406030204" pitchFamily="18" charset="0"/>
                  <a:ea typeface="+mn-ea"/>
                  <a:cs typeface="+mn-cs"/>
                </a:rPr>
                <a:t>𝐵_𝑖</a:t>
              </a:r>
              <a:r>
                <a:rPr lang="en-AU" sz="1100" b="0" i="1" baseline="0">
                  <a:solidFill>
                    <a:schemeClr val="dk1"/>
                  </a:solidFill>
                  <a:effectLst/>
                  <a:latin typeface="+mn-lt"/>
                  <a:ea typeface="+mn-ea"/>
                  <a:cs typeface="+mn-cs"/>
                </a:rPr>
                <a:t>:   binary for whether to select this carrier i.(select the carrie =1, not select the carrier =0)</a:t>
              </a:r>
            </a:p>
            <a:p>
              <a:pPr marL="457200" marR="0" lvl="1" indent="0" defTabSz="914400" eaLnBrk="1" fontAlgn="auto" latinLnBrk="0" hangingPunct="1">
                <a:lnSpc>
                  <a:spcPct val="100000"/>
                </a:lnSpc>
                <a:spcBef>
                  <a:spcPts val="0"/>
                </a:spcBef>
                <a:spcAft>
                  <a:spcPts val="0"/>
                </a:spcAft>
                <a:buClrTx/>
                <a:buSzTx/>
                <a:buFontTx/>
                <a:buNone/>
                <a:tabLst/>
                <a:defRPr/>
              </a:pPr>
              <a:endParaRPr lang="en-AU" sz="1100" b="0" i="1" baseline="0">
                <a:solidFill>
                  <a:schemeClr val="dk1"/>
                </a:solidFill>
                <a:effectLst/>
                <a:latin typeface="+mn-lt"/>
                <a:ea typeface="+mn-ea"/>
                <a:cs typeface="+mn-cs"/>
              </a:endParaRPr>
            </a:p>
            <a:p>
              <a:pPr lvl="1"/>
              <a:r>
                <a:rPr lang="en-AU" sz="1100" b="0" i="1" baseline="0">
                  <a:solidFill>
                    <a:schemeClr val="dk1"/>
                  </a:solidFill>
                  <a:effectLst/>
                  <a:latin typeface="+mn-lt"/>
                  <a:ea typeface="+mn-ea"/>
                  <a:cs typeface="+mn-cs"/>
                </a:rPr>
                <a:t>D:      set of  Destination</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1" baseline="0">
                  <a:solidFill>
                    <a:schemeClr val="dk1"/>
                  </a:solidFill>
                  <a:effectLst/>
                  <a:latin typeface="+mn-lt"/>
                  <a:ea typeface="+mn-ea"/>
                  <a:cs typeface="+mn-cs"/>
                </a:rPr>
                <a:t>j :      index of  D j </a:t>
              </a:r>
              <a:r>
                <a:rPr lang="en-AU" sz="1100" b="0" i="0" baseline="0">
                  <a:solidFill>
                    <a:schemeClr val="dk1"/>
                  </a:solidFill>
                  <a:effectLst/>
                  <a:latin typeface="Cambria Math" panose="02040503050406030204" pitchFamily="18" charset="0"/>
                  <a:ea typeface="+mn-ea"/>
                  <a:cs typeface="+mn-cs"/>
                </a:rPr>
                <a:t>∈</a:t>
              </a:r>
              <a:r>
                <a:rPr lang="en-AU" sz="1100" b="0" i="1" baseline="0">
                  <a:solidFill>
                    <a:schemeClr val="dk1"/>
                  </a:solidFill>
                  <a:effectLst/>
                  <a:latin typeface="+mn-lt"/>
                  <a:ea typeface="+mn-ea"/>
                  <a:cs typeface="+mn-cs"/>
                </a:rPr>
                <a:t>(1,2,3,4,5,6)</a:t>
              </a:r>
            </a:p>
            <a:p>
              <a:pPr lvl="1"/>
              <a:r>
                <a:rPr lang="en-AU" sz="1100" b="0" i="0" baseline="0">
                  <a:solidFill>
                    <a:schemeClr val="dk1"/>
                  </a:solidFill>
                  <a:effectLst/>
                  <a:latin typeface="Cambria Math" panose="02040503050406030204" pitchFamily="18" charset="0"/>
                  <a:ea typeface="+mn-ea"/>
                  <a:cs typeface="+mn-cs"/>
                </a:rPr>
                <a:t>𝑆_𝑗: </a:t>
              </a:r>
              <a:r>
                <a:rPr lang="en-AU" sz="1100" b="0" i="1" baseline="0">
                  <a:solidFill>
                    <a:schemeClr val="dk1"/>
                  </a:solidFill>
                  <a:effectLst/>
                  <a:latin typeface="+mn-lt"/>
                  <a:ea typeface="+mn-ea"/>
                  <a:cs typeface="+mn-cs"/>
                </a:rPr>
                <a:t>   number of stops for destination j</a:t>
              </a:r>
            </a:p>
            <a:p>
              <a:pPr lvl="1"/>
              <a:r>
                <a:rPr lang="en-AU" sz="1100" b="0" i="0" baseline="0">
                  <a:solidFill>
                    <a:schemeClr val="dk1"/>
                  </a:solidFill>
                  <a:effectLst/>
                  <a:latin typeface="Cambria Math" panose="02040503050406030204" pitchFamily="18" charset="0"/>
                  <a:ea typeface="+mn-ea"/>
                  <a:cs typeface="+mn-cs"/>
                </a:rPr>
                <a:t>𝐿_𝑗</a:t>
              </a:r>
              <a:r>
                <a:rPr lang="en-AU" sz="1100" b="0" i="1" baseline="0">
                  <a:solidFill>
                    <a:schemeClr val="dk1"/>
                  </a:solidFill>
                  <a:effectLst/>
                  <a:latin typeface="+mn-lt"/>
                  <a:ea typeface="+mn-ea"/>
                  <a:cs typeface="+mn-cs"/>
                </a:rPr>
                <a:t>:   </a:t>
              </a:r>
              <a:r>
                <a:rPr lang="en-US" altLang="zh-CN" sz="1100" b="0" i="1" baseline="0">
                  <a:solidFill>
                    <a:schemeClr val="dk1"/>
                  </a:solidFill>
                  <a:effectLst/>
                  <a:latin typeface="+mn-lt"/>
                  <a:ea typeface="+mn-ea"/>
                  <a:cs typeface="+mn-cs"/>
                </a:rPr>
                <a:t>miles </a:t>
              </a:r>
              <a:r>
                <a:rPr lang="en-AU" sz="1100" b="0" i="1" baseline="0">
                  <a:solidFill>
                    <a:schemeClr val="dk1"/>
                  </a:solidFill>
                  <a:effectLst/>
                  <a:latin typeface="+mn-lt"/>
                  <a:ea typeface="+mn-ea"/>
                  <a:cs typeface="+mn-cs"/>
                </a:rPr>
                <a:t>per destination j</a:t>
              </a:r>
            </a:p>
            <a:p>
              <a:pPr lvl="1"/>
              <a:endParaRPr lang="en-AU" sz="1100" b="0" i="1" baseline="0">
                <a:solidFill>
                  <a:schemeClr val="dk1"/>
                </a:solidFill>
                <a:effectLst/>
                <a:latin typeface="+mn-lt"/>
                <a:ea typeface="+mn-ea"/>
                <a:cs typeface="+mn-cs"/>
              </a:endParaRPr>
            </a:p>
            <a:p>
              <a:pPr lvl="1"/>
              <a:r>
                <a:rPr lang="en-AU" sz="1100" b="0" i="1" baseline="0">
                  <a:solidFill>
                    <a:schemeClr val="dk1"/>
                  </a:solidFill>
                  <a:effectLst/>
                  <a:latin typeface="+mn-lt"/>
                  <a:ea typeface="+mn-ea"/>
                  <a:cs typeface="+mn-cs"/>
                </a:rPr>
                <a:t>A</a:t>
              </a:r>
              <a:r>
                <a:rPr lang="zh-CN" altLang="en-US" sz="1100" b="0" i="1" baseline="0">
                  <a:solidFill>
                    <a:schemeClr val="dk1"/>
                  </a:solidFill>
                  <a:effectLst/>
                  <a:latin typeface="+mn-lt"/>
                  <a:ea typeface="+mn-ea"/>
                  <a:cs typeface="+mn-cs"/>
                </a:rPr>
                <a:t>：</a:t>
              </a:r>
              <a:r>
                <a:rPr lang="en-US" altLang="zh-CN" sz="1100" b="0" i="1" baseline="0">
                  <a:solidFill>
                    <a:schemeClr val="dk1"/>
                  </a:solidFill>
                  <a:effectLst/>
                  <a:latin typeface="+mn-lt"/>
                  <a:ea typeface="+mn-ea"/>
                  <a:cs typeface="+mn-cs"/>
                </a:rPr>
                <a:t>set of weekdays</a:t>
              </a:r>
            </a:p>
            <a:p>
              <a:pPr marL="457200" marR="0" lvl="1" indent="0" defTabSz="914400" eaLnBrk="1" fontAlgn="auto" latinLnBrk="0" hangingPunct="1">
                <a:lnSpc>
                  <a:spcPct val="100000"/>
                </a:lnSpc>
                <a:spcBef>
                  <a:spcPts val="0"/>
                </a:spcBef>
                <a:spcAft>
                  <a:spcPts val="0"/>
                </a:spcAft>
                <a:buClrTx/>
                <a:buSzTx/>
                <a:buFontTx/>
                <a:buNone/>
                <a:tabLst/>
                <a:defRPr/>
              </a:pPr>
              <a:r>
                <a:rPr lang="en-US" altLang="zh-CN" sz="1100" b="0" i="1" baseline="0">
                  <a:solidFill>
                    <a:schemeClr val="dk1"/>
                  </a:solidFill>
                  <a:effectLst/>
                  <a:latin typeface="+mn-lt"/>
                  <a:ea typeface="+mn-ea"/>
                  <a:cs typeface="+mn-cs"/>
                </a:rPr>
                <a:t>w</a:t>
              </a:r>
              <a:r>
                <a:rPr lang="zh-CN" altLang="en-US" sz="1100" b="0" i="1" baseline="0">
                  <a:solidFill>
                    <a:schemeClr val="dk1"/>
                  </a:solidFill>
                  <a:effectLst/>
                  <a:latin typeface="+mn-lt"/>
                  <a:ea typeface="+mn-ea"/>
                  <a:cs typeface="+mn-cs"/>
                </a:rPr>
                <a:t>：</a:t>
              </a:r>
              <a:r>
                <a:rPr lang="en-US" altLang="zh-CN" sz="1100" b="0" i="1" baseline="0">
                  <a:solidFill>
                    <a:schemeClr val="dk1"/>
                  </a:solidFill>
                  <a:effectLst/>
                  <a:latin typeface="+mn-lt"/>
                  <a:ea typeface="+mn-ea"/>
                  <a:cs typeface="+mn-cs"/>
                </a:rPr>
                <a:t>index of A  w</a:t>
              </a:r>
              <a:r>
                <a:rPr lang="en-AU" sz="1100" b="0" i="0" baseline="0">
                  <a:solidFill>
                    <a:schemeClr val="dk1"/>
                  </a:solidFill>
                  <a:effectLst/>
                  <a:latin typeface="Cambria Math" panose="02040503050406030204" pitchFamily="18" charset="0"/>
                  <a:ea typeface="+mn-ea"/>
                  <a:cs typeface="+mn-cs"/>
                </a:rPr>
                <a:t>∈</a:t>
              </a:r>
              <a:r>
                <a:rPr lang="en-AU" sz="1100" b="0" i="1" baseline="0">
                  <a:solidFill>
                    <a:schemeClr val="dk1"/>
                  </a:solidFill>
                  <a:effectLst/>
                  <a:latin typeface="+mn-lt"/>
                  <a:ea typeface="+mn-ea"/>
                  <a:cs typeface="+mn-cs"/>
                </a:rPr>
                <a:t>(1,2,3,4,5)</a:t>
              </a:r>
            </a:p>
            <a:p>
              <a:pPr lvl="1"/>
              <a:r>
                <a:rPr lang="en-AU" sz="1100" b="0" i="0" baseline="0">
                  <a:solidFill>
                    <a:schemeClr val="dk1"/>
                  </a:solidFill>
                  <a:effectLst/>
                  <a:latin typeface="Cambria Math" panose="02040503050406030204" pitchFamily="18" charset="0"/>
                  <a:ea typeface="+mn-ea"/>
                  <a:cs typeface="+mn-cs"/>
                </a:rPr>
                <a:t>𝑇_𝑖𝑗𝑤</a:t>
              </a:r>
              <a:r>
                <a:rPr lang="en-AU" sz="1100" b="0" i="1" baseline="0">
                  <a:solidFill>
                    <a:schemeClr val="dk1"/>
                  </a:solidFill>
                  <a:effectLst/>
                  <a:latin typeface="+mn-lt"/>
                  <a:ea typeface="+mn-ea"/>
                  <a:cs typeface="+mn-cs"/>
                </a:rPr>
                <a:t>  Number of T</a:t>
              </a:r>
              <a:r>
                <a:rPr lang="en-US" altLang="zh-CN" sz="1100" b="0" i="1" baseline="0">
                  <a:solidFill>
                    <a:schemeClr val="dk1"/>
                  </a:solidFill>
                  <a:effectLst/>
                  <a:latin typeface="+mn-lt"/>
                  <a:ea typeface="+mn-ea"/>
                  <a:cs typeface="+mn-cs"/>
                </a:rPr>
                <a:t>rack</a:t>
              </a:r>
              <a:r>
                <a:rPr lang="en-AU" sz="1100" b="0" i="1" baseline="0">
                  <a:solidFill>
                    <a:schemeClr val="dk1"/>
                  </a:solidFill>
                  <a:effectLst/>
                  <a:latin typeface="+mn-lt"/>
                  <a:ea typeface="+mn-ea"/>
                  <a:cs typeface="+mn-cs"/>
                </a:rPr>
                <a:t>s  used by  carrier i on Destination j </a:t>
              </a:r>
              <a:r>
                <a:rPr lang="en-US" altLang="zh-CN" sz="1100" b="0" i="1" baseline="0">
                  <a:solidFill>
                    <a:schemeClr val="dk1"/>
                  </a:solidFill>
                  <a:effectLst/>
                  <a:latin typeface="+mn-lt"/>
                  <a:ea typeface="+mn-ea"/>
                  <a:cs typeface="+mn-cs"/>
                </a:rPr>
                <a:t>on day w plan</a:t>
              </a:r>
              <a:endParaRPr lang="en-AU" altLang="zh-CN" sz="1100" b="0" i="1" baseline="0">
                <a:solidFill>
                  <a:schemeClr val="dk1"/>
                </a:solidFill>
                <a:effectLst/>
                <a:latin typeface="+mn-lt"/>
                <a:ea typeface="+mn-ea"/>
                <a:cs typeface="+mn-cs"/>
              </a:endParaRPr>
            </a:p>
            <a:p>
              <a:pPr lvl="1"/>
              <a:r>
                <a:rPr lang="en-AU" sz="1100" b="0" i="0" baseline="0">
                  <a:solidFill>
                    <a:schemeClr val="dk1"/>
                  </a:solidFill>
                  <a:effectLst/>
                  <a:latin typeface="Cambria Math" panose="02040503050406030204" pitchFamily="18" charset="0"/>
                  <a:ea typeface="+mn-ea"/>
                  <a:cs typeface="+mn-cs"/>
                </a:rPr>
                <a:t>〖𝑇𝐷〗_𝑗𝑤:𝑁𝑢𝑚𝑏𝑒𝑟 𝑜𝑓 𝑡𝑟𝑎𝑐𝑘𝑠 𝑑𝑒𝑚𝑎𝑛𝑑 𝑜𝑛 </a:t>
              </a:r>
              <a:r>
                <a:rPr lang="en-AU" sz="1100" b="0" i="1" baseline="0">
                  <a:solidFill>
                    <a:schemeClr val="dk1"/>
                  </a:solidFill>
                  <a:effectLst/>
                  <a:latin typeface="+mn-lt"/>
                  <a:ea typeface="+mn-ea"/>
                  <a:cs typeface="+mn-cs"/>
                </a:rPr>
                <a:t>Destination j </a:t>
              </a:r>
              <a:r>
                <a:rPr lang="en-US" sz="1100" b="0" i="1" baseline="0">
                  <a:solidFill>
                    <a:schemeClr val="dk1"/>
                  </a:solidFill>
                  <a:effectLst/>
                  <a:latin typeface="+mn-lt"/>
                  <a:ea typeface="+mn-ea"/>
                  <a:cs typeface="+mn-cs"/>
                </a:rPr>
                <a:t>on daily plan</a:t>
              </a:r>
            </a:p>
            <a:p>
              <a:pPr lvl="1"/>
              <a:endParaRPr lang="en-US" sz="1100" b="0" i="1" baseline="0">
                <a:solidFill>
                  <a:schemeClr val="dk1"/>
                </a:solidFill>
                <a:effectLst/>
                <a:latin typeface="+mn-lt"/>
                <a:ea typeface="+mn-ea"/>
                <a:cs typeface="+mn-cs"/>
              </a:endParaRPr>
            </a:p>
            <a:p>
              <a:pPr lvl="1"/>
              <a:r>
                <a:rPr lang="en-AU" sz="1100" b="0" i="0" baseline="0">
                  <a:solidFill>
                    <a:schemeClr val="dk1"/>
                  </a:solidFill>
                  <a:effectLst/>
                  <a:latin typeface="Cambria Math" panose="02040503050406030204" pitchFamily="18" charset="0"/>
                  <a:ea typeface="+mn-ea"/>
                  <a:cs typeface="+mn-cs"/>
                </a:rPr>
                <a:t>〖𝐶𝑀𝑀𝑊〗_𝑖</a:t>
              </a:r>
              <a:r>
                <a:rPr lang="en-AU" sz="1100" baseline="0"/>
                <a:t> = weekly commitment number of tracks of ca</a:t>
              </a:r>
              <a:r>
                <a:rPr lang="en-US" altLang="zh-CN" sz="1100" baseline="0"/>
                <a:t>rrier</a:t>
              </a:r>
              <a:r>
                <a:rPr lang="en-AU" sz="1100" baseline="0"/>
                <a:t> </a:t>
              </a:r>
            </a:p>
            <a:p>
              <a:pPr lvl="1"/>
              <a:r>
                <a:rPr lang="en-AU" sz="1100" b="0" i="0" baseline="0">
                  <a:solidFill>
                    <a:schemeClr val="dk1"/>
                  </a:solidFill>
                  <a:effectLst/>
                  <a:latin typeface="Cambria Math" panose="02040503050406030204" pitchFamily="18" charset="0"/>
                  <a:ea typeface="+mn-ea"/>
                  <a:cs typeface="+mn-cs"/>
                </a:rPr>
                <a:t>〖𝐶𝑀𝑀𝐷〗_𝑖</a:t>
              </a:r>
              <a:r>
                <a:rPr lang="en-AU" sz="1100" baseline="0">
                  <a:solidFill>
                    <a:schemeClr val="dk1"/>
                  </a:solidFill>
                  <a:effectLst/>
                  <a:latin typeface="+mn-lt"/>
                  <a:ea typeface="+mn-ea"/>
                  <a:cs typeface="+mn-cs"/>
                </a:rPr>
                <a:t> = daily commitment number of tracks of ca</a:t>
              </a:r>
              <a:r>
                <a:rPr lang="en-US" altLang="zh-CN" sz="1100" baseline="0">
                  <a:solidFill>
                    <a:schemeClr val="dk1"/>
                  </a:solidFill>
                  <a:effectLst/>
                  <a:latin typeface="+mn-lt"/>
                  <a:ea typeface="+mn-ea"/>
                  <a:cs typeface="+mn-cs"/>
                </a:rPr>
                <a:t>rrier      </a:t>
              </a:r>
              <a:endParaRPr lang="en-AU" sz="1100" b="0" baseline="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AU" sz="1100"/>
                <a:t> </a:t>
              </a:r>
            </a:p>
          </xdr:txBody>
        </xdr:sp>
      </mc:Fallback>
    </mc:AlternateContent>
    <xdr:clientData/>
  </xdr:twoCellAnchor>
  <xdr:twoCellAnchor>
    <xdr:from>
      <xdr:col>0</xdr:col>
      <xdr:colOff>586612</xdr:colOff>
      <xdr:row>25</xdr:row>
      <xdr:rowOff>67316</xdr:rowOff>
    </xdr:from>
    <xdr:to>
      <xdr:col>11</xdr:col>
      <xdr:colOff>95250</xdr:colOff>
      <xdr:row>30</xdr:row>
      <xdr:rowOff>127000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948FB97-0AB0-412F-BBA3-7886BC45FEA0}"/>
                </a:ext>
              </a:extLst>
            </xdr:cNvPr>
            <xdr:cNvSpPr txBox="1"/>
          </xdr:nvSpPr>
          <xdr:spPr>
            <a:xfrm>
              <a:off x="586612" y="4036066"/>
              <a:ext cx="6231701" cy="853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14:m>
                <m:oMath xmlns:m="http://schemas.openxmlformats.org/officeDocument/2006/math">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𝑊</m:t>
                      </m:r>
                      <m:r>
                        <a:rPr lang="en-AU" sz="1100" b="0" i="1">
                          <a:latin typeface="Cambria Math" panose="02040503050406030204" pitchFamily="18" charset="0"/>
                        </a:rPr>
                        <m:t>=1</m:t>
                      </m:r>
                    </m:sub>
                    <m:sup>
                      <m:r>
                        <a:rPr lang="en-AU" sz="1100" b="0" i="1">
                          <a:latin typeface="Cambria Math" panose="02040503050406030204" pitchFamily="18" charset="0"/>
                        </a:rPr>
                        <m:t>5</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𝑖</m:t>
                      </m:r>
                      <m:r>
                        <a:rPr lang="en-AU" sz="1100" b="0" i="1">
                          <a:latin typeface="Cambria Math" panose="02040503050406030204" pitchFamily="18" charset="0"/>
                        </a:rPr>
                        <m:t>=1</m:t>
                      </m:r>
                    </m:sub>
                    <m:sup>
                      <m:r>
                        <a:rPr lang="en-AU" sz="1100" b="0" i="1">
                          <a:latin typeface="Cambria Math" panose="02040503050406030204" pitchFamily="18" charset="0"/>
                        </a:rPr>
                        <m:t>6</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𝑗</m:t>
                      </m:r>
                      <m:r>
                        <a:rPr lang="en-AU" sz="1100" b="0" i="1">
                          <a:latin typeface="Cambria Math" panose="02040503050406030204" pitchFamily="18" charset="0"/>
                        </a:rPr>
                        <m:t>=1</m:t>
                      </m:r>
                    </m:sub>
                    <m:sup>
                      <m:r>
                        <a:rPr lang="en-AU" sz="1100" b="0" i="1">
                          <a:latin typeface="Cambria Math" panose="02040503050406030204" pitchFamily="18" charset="0"/>
                        </a:rPr>
                        <m:t>6</m:t>
                      </m:r>
                    </m:sup>
                    <m:e/>
                  </m:nary>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 </m:t>
                  </m:r>
                </m:oMath>
              </a14:m>
              <a:endParaRPr lang="en-AU" sz="1100"/>
            </a:p>
          </xdr:txBody>
        </xdr:sp>
      </mc:Choice>
      <mc:Fallback xmlns="">
        <xdr:sp macro="" textlink="">
          <xdr:nvSpPr>
            <xdr:cNvPr id="3" name="TextBox 2">
              <a:extLst>
                <a:ext uri="{FF2B5EF4-FFF2-40B4-BE49-F238E27FC236}">
                  <a16:creationId xmlns:a16="http://schemas.microsoft.com/office/drawing/2014/main" id="{0948FB97-0AB0-412F-BBA3-7886BC45FEA0}"/>
                </a:ext>
              </a:extLst>
            </xdr:cNvPr>
            <xdr:cNvSpPr txBox="1"/>
          </xdr:nvSpPr>
          <xdr:spPr>
            <a:xfrm>
              <a:off x="586612" y="4036066"/>
              <a:ext cx="6231701" cy="853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r>
                <a:rPr lang="en-AU" sz="1100" i="0">
                  <a:latin typeface="Cambria Math" panose="02040503050406030204" pitchFamily="18" charset="0"/>
                </a:rPr>
                <a:t>∑</a:t>
              </a:r>
              <a:r>
                <a:rPr lang="en-AU" sz="1100" b="0" i="0">
                  <a:latin typeface="Cambria Math" panose="02040503050406030204" pitchFamily="18" charset="0"/>
                </a:rPr>
                <a:t>_(𝑊=1)^5 </a:t>
              </a:r>
              <a:r>
                <a:rPr lang="en-AU" sz="1100" i="0">
                  <a:latin typeface="Cambria Math" panose="02040503050406030204" pitchFamily="18" charset="0"/>
                </a:rPr>
                <a:t>∑</a:t>
              </a:r>
              <a:r>
                <a:rPr lang="en-AU" sz="1100" b="0" i="0">
                  <a:latin typeface="Cambria Math" panose="02040503050406030204" pitchFamily="18" charset="0"/>
                </a:rPr>
                <a:t>_(𝑖=1)^6 </a:t>
              </a:r>
              <a:r>
                <a:rPr lang="en-AU" sz="1100" i="0">
                  <a:latin typeface="Cambria Math" panose="02040503050406030204" pitchFamily="18" charset="0"/>
                </a:rPr>
                <a:t>∑</a:t>
              </a:r>
              <a:r>
                <a:rPr lang="en-AU" sz="1100" b="0" i="0">
                  <a:latin typeface="Cambria Math" panose="02040503050406030204" pitchFamily="18" charset="0"/>
                </a:rPr>
                <a:t>_(𝑗=1)^6</a:t>
              </a:r>
              <a:r>
                <a:rPr lang="en-AU" sz="1100" b="0" i="0">
                  <a:solidFill>
                    <a:schemeClr val="dk1"/>
                  </a:solidFill>
                  <a:effectLst/>
                  <a:latin typeface="+mn-lt"/>
                  <a:ea typeface="+mn-ea"/>
                  <a:cs typeface="+mn-cs"/>
                </a:rPr>
                <a:t> </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𝑃_𝑖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𝐿_𝑗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〖𝑆𝐶〗_𝑖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𝑇_𝑖𝑗𝑤  </a:t>
              </a:r>
              <a:endParaRPr lang="en-AU" sz="1100"/>
            </a:p>
          </xdr:txBody>
        </xdr:sp>
      </mc:Fallback>
    </mc:AlternateContent>
    <xdr:clientData/>
  </xdr:twoCellAnchor>
  <xdr:twoCellAnchor>
    <xdr:from>
      <xdr:col>0</xdr:col>
      <xdr:colOff>591342</xdr:colOff>
      <xdr:row>30</xdr:row>
      <xdr:rowOff>116009</xdr:rowOff>
    </xdr:from>
    <xdr:to>
      <xdr:col>11</xdr:col>
      <xdr:colOff>85725</xdr:colOff>
      <xdr:row>40</xdr:row>
      <xdr:rowOff>104774</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6DBAE94-FE62-4F71-962D-62FD3A452E81}"/>
                </a:ext>
              </a:extLst>
            </xdr:cNvPr>
            <xdr:cNvSpPr txBox="1"/>
          </xdr:nvSpPr>
          <xdr:spPr>
            <a:xfrm>
              <a:off x="591342" y="4973759"/>
              <a:ext cx="8619333" cy="1608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a:t>
              </a:r>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𝑗𝑤</m:t>
                            </m:r>
                          </m:sub>
                        </m:sSub>
                        <m:r>
                          <a:rPr lang="en-AU" sz="1100" b="0" i="1" baseline="0">
                            <a:solidFill>
                              <a:schemeClr val="dk1"/>
                            </a:solidFill>
                            <a:effectLst/>
                            <a:latin typeface="Cambria Math" panose="02040503050406030204" pitchFamily="18" charset="0"/>
                            <a:ea typeface="+mn-ea"/>
                            <a:cs typeface="+mn-cs"/>
                          </a:rPr>
                          <m:t> </m:t>
                        </m:r>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&lt;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m:rPr>
                                <m:sty m:val="p"/>
                              </m:rPr>
                              <a:rPr lang="en-US"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oMath>
              </a14:m>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a:p>
          </xdr:txBody>
        </xdr:sp>
      </mc:Choice>
      <mc:Fallback xmlns="">
        <xdr:sp macro="" textlink="">
          <xdr:nvSpPr>
            <xdr:cNvPr id="4" name="TextBox 3">
              <a:extLst>
                <a:ext uri="{FF2B5EF4-FFF2-40B4-BE49-F238E27FC236}">
                  <a16:creationId xmlns:a16="http://schemas.microsoft.com/office/drawing/2014/main" id="{06DBAE94-FE62-4F71-962D-62FD3A452E81}"/>
                </a:ext>
              </a:extLst>
            </xdr:cNvPr>
            <xdr:cNvSpPr txBox="1"/>
          </xdr:nvSpPr>
          <xdr:spPr>
            <a:xfrm>
              <a:off x="591342" y="4973759"/>
              <a:ext cx="8619333" cy="1608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a:t>
              </a:r>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_(𝑗=1)^5</a:t>
              </a:r>
              <a:r>
                <a:rPr lang="en-AU" sz="1100" b="0" i="0" baseline="0">
                  <a:solidFill>
                    <a:schemeClr val="dk1"/>
                  </a:solidFill>
                  <a:effectLst/>
                  <a:latin typeface="Cambria Math" panose="02040503050406030204" pitchFamily="18" charset="0"/>
                  <a:ea typeface="+mn-ea"/>
                  <a:cs typeface="+mn-cs"/>
                </a:rPr>
                <a:t>▒〖𝑇_𝑖𝑗= 〖𝑇𝐷〗_𝑗𝑤  〗</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〖𝑇_𝑖𝑗&lt; = 〖𝑇𝐶〗_</a:t>
              </a:r>
              <a:r>
                <a:rPr lang="en-US" sz="1100" b="0" i="0" baseline="0">
                  <a:solidFill>
                    <a:schemeClr val="dk1"/>
                  </a:solidFill>
                  <a:effectLst/>
                  <a:latin typeface="Cambria Math" panose="02040503050406030204" pitchFamily="18" charset="0"/>
                  <a:ea typeface="+mn-ea"/>
                  <a:cs typeface="+mn-cs"/>
                </a:rPr>
                <a:t>i </a:t>
              </a:r>
              <a:r>
                <a:rPr lang="en-AU" sz="1100" b="0" i="0" baseline="0">
                  <a:solidFill>
                    <a:schemeClr val="dk1"/>
                  </a:solidFill>
                  <a:effectLst/>
                  <a:latin typeface="Cambria Math" panose="02040503050406030204" pitchFamily="18" charset="0"/>
                  <a:ea typeface="+mn-ea"/>
                  <a:cs typeface="+mn-cs"/>
                </a:rPr>
                <a:t>〗</a:t>
              </a:r>
              <a:endParaRPr lang="en-AU" sz="1100" b="0"/>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𝑇_𝑖𝑗𝑤</a:t>
              </a:r>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a:p>
          </xdr:txBody>
        </xdr:sp>
      </mc:Fallback>
    </mc:AlternateContent>
    <xdr:clientData/>
  </xdr:twoCellAnchor>
  <xdr:twoCellAnchor>
    <xdr:from>
      <xdr:col>1</xdr:col>
      <xdr:colOff>0</xdr:colOff>
      <xdr:row>46</xdr:row>
      <xdr:rowOff>0</xdr:rowOff>
    </xdr:from>
    <xdr:to>
      <xdr:col>10</xdr:col>
      <xdr:colOff>579438</xdr:colOff>
      <xdr:row>53</xdr:row>
      <xdr:rowOff>119063</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851DCA9-C452-4D21-8A32-A1D7BF1BCA56}"/>
                </a:ext>
              </a:extLst>
            </xdr:cNvPr>
            <xdr:cNvSpPr txBox="1"/>
          </xdr:nvSpPr>
          <xdr:spPr>
            <a:xfrm>
              <a:off x="611188" y="7302500"/>
              <a:ext cx="6080125" cy="1230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14:m>
                <m:oMath xmlns:m="http://schemas.openxmlformats.org/officeDocument/2006/math">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𝑊</m:t>
                      </m:r>
                      <m:r>
                        <a:rPr lang="en-AU" sz="1100" b="0" i="1">
                          <a:latin typeface="Cambria Math" panose="02040503050406030204" pitchFamily="18" charset="0"/>
                        </a:rPr>
                        <m:t>=1</m:t>
                      </m:r>
                    </m:sub>
                    <m:sup>
                      <m:r>
                        <a:rPr lang="en-AU" sz="1100" b="0" i="1">
                          <a:latin typeface="Cambria Math" panose="02040503050406030204" pitchFamily="18" charset="0"/>
                        </a:rPr>
                        <m:t>5</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𝑖</m:t>
                      </m:r>
                      <m:r>
                        <a:rPr lang="en-AU" sz="1100" b="0" i="1">
                          <a:latin typeface="Cambria Math" panose="02040503050406030204" pitchFamily="18" charset="0"/>
                        </a:rPr>
                        <m:t>=1</m:t>
                      </m:r>
                    </m:sub>
                    <m:sup>
                      <m:r>
                        <a:rPr lang="en-AU" sz="1100" b="0" i="1">
                          <a:latin typeface="Cambria Math" panose="02040503050406030204" pitchFamily="18" charset="0"/>
                        </a:rPr>
                        <m:t>6</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𝑗</m:t>
                      </m:r>
                      <m:r>
                        <a:rPr lang="en-AU" sz="1100" b="0" i="1">
                          <a:latin typeface="Cambria Math" panose="02040503050406030204" pitchFamily="18" charset="0"/>
                        </a:rPr>
                        <m:t>=1</m:t>
                      </m:r>
                    </m:sub>
                    <m:sup>
                      <m:r>
                        <a:rPr lang="en-AU" sz="1100" b="0" i="1">
                          <a:latin typeface="Cambria Math" panose="02040503050406030204" pitchFamily="18" charset="0"/>
                        </a:rPr>
                        <m:t>6</m:t>
                      </m:r>
                    </m:sup>
                    <m:e/>
                  </m:nary>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 </m:t>
                  </m:r>
                </m:oMath>
              </a14:m>
              <a:endParaRPr lang="en-AU" sz="1100"/>
            </a:p>
          </xdr:txBody>
        </xdr:sp>
      </mc:Choice>
      <mc:Fallback xmlns="">
        <xdr:sp macro="" textlink="">
          <xdr:nvSpPr>
            <xdr:cNvPr id="5" name="TextBox 4">
              <a:extLst>
                <a:ext uri="{FF2B5EF4-FFF2-40B4-BE49-F238E27FC236}">
                  <a16:creationId xmlns:a16="http://schemas.microsoft.com/office/drawing/2014/main" id="{7851DCA9-C452-4D21-8A32-A1D7BF1BCA56}"/>
                </a:ext>
              </a:extLst>
            </xdr:cNvPr>
            <xdr:cNvSpPr txBox="1"/>
          </xdr:nvSpPr>
          <xdr:spPr>
            <a:xfrm>
              <a:off x="611188" y="7302500"/>
              <a:ext cx="6080125" cy="1230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r>
                <a:rPr lang="en-AU" sz="1100" i="0">
                  <a:latin typeface="Cambria Math" panose="02040503050406030204" pitchFamily="18" charset="0"/>
                </a:rPr>
                <a:t>∑</a:t>
              </a:r>
              <a:r>
                <a:rPr lang="en-AU" sz="1100" b="0" i="0">
                  <a:latin typeface="Cambria Math" panose="02040503050406030204" pitchFamily="18" charset="0"/>
                </a:rPr>
                <a:t>_(𝑊=1)^5 </a:t>
              </a:r>
              <a:r>
                <a:rPr lang="en-AU" sz="1100" i="0">
                  <a:latin typeface="Cambria Math" panose="02040503050406030204" pitchFamily="18" charset="0"/>
                </a:rPr>
                <a:t>∑</a:t>
              </a:r>
              <a:r>
                <a:rPr lang="en-AU" sz="1100" b="0" i="0">
                  <a:latin typeface="Cambria Math" panose="02040503050406030204" pitchFamily="18" charset="0"/>
                </a:rPr>
                <a:t>_(𝑖=1)^6 </a:t>
              </a:r>
              <a:r>
                <a:rPr lang="en-AU" sz="1100" i="0">
                  <a:latin typeface="Cambria Math" panose="02040503050406030204" pitchFamily="18" charset="0"/>
                </a:rPr>
                <a:t>∑</a:t>
              </a:r>
              <a:r>
                <a:rPr lang="en-AU" sz="1100" b="0" i="0">
                  <a:latin typeface="Cambria Math" panose="02040503050406030204" pitchFamily="18" charset="0"/>
                </a:rPr>
                <a:t>_(𝑗=1)^6</a:t>
              </a:r>
              <a:r>
                <a:rPr lang="en-AU" sz="1100" b="0" i="0">
                  <a:solidFill>
                    <a:schemeClr val="dk1"/>
                  </a:solidFill>
                  <a:effectLst/>
                  <a:latin typeface="+mn-lt"/>
                  <a:ea typeface="+mn-ea"/>
                  <a:cs typeface="+mn-cs"/>
                </a:rPr>
                <a:t> </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𝑃_𝑖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𝐿_𝑗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〖𝑆𝐶〗_𝑖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𝑇_𝑖𝑗𝑤  </a:t>
              </a:r>
              <a:endParaRPr lang="en-AU" sz="1100"/>
            </a:p>
          </xdr:txBody>
        </xdr:sp>
      </mc:Fallback>
    </mc:AlternateContent>
    <xdr:clientData/>
  </xdr:twoCellAnchor>
  <xdr:twoCellAnchor>
    <xdr:from>
      <xdr:col>0</xdr:col>
      <xdr:colOff>601663</xdr:colOff>
      <xdr:row>53</xdr:row>
      <xdr:rowOff>133350</xdr:rowOff>
    </xdr:from>
    <xdr:to>
      <xdr:col>10</xdr:col>
      <xdr:colOff>571500</xdr:colOff>
      <xdr:row>65</xdr:row>
      <xdr:rowOff>103188</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F368C41-0A33-4749-B8F2-3DB5C00643B2}"/>
                </a:ext>
              </a:extLst>
            </xdr:cNvPr>
            <xdr:cNvSpPr txBox="1"/>
          </xdr:nvSpPr>
          <xdr:spPr>
            <a:xfrm>
              <a:off x="601663" y="8547100"/>
              <a:ext cx="6081712" cy="1874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AU" sz="1600">
                  <a:solidFill>
                    <a:schemeClr val="dk1"/>
                  </a:solidFill>
                  <a:latin typeface="+mn-lt"/>
                  <a:ea typeface="+mn-ea"/>
                  <a:cs typeface="+mn-cs"/>
                </a:rPr>
                <a:t>daily commitment</a:t>
              </a:r>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𝑤𝑗</m:t>
                            </m:r>
                          </m:sub>
                        </m:sSub>
                        <m:r>
                          <a:rPr lang="en-AU" sz="1100" b="0" i="1" baseline="0">
                            <a:solidFill>
                              <a:schemeClr val="dk1"/>
                            </a:solidFill>
                            <a:effectLst/>
                            <a:latin typeface="Cambria Math" panose="02040503050406030204" pitchFamily="18" charset="0"/>
                            <a:ea typeface="+mn-ea"/>
                            <a:cs typeface="+mn-cs"/>
                          </a:rPr>
                          <m:t> </m:t>
                        </m:r>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&lt;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m:rPr>
                                <m:sty m:val="p"/>
                              </m:rPr>
                              <a:rPr lang="en-US"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14:m>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&gt;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𝐶𝑀𝑀𝐷</m:t>
                          </m:r>
                        </m:e>
                        <m:sub>
                          <m:r>
                            <a:rPr lang="en-AU" sz="1100" b="0" i="1" baseline="0">
                              <a:solidFill>
                                <a:schemeClr val="dk1"/>
                              </a:solidFill>
                              <a:effectLst/>
                              <a:latin typeface="Cambria Math" panose="02040503050406030204" pitchFamily="18" charset="0"/>
                              <a:ea typeface="+mn-ea"/>
                              <a:cs typeface="+mn-cs"/>
                            </a:rPr>
                            <m:t>𝑖</m:t>
                          </m:r>
                        </m:sub>
                      </m:sSub>
                    </m:e>
                  </m:nary>
                </m:oMath>
              </a14:m>
              <a:r>
                <a:rPr lang="en-AU" sz="1100" b="0"/>
                <a:t>w</a:t>
              </a:r>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oMath>
              </a14:m>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b="0"/>
            </a:p>
            <a:p>
              <a:pPr lvl="1"/>
              <a:endParaRPr lang="en-AU" sz="1100" b="0"/>
            </a:p>
            <a:p>
              <a:pPr lvl="1"/>
              <a:endParaRPr lang="en-AU" sz="1100"/>
            </a:p>
          </xdr:txBody>
        </xdr:sp>
      </mc:Choice>
      <mc:Fallback xmlns="">
        <xdr:sp macro="" textlink="">
          <xdr:nvSpPr>
            <xdr:cNvPr id="6" name="TextBox 5">
              <a:extLst>
                <a:ext uri="{FF2B5EF4-FFF2-40B4-BE49-F238E27FC236}">
                  <a16:creationId xmlns:a16="http://schemas.microsoft.com/office/drawing/2014/main" id="{0F368C41-0A33-4749-B8F2-3DB5C00643B2}"/>
                </a:ext>
              </a:extLst>
            </xdr:cNvPr>
            <xdr:cNvSpPr txBox="1"/>
          </xdr:nvSpPr>
          <xdr:spPr>
            <a:xfrm>
              <a:off x="601663" y="8547100"/>
              <a:ext cx="6081712" cy="1874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AU" sz="1600">
                  <a:solidFill>
                    <a:schemeClr val="dk1"/>
                  </a:solidFill>
                  <a:latin typeface="+mn-lt"/>
                  <a:ea typeface="+mn-ea"/>
                  <a:cs typeface="+mn-cs"/>
                </a:rPr>
                <a:t>daily commitment</a:t>
              </a:r>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_(𝑗=1)^5</a:t>
              </a:r>
              <a:r>
                <a:rPr lang="en-AU" sz="1100" b="0" i="0" baseline="0">
                  <a:solidFill>
                    <a:schemeClr val="dk1"/>
                  </a:solidFill>
                  <a:effectLst/>
                  <a:latin typeface="Cambria Math" panose="02040503050406030204" pitchFamily="18" charset="0"/>
                  <a:ea typeface="+mn-ea"/>
                  <a:cs typeface="+mn-cs"/>
                </a:rPr>
                <a:t>▒〖𝑇_𝑖𝑗= 〖𝑇𝐷〗_𝑤𝑗  〗</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〖𝑇_𝑖𝑗&lt; = 〖𝑇𝐶〗_</a:t>
              </a:r>
              <a:r>
                <a:rPr lang="en-US" sz="1100" b="0" i="0" baseline="0">
                  <a:solidFill>
                    <a:schemeClr val="dk1"/>
                  </a:solidFill>
                  <a:effectLst/>
                  <a:latin typeface="Cambria Math" panose="02040503050406030204" pitchFamily="18" charset="0"/>
                  <a:ea typeface="+mn-ea"/>
                  <a:cs typeface="+mn-cs"/>
                </a:rPr>
                <a:t>i </a:t>
              </a:r>
              <a:r>
                <a:rPr lang="en-AU" sz="1100" b="0" i="0" baseline="0">
                  <a:solidFill>
                    <a:schemeClr val="dk1"/>
                  </a:solidFill>
                  <a:effectLst/>
                  <a:latin typeface="Cambria Math" panose="02040503050406030204" pitchFamily="18" charset="0"/>
                  <a:ea typeface="+mn-ea"/>
                  <a:cs typeface="+mn-cs"/>
                </a:rPr>
                <a:t>〗</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_(𝑗=1)^6</a:t>
              </a:r>
              <a:r>
                <a:rPr lang="en-AU" sz="1100" b="0" i="0" baseline="0">
                  <a:solidFill>
                    <a:schemeClr val="dk1"/>
                  </a:solidFill>
                  <a:effectLst/>
                  <a:latin typeface="Cambria Math" panose="02040503050406030204" pitchFamily="18" charset="0"/>
                  <a:ea typeface="+mn-ea"/>
                  <a:cs typeface="+mn-cs"/>
                </a:rPr>
                <a:t>▒〖𝑇_𝑖𝑗𝑤&gt; = 〖𝐶𝑀𝑀𝐷〗_𝑖 〗</a:t>
              </a:r>
              <a:r>
                <a:rPr lang="en-AU" sz="1100" b="0"/>
                <a:t>w</a:t>
              </a:r>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𝑇_𝑖𝑗𝑤</a:t>
              </a:r>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b="0"/>
            </a:p>
            <a:p>
              <a:pPr lvl="1"/>
              <a:endParaRPr lang="en-AU" sz="1100" b="0"/>
            </a:p>
            <a:p>
              <a:pPr lvl="1"/>
              <a:endParaRPr lang="en-AU" sz="1100"/>
            </a:p>
          </xdr:txBody>
        </xdr:sp>
      </mc:Fallback>
    </mc:AlternateContent>
    <xdr:clientData/>
  </xdr:twoCellAnchor>
  <xdr:twoCellAnchor>
    <xdr:from>
      <xdr:col>7</xdr:col>
      <xdr:colOff>355601</xdr:colOff>
      <xdr:row>68</xdr:row>
      <xdr:rowOff>133351</xdr:rowOff>
    </xdr:from>
    <xdr:to>
      <xdr:col>12</xdr:col>
      <xdr:colOff>495300</xdr:colOff>
      <xdr:row>79</xdr:row>
      <xdr:rowOff>114301</xdr:rowOff>
    </xdr:to>
    <xdr:graphicFrame macro="">
      <xdr:nvGraphicFramePr>
        <xdr:cNvPr id="7" name="Chart 6">
          <a:extLst>
            <a:ext uri="{FF2B5EF4-FFF2-40B4-BE49-F238E27FC236}">
              <a16:creationId xmlns:a16="http://schemas.microsoft.com/office/drawing/2014/main" id="{692B46F3-451E-45F9-B638-90D8DE0E5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587377</xdr:colOff>
      <xdr:row>88</xdr:row>
      <xdr:rowOff>79375</xdr:rowOff>
    </xdr:from>
    <xdr:to>
      <xdr:col>10</xdr:col>
      <xdr:colOff>579438</xdr:colOff>
      <xdr:row>96</xdr:row>
      <xdr:rowOff>684212</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A0E455ED-C5B0-4715-8CCF-1B458CAE70A3}"/>
                </a:ext>
              </a:extLst>
            </xdr:cNvPr>
            <xdr:cNvSpPr txBox="1"/>
          </xdr:nvSpPr>
          <xdr:spPr>
            <a:xfrm>
              <a:off x="587377" y="14446250"/>
              <a:ext cx="6103936" cy="18748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US" altLang="zh-CN" sz="1600">
                  <a:solidFill>
                    <a:schemeClr val="dk1"/>
                  </a:solidFill>
                  <a:latin typeface="+mn-lt"/>
                  <a:ea typeface="+mn-ea"/>
                  <a:cs typeface="+mn-cs"/>
                </a:rPr>
                <a:t>weekly</a:t>
              </a:r>
              <a:r>
                <a:rPr lang="en-AU" sz="1600">
                  <a:solidFill>
                    <a:schemeClr val="dk1"/>
                  </a:solidFill>
                  <a:latin typeface="+mn-lt"/>
                  <a:ea typeface="+mn-ea"/>
                  <a:cs typeface="+mn-cs"/>
                </a:rPr>
                <a:t> commitment</a:t>
              </a:r>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𝑤𝑗</m:t>
                            </m:r>
                          </m:sub>
                        </m:sSub>
                        <m:r>
                          <a:rPr lang="en-AU" sz="1100" b="0" i="1" baseline="0">
                            <a:solidFill>
                              <a:schemeClr val="dk1"/>
                            </a:solidFill>
                            <a:effectLst/>
                            <a:latin typeface="Cambria Math" panose="02040503050406030204" pitchFamily="18" charset="0"/>
                            <a:ea typeface="+mn-ea"/>
                            <a:cs typeface="+mn-cs"/>
                          </a:rPr>
                          <m:t> </m:t>
                        </m:r>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&lt;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m:rPr>
                                <m:sty m:val="p"/>
                              </m:rPr>
                              <a:rPr lang="en-US"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𝑊</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nary>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&gt;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𝐶𝑀𝑀𝑊</m:t>
                            </m:r>
                          </m:e>
                          <m:sub>
                            <m:r>
                              <m:rPr>
                                <m:sty m:val="p"/>
                              </m:rPr>
                              <a:rPr lang="en-US" altLang="zh-CN"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endParaRPr lang="en-AU" sz="1100" b="0"/>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oMath>
              </a14:m>
              <a:r>
                <a:rPr lang="en-AU" sz="1100" b="0" i="1" baseline="0">
                  <a:solidFill>
                    <a:schemeClr val="dk1"/>
                  </a:solidFill>
                  <a:effectLst/>
                  <a:latin typeface="+mn-lt"/>
                  <a:ea typeface="+mn-ea"/>
                  <a:cs typeface="+mn-cs"/>
                </a:rPr>
                <a:t>  is integer</a:t>
              </a:r>
              <a:endParaRPr lang="en-AU" sz="1100" b="0"/>
            </a:p>
            <a:p>
              <a:pPr lvl="1"/>
              <a:endParaRPr lang="en-AU" sz="1100" b="0"/>
            </a:p>
            <a:p>
              <a:pPr lvl="1"/>
              <a:endParaRPr lang="en-AU" sz="1100" b="0"/>
            </a:p>
            <a:p>
              <a:pPr lvl="1"/>
              <a:endParaRPr lang="en-AU" sz="1100" b="0"/>
            </a:p>
            <a:p>
              <a:pPr lvl="1"/>
              <a:endParaRPr lang="en-AU" sz="1100"/>
            </a:p>
          </xdr:txBody>
        </xdr:sp>
      </mc:Choice>
      <mc:Fallback xmlns="">
        <xdr:sp macro="" textlink="">
          <xdr:nvSpPr>
            <xdr:cNvPr id="8" name="TextBox 7">
              <a:extLst>
                <a:ext uri="{FF2B5EF4-FFF2-40B4-BE49-F238E27FC236}">
                  <a16:creationId xmlns:a16="http://schemas.microsoft.com/office/drawing/2014/main" id="{A0E455ED-C5B0-4715-8CCF-1B458CAE70A3}"/>
                </a:ext>
              </a:extLst>
            </xdr:cNvPr>
            <xdr:cNvSpPr txBox="1"/>
          </xdr:nvSpPr>
          <xdr:spPr>
            <a:xfrm>
              <a:off x="587377" y="14446250"/>
              <a:ext cx="6103936" cy="18748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US" altLang="zh-CN" sz="1600">
                  <a:solidFill>
                    <a:schemeClr val="dk1"/>
                  </a:solidFill>
                  <a:latin typeface="+mn-lt"/>
                  <a:ea typeface="+mn-ea"/>
                  <a:cs typeface="+mn-cs"/>
                </a:rPr>
                <a:t>weekly</a:t>
              </a:r>
              <a:r>
                <a:rPr lang="en-AU" sz="1600">
                  <a:solidFill>
                    <a:schemeClr val="dk1"/>
                  </a:solidFill>
                  <a:latin typeface="+mn-lt"/>
                  <a:ea typeface="+mn-ea"/>
                  <a:cs typeface="+mn-cs"/>
                </a:rPr>
                <a:t> commitment</a:t>
              </a:r>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_(𝑗=1)^5</a:t>
              </a:r>
              <a:r>
                <a:rPr lang="en-AU" sz="1100" b="0" i="0" baseline="0">
                  <a:solidFill>
                    <a:schemeClr val="dk1"/>
                  </a:solidFill>
                  <a:effectLst/>
                  <a:latin typeface="Cambria Math" panose="02040503050406030204" pitchFamily="18" charset="0"/>
                  <a:ea typeface="+mn-ea"/>
                  <a:cs typeface="+mn-cs"/>
                </a:rPr>
                <a:t>▒〖𝑇_𝑖𝑗= 〖𝑇𝐷〗_𝑤𝑗  〗</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〖𝑇_𝑖𝑗&lt; = 〖𝑇𝐶〗_</a:t>
              </a:r>
              <a:r>
                <a:rPr lang="en-US" sz="1100" b="0" i="0" baseline="0">
                  <a:solidFill>
                    <a:schemeClr val="dk1"/>
                  </a:solidFill>
                  <a:effectLst/>
                  <a:latin typeface="Cambria Math" panose="02040503050406030204" pitchFamily="18" charset="0"/>
                  <a:ea typeface="+mn-ea"/>
                  <a:cs typeface="+mn-cs"/>
                </a:rPr>
                <a:t>i </a:t>
              </a:r>
              <a:r>
                <a:rPr lang="en-AU" sz="1100" b="0" i="0" baseline="0">
                  <a:solidFill>
                    <a:schemeClr val="dk1"/>
                  </a:solidFill>
                  <a:effectLst/>
                  <a:latin typeface="Cambria Math" panose="02040503050406030204" pitchFamily="18" charset="0"/>
                  <a:ea typeface="+mn-ea"/>
                  <a:cs typeface="+mn-cs"/>
                </a:rPr>
                <a:t>〗</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_(𝑊=1)^5 </a:t>
              </a:r>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altLang="zh-CN" sz="1100" b="0" i="0" baseline="0">
                  <a:solidFill>
                    <a:schemeClr val="dk1"/>
                  </a:solidFill>
                  <a:effectLst/>
                  <a:latin typeface="Cambria Math" panose="02040503050406030204" pitchFamily="18" charset="0"/>
                  <a:ea typeface="+mn-ea"/>
                  <a:cs typeface="+mn-cs"/>
                </a:rPr>
                <a:t>▒</a:t>
              </a:r>
              <a:r>
                <a:rPr lang="en-AU" altLang="zh-CN"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𝑇_𝑖𝑗𝑤&gt; = 〖𝐶𝑀𝑀𝑊〗_</a:t>
              </a:r>
              <a:r>
                <a:rPr lang="en-US" altLang="zh-CN" sz="1100" b="0" i="0" baseline="0">
                  <a:solidFill>
                    <a:schemeClr val="dk1"/>
                  </a:solidFill>
                  <a:effectLst/>
                  <a:latin typeface="Cambria Math" panose="02040503050406030204" pitchFamily="18" charset="0"/>
                  <a:ea typeface="+mn-ea"/>
                  <a:cs typeface="+mn-cs"/>
                </a:rPr>
                <a:t>i </a:t>
              </a:r>
              <a:r>
                <a:rPr lang="en-AU" altLang="zh-CN" sz="1100" b="0" i="0" baseline="0">
                  <a:solidFill>
                    <a:schemeClr val="dk1"/>
                  </a:solidFill>
                  <a:effectLst/>
                  <a:latin typeface="Cambria Math" panose="02040503050406030204" pitchFamily="18" charset="0"/>
                  <a:ea typeface="+mn-ea"/>
                  <a:cs typeface="+mn-cs"/>
                </a:rPr>
                <a:t>〗</a:t>
              </a:r>
              <a:endParaRPr lang="en-AU" sz="1100" b="0"/>
            </a:p>
            <a:p>
              <a:pPr lvl="1"/>
              <a:endParaRPr lang="en-AU" sz="1100" b="0"/>
            </a:p>
            <a:p>
              <a:pPr lvl="1"/>
              <a:r>
                <a:rPr lang="en-AU" sz="1100" b="0" i="0" baseline="0">
                  <a:solidFill>
                    <a:schemeClr val="dk1"/>
                  </a:solidFill>
                  <a:effectLst/>
                  <a:latin typeface="+mn-lt"/>
                  <a:ea typeface="+mn-ea"/>
                  <a:cs typeface="+mn-cs"/>
                </a:rPr>
                <a:t>𝑇_𝑖𝑗𝑤</a:t>
              </a:r>
              <a:r>
                <a:rPr lang="en-AU" sz="1100" b="0" i="1" baseline="0">
                  <a:solidFill>
                    <a:schemeClr val="dk1"/>
                  </a:solidFill>
                  <a:effectLst/>
                  <a:latin typeface="+mn-lt"/>
                  <a:ea typeface="+mn-ea"/>
                  <a:cs typeface="+mn-cs"/>
                </a:rPr>
                <a:t>  is integer</a:t>
              </a:r>
              <a:endParaRPr lang="en-AU" sz="1100" b="0"/>
            </a:p>
            <a:p>
              <a:pPr lvl="1"/>
              <a:endParaRPr lang="en-AU" sz="1100" b="0"/>
            </a:p>
            <a:p>
              <a:pPr lvl="1"/>
              <a:endParaRPr lang="en-AU" sz="1100" b="0"/>
            </a:p>
            <a:p>
              <a:pPr lvl="1"/>
              <a:endParaRPr lang="en-AU" sz="1100" b="0"/>
            </a:p>
            <a:p>
              <a:pPr lvl="1"/>
              <a:endParaRPr lang="en-AU" sz="1100"/>
            </a:p>
          </xdr:txBody>
        </xdr:sp>
      </mc:Fallback>
    </mc:AlternateContent>
    <xdr:clientData/>
  </xdr:twoCellAnchor>
  <xdr:twoCellAnchor>
    <xdr:from>
      <xdr:col>16</xdr:col>
      <xdr:colOff>261938</xdr:colOff>
      <xdr:row>80</xdr:row>
      <xdr:rowOff>127000</xdr:rowOff>
    </xdr:from>
    <xdr:to>
      <xdr:col>23</xdr:col>
      <xdr:colOff>112713</xdr:colOff>
      <xdr:row>92</xdr:row>
      <xdr:rowOff>123825</xdr:rowOff>
    </xdr:to>
    <xdr:graphicFrame macro="">
      <xdr:nvGraphicFramePr>
        <xdr:cNvPr id="10" name="Chart 9">
          <a:extLst>
            <a:ext uri="{FF2B5EF4-FFF2-40B4-BE49-F238E27FC236}">
              <a16:creationId xmlns:a16="http://schemas.microsoft.com/office/drawing/2014/main" id="{804248D5-5EC3-41E2-A439-C8E3A56A9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176211</xdr:colOff>
      <xdr:row>112</xdr:row>
      <xdr:rowOff>30161</xdr:rowOff>
    </xdr:from>
    <xdr:to>
      <xdr:col>16</xdr:col>
      <xdr:colOff>476250</xdr:colOff>
      <xdr:row>130</xdr:row>
      <xdr:rowOff>103187</xdr:rowOff>
    </xdr:to>
    <xdr:graphicFrame macro="">
      <xdr:nvGraphicFramePr>
        <xdr:cNvPr id="12" name="Chart 11">
          <a:extLst>
            <a:ext uri="{FF2B5EF4-FFF2-40B4-BE49-F238E27FC236}">
              <a16:creationId xmlns:a16="http://schemas.microsoft.com/office/drawing/2014/main" id="{BAE85AA5-6082-4369-9C33-5E95720FC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144</xdr:row>
      <xdr:rowOff>0</xdr:rowOff>
    </xdr:from>
    <xdr:to>
      <xdr:col>11</xdr:col>
      <xdr:colOff>94426</xdr:colOff>
      <xdr:row>152</xdr:row>
      <xdr:rowOff>63500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948BA8A-F1F0-4BCA-B63E-1F555954B865}"/>
                </a:ext>
              </a:extLst>
            </xdr:cNvPr>
            <xdr:cNvSpPr txBox="1"/>
          </xdr:nvSpPr>
          <xdr:spPr>
            <a:xfrm>
              <a:off x="611188" y="25161875"/>
              <a:ext cx="6206301"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14:m>
                <m:oMath xmlns:m="http://schemas.openxmlformats.org/officeDocument/2006/math">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𝑊</m:t>
                      </m:r>
                      <m:r>
                        <a:rPr lang="en-AU" sz="1100" b="0" i="1">
                          <a:latin typeface="Cambria Math" panose="02040503050406030204" pitchFamily="18" charset="0"/>
                        </a:rPr>
                        <m:t>=1</m:t>
                      </m:r>
                    </m:sub>
                    <m:sup>
                      <m:r>
                        <a:rPr lang="en-AU" sz="1100" b="0" i="1">
                          <a:latin typeface="Cambria Math" panose="02040503050406030204" pitchFamily="18" charset="0"/>
                        </a:rPr>
                        <m:t>5</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𝑖</m:t>
                      </m:r>
                      <m:r>
                        <a:rPr lang="en-AU" sz="1100" b="0" i="1">
                          <a:latin typeface="Cambria Math" panose="02040503050406030204" pitchFamily="18" charset="0"/>
                        </a:rPr>
                        <m:t>=1</m:t>
                      </m:r>
                    </m:sub>
                    <m:sup>
                      <m:r>
                        <a:rPr lang="en-AU" sz="1100" b="0" i="1">
                          <a:latin typeface="Cambria Math" panose="02040503050406030204" pitchFamily="18" charset="0"/>
                        </a:rPr>
                        <m:t>6</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𝑗</m:t>
                      </m:r>
                      <m:r>
                        <a:rPr lang="en-AU" sz="1100" b="0" i="1">
                          <a:latin typeface="Cambria Math" panose="02040503050406030204" pitchFamily="18" charset="0"/>
                        </a:rPr>
                        <m:t>=1</m:t>
                      </m:r>
                    </m:sub>
                    <m:sup>
                      <m:r>
                        <a:rPr lang="en-AU" sz="1100" b="0" i="1">
                          <a:latin typeface="Cambria Math" panose="02040503050406030204" pitchFamily="18" charset="0"/>
                        </a:rPr>
                        <m:t>6</m:t>
                      </m:r>
                    </m:sup>
                    <m:e/>
                  </m:nary>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oMath>
              </a14:m>
              <a:r>
                <a:rPr lang="en-AU" sz="1100"/>
                <a:t>*</a:t>
              </a: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𝐵</m:t>
                      </m:r>
                    </m:e>
                    <m:sub>
                      <m:r>
                        <a:rPr lang="en-AU" sz="1100" b="0" i="1" baseline="0">
                          <a:solidFill>
                            <a:schemeClr val="dk1"/>
                          </a:solidFill>
                          <a:effectLst/>
                          <a:latin typeface="Cambria Math" panose="02040503050406030204" pitchFamily="18" charset="0"/>
                          <a:ea typeface="+mn-ea"/>
                          <a:cs typeface="+mn-cs"/>
                        </a:rPr>
                        <m:t>𝑖</m:t>
                      </m:r>
                    </m:sub>
                  </m:sSub>
                </m:oMath>
              </a14:m>
              <a:endParaRPr lang="en-AU" sz="1100"/>
            </a:p>
          </xdr:txBody>
        </xdr:sp>
      </mc:Choice>
      <mc:Fallback xmlns="">
        <xdr:sp macro="" textlink="">
          <xdr:nvSpPr>
            <xdr:cNvPr id="13" name="TextBox 12">
              <a:extLst>
                <a:ext uri="{FF2B5EF4-FFF2-40B4-BE49-F238E27FC236}">
                  <a16:creationId xmlns:a16="http://schemas.microsoft.com/office/drawing/2014/main" id="{7948BA8A-F1F0-4BCA-B63E-1F555954B865}"/>
                </a:ext>
              </a:extLst>
            </xdr:cNvPr>
            <xdr:cNvSpPr txBox="1"/>
          </xdr:nvSpPr>
          <xdr:spPr>
            <a:xfrm>
              <a:off x="611188" y="25161875"/>
              <a:ext cx="6206301"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r>
                <a:rPr lang="en-AU" sz="1100" i="0">
                  <a:latin typeface="Cambria Math" panose="02040503050406030204" pitchFamily="18" charset="0"/>
                </a:rPr>
                <a:t>∑</a:t>
              </a:r>
              <a:r>
                <a:rPr lang="en-AU" sz="1100" b="0" i="0">
                  <a:latin typeface="Cambria Math" panose="02040503050406030204" pitchFamily="18" charset="0"/>
                </a:rPr>
                <a:t>_(𝑊=1)^5 </a:t>
              </a:r>
              <a:r>
                <a:rPr lang="en-AU" sz="1100" i="0">
                  <a:latin typeface="Cambria Math" panose="02040503050406030204" pitchFamily="18" charset="0"/>
                </a:rPr>
                <a:t>∑</a:t>
              </a:r>
              <a:r>
                <a:rPr lang="en-AU" sz="1100" b="0" i="0">
                  <a:latin typeface="Cambria Math" panose="02040503050406030204" pitchFamily="18" charset="0"/>
                </a:rPr>
                <a:t>_(𝑖=1)^6 </a:t>
              </a:r>
              <a:r>
                <a:rPr lang="en-AU" sz="1100" i="0">
                  <a:latin typeface="Cambria Math" panose="02040503050406030204" pitchFamily="18" charset="0"/>
                </a:rPr>
                <a:t>∑</a:t>
              </a:r>
              <a:r>
                <a:rPr lang="en-AU" sz="1100" b="0" i="0">
                  <a:latin typeface="Cambria Math" panose="02040503050406030204" pitchFamily="18" charset="0"/>
                </a:rPr>
                <a:t>_(𝑗=1)^6</a:t>
              </a:r>
              <a:r>
                <a:rPr lang="en-AU" sz="1100" b="0" i="0">
                  <a:solidFill>
                    <a:schemeClr val="dk1"/>
                  </a:solidFill>
                  <a:effectLst/>
                  <a:latin typeface="+mn-lt"/>
                  <a:ea typeface="+mn-ea"/>
                  <a:cs typeface="+mn-cs"/>
                </a:rPr>
                <a:t> </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𝑃_𝑖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𝐿_𝑗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〖𝑆𝐶〗_𝑖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𝑇_𝑖𝑗𝑤</a:t>
              </a:r>
              <a:r>
                <a:rPr lang="en-AU" sz="1100"/>
                <a:t>*</a:t>
              </a:r>
              <a:r>
                <a:rPr lang="en-AU" sz="1100" b="0" i="0" baseline="0">
                  <a:solidFill>
                    <a:schemeClr val="dk1"/>
                  </a:solidFill>
                  <a:effectLst/>
                  <a:latin typeface="Cambria Math" panose="02040503050406030204" pitchFamily="18" charset="0"/>
                  <a:ea typeface="+mn-ea"/>
                  <a:cs typeface="+mn-cs"/>
                </a:rPr>
                <a:t>𝐵_𝑖</a:t>
              </a:r>
              <a:endParaRPr lang="en-AU" sz="1100"/>
            </a:p>
          </xdr:txBody>
        </xdr:sp>
      </mc:Fallback>
    </mc:AlternateContent>
    <xdr:clientData/>
  </xdr:twoCellAnchor>
  <xdr:twoCellAnchor>
    <xdr:from>
      <xdr:col>0</xdr:col>
      <xdr:colOff>603250</xdr:colOff>
      <xdr:row>152</xdr:row>
      <xdr:rowOff>55562</xdr:rowOff>
    </xdr:from>
    <xdr:to>
      <xdr:col>11</xdr:col>
      <xdr:colOff>87312</xdr:colOff>
      <xdr:row>165</xdr:row>
      <xdr:rowOff>138112</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F1163C2D-E459-43FF-8142-428A260C71DD}"/>
                </a:ext>
              </a:extLst>
            </xdr:cNvPr>
            <xdr:cNvSpPr txBox="1"/>
          </xdr:nvSpPr>
          <xdr:spPr>
            <a:xfrm>
              <a:off x="603250" y="25146000"/>
              <a:ext cx="6207125" cy="214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AU" sz="1600">
                  <a:solidFill>
                    <a:schemeClr val="dk1"/>
                  </a:solidFill>
                  <a:latin typeface="+mn-lt"/>
                  <a:ea typeface="+mn-ea"/>
                  <a:cs typeface="+mn-cs"/>
                </a:rPr>
                <a:t>daily commitment</a:t>
              </a:r>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𝑤𝑗</m:t>
                            </m:r>
                          </m:sub>
                        </m:sSub>
                        <m:r>
                          <a:rPr lang="en-AU" sz="1100" b="0" i="1" baseline="0">
                            <a:solidFill>
                              <a:schemeClr val="dk1"/>
                            </a:solidFill>
                            <a:effectLst/>
                            <a:latin typeface="Cambria Math" panose="02040503050406030204" pitchFamily="18" charset="0"/>
                            <a:ea typeface="+mn-ea"/>
                            <a:cs typeface="+mn-cs"/>
                          </a:rPr>
                          <m:t> </m:t>
                        </m:r>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𝐵</m:t>
                            </m:r>
                          </m:e>
                          <m:sub>
                            <m:r>
                              <a:rPr lang="en-AU" sz="1100" b="0" i="1" baseline="0">
                                <a:solidFill>
                                  <a:schemeClr val="dk1"/>
                                </a:solidFill>
                                <a:effectLst/>
                                <a:latin typeface="Cambria Math" panose="02040503050406030204" pitchFamily="18" charset="0"/>
                                <a:ea typeface="+mn-ea"/>
                                <a:cs typeface="+mn-cs"/>
                              </a:rPr>
                              <m:t>𝑖</m:t>
                            </m:r>
                          </m:sub>
                        </m:sSub>
                        <m:r>
                          <a:rPr lang="en-AU" sz="1100" b="0" i="1" baseline="0">
                            <a:solidFill>
                              <a:schemeClr val="dk1"/>
                            </a:solidFill>
                            <a:effectLst/>
                            <a:latin typeface="Cambria Math" panose="02040503050406030204" pitchFamily="18" charset="0"/>
                            <a:ea typeface="+mn-ea"/>
                            <a:cs typeface="+mn-cs"/>
                          </a:rPr>
                          <m:t>&lt;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m:rPr>
                                <m:sty m:val="p"/>
                              </m:rPr>
                              <a:rPr lang="en-US"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14:m>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𝐵</m:t>
                          </m:r>
                        </m:e>
                        <m:sub>
                          <m:r>
                            <a:rPr lang="en-AU" sz="1100" b="0" i="1" baseline="0">
                              <a:solidFill>
                                <a:schemeClr val="dk1"/>
                              </a:solidFill>
                              <a:effectLst/>
                              <a:latin typeface="Cambria Math" panose="02040503050406030204" pitchFamily="18" charset="0"/>
                              <a:ea typeface="+mn-ea"/>
                              <a:cs typeface="+mn-cs"/>
                            </a:rPr>
                            <m:t>𝑖</m:t>
                          </m:r>
                        </m:sub>
                      </m:sSub>
                      <m:r>
                        <a:rPr lang="en-AU" sz="1100" b="0" i="1" baseline="0">
                          <a:solidFill>
                            <a:schemeClr val="dk1"/>
                          </a:solidFill>
                          <a:effectLst/>
                          <a:latin typeface="Cambria Math" panose="02040503050406030204" pitchFamily="18" charset="0"/>
                          <a:ea typeface="+mn-ea"/>
                          <a:cs typeface="+mn-cs"/>
                        </a:rPr>
                        <m:t>&gt;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𝐶𝑀𝑀𝐷</m:t>
                          </m:r>
                        </m:e>
                        <m:sub>
                          <m:r>
                            <a:rPr lang="en-AU" sz="1100" b="0" i="1" baseline="0">
                              <a:solidFill>
                                <a:schemeClr val="dk1"/>
                              </a:solidFill>
                              <a:effectLst/>
                              <a:latin typeface="Cambria Math" panose="02040503050406030204" pitchFamily="18" charset="0"/>
                              <a:ea typeface="+mn-ea"/>
                              <a:cs typeface="+mn-cs"/>
                            </a:rPr>
                            <m:t>𝑖</m:t>
                          </m:r>
                        </m:sub>
                      </m:sSub>
                    </m:e>
                  </m:nary>
                </m:oMath>
              </a14:m>
              <a:r>
                <a:rPr lang="en-AU" sz="1100" b="0"/>
                <a:t>w</a:t>
              </a:r>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oMath>
              </a14:m>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b="0"/>
            </a:p>
            <a:p>
              <a:pPr lvl="1"/>
              <a:endParaRPr lang="en-AU" sz="1100" b="0"/>
            </a:p>
            <a:p>
              <a:pPr lvl="1"/>
              <a:endParaRPr lang="en-AU" sz="1100"/>
            </a:p>
          </xdr:txBody>
        </xdr:sp>
      </mc:Choice>
      <mc:Fallback xmlns="">
        <xdr:sp macro="" textlink="">
          <xdr:nvSpPr>
            <xdr:cNvPr id="14" name="TextBox 13">
              <a:extLst>
                <a:ext uri="{FF2B5EF4-FFF2-40B4-BE49-F238E27FC236}">
                  <a16:creationId xmlns:a16="http://schemas.microsoft.com/office/drawing/2014/main" id="{F1163C2D-E459-43FF-8142-428A260C71DD}"/>
                </a:ext>
              </a:extLst>
            </xdr:cNvPr>
            <xdr:cNvSpPr txBox="1"/>
          </xdr:nvSpPr>
          <xdr:spPr>
            <a:xfrm>
              <a:off x="603250" y="25146000"/>
              <a:ext cx="6207125" cy="214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AU" sz="1600">
                  <a:solidFill>
                    <a:schemeClr val="dk1"/>
                  </a:solidFill>
                  <a:latin typeface="+mn-lt"/>
                  <a:ea typeface="+mn-ea"/>
                  <a:cs typeface="+mn-cs"/>
                </a:rPr>
                <a:t>daily commitment</a:t>
              </a:r>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_(𝑗=1)^5</a:t>
              </a:r>
              <a:r>
                <a:rPr lang="en-AU" sz="1100" b="0" i="0" baseline="0">
                  <a:solidFill>
                    <a:schemeClr val="dk1"/>
                  </a:solidFill>
                  <a:effectLst/>
                  <a:latin typeface="Cambria Math" panose="02040503050406030204" pitchFamily="18" charset="0"/>
                  <a:ea typeface="+mn-ea"/>
                  <a:cs typeface="+mn-cs"/>
                </a:rPr>
                <a:t>▒〖𝑇_𝑖𝑗= 〖𝑇𝐷〗_𝑤𝑗  〗</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 𝐵_𝑖&lt; = 〖𝑇𝐶〗_</a:t>
              </a:r>
              <a:r>
                <a:rPr lang="en-US" sz="1100" b="0" i="0" baseline="0">
                  <a:solidFill>
                    <a:schemeClr val="dk1"/>
                  </a:solidFill>
                  <a:effectLst/>
                  <a:latin typeface="Cambria Math" panose="02040503050406030204" pitchFamily="18" charset="0"/>
                  <a:ea typeface="+mn-ea"/>
                  <a:cs typeface="+mn-cs"/>
                </a:rPr>
                <a:t>i </a:t>
              </a:r>
              <a:r>
                <a:rPr lang="en-AU" sz="1100" b="0" i="0" baseline="0">
                  <a:solidFill>
                    <a:schemeClr val="dk1"/>
                  </a:solidFill>
                  <a:effectLst/>
                  <a:latin typeface="Cambria Math" panose="02040503050406030204" pitchFamily="18" charset="0"/>
                  <a:ea typeface="+mn-ea"/>
                  <a:cs typeface="+mn-cs"/>
                </a:rPr>
                <a:t>〗</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AU" sz="1100" b="0" i="0" baseline="0">
                  <a:solidFill>
                    <a:schemeClr val="dk1"/>
                  </a:solidFill>
                  <a:effectLst/>
                  <a:latin typeface="Cambria Math" panose="02040503050406030204" pitchFamily="18" charset="0"/>
                  <a:ea typeface="+mn-ea"/>
                  <a:cs typeface="+mn-cs"/>
                </a:rPr>
                <a:t>▒〖𝑇_𝑖𝑗 𝐵_𝑖&gt; = 〖𝐶𝑀𝑀𝐷〗_𝑖 〗</a:t>
              </a:r>
              <a:r>
                <a:rPr lang="en-AU" sz="1100" b="0"/>
                <a:t>w</a:t>
              </a:r>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𝑇_𝑖𝑗𝑤</a:t>
              </a:r>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b="0"/>
            </a:p>
            <a:p>
              <a:pPr lvl="1"/>
              <a:endParaRPr lang="en-AU" sz="1100" b="0"/>
            </a:p>
            <a:p>
              <a:pPr lvl="1"/>
              <a:endParaRPr lang="en-AU" sz="1100"/>
            </a:p>
          </xdr:txBody>
        </xdr:sp>
      </mc:Fallback>
    </mc:AlternateContent>
    <xdr:clientData/>
  </xdr:twoCellAnchor>
  <xdr:twoCellAnchor>
    <xdr:from>
      <xdr:col>0</xdr:col>
      <xdr:colOff>595313</xdr:colOff>
      <xdr:row>80</xdr:row>
      <xdr:rowOff>87313</xdr:rowOff>
    </xdr:from>
    <xdr:to>
      <xdr:col>10</xdr:col>
      <xdr:colOff>563563</xdr:colOff>
      <xdr:row>88</xdr:row>
      <xdr:rowOff>47626</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A4453E18-E848-4021-A7E2-05AD3AF0A6E4}"/>
                </a:ext>
              </a:extLst>
            </xdr:cNvPr>
            <xdr:cNvSpPr txBox="1"/>
          </xdr:nvSpPr>
          <xdr:spPr>
            <a:xfrm>
              <a:off x="595313" y="13184188"/>
              <a:ext cx="6080125" cy="1230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14:m>
                <m:oMath xmlns:m="http://schemas.openxmlformats.org/officeDocument/2006/math">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𝑊</m:t>
                      </m:r>
                      <m:r>
                        <a:rPr lang="en-AU" sz="1100" b="0" i="1">
                          <a:latin typeface="Cambria Math" panose="02040503050406030204" pitchFamily="18" charset="0"/>
                        </a:rPr>
                        <m:t>=1</m:t>
                      </m:r>
                    </m:sub>
                    <m:sup>
                      <m:r>
                        <a:rPr lang="en-AU" sz="1100" b="0" i="1">
                          <a:latin typeface="Cambria Math" panose="02040503050406030204" pitchFamily="18" charset="0"/>
                        </a:rPr>
                        <m:t>5</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𝑖</m:t>
                      </m:r>
                      <m:r>
                        <a:rPr lang="en-AU" sz="1100" b="0" i="1">
                          <a:latin typeface="Cambria Math" panose="02040503050406030204" pitchFamily="18" charset="0"/>
                        </a:rPr>
                        <m:t>=1</m:t>
                      </m:r>
                    </m:sub>
                    <m:sup>
                      <m:r>
                        <a:rPr lang="en-AU" sz="1100" b="0" i="1">
                          <a:latin typeface="Cambria Math" panose="02040503050406030204" pitchFamily="18" charset="0"/>
                        </a:rPr>
                        <m:t>6</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𝑗</m:t>
                      </m:r>
                      <m:r>
                        <a:rPr lang="en-AU" sz="1100" b="0" i="1">
                          <a:latin typeface="Cambria Math" panose="02040503050406030204" pitchFamily="18" charset="0"/>
                        </a:rPr>
                        <m:t>=1</m:t>
                      </m:r>
                    </m:sub>
                    <m:sup>
                      <m:r>
                        <a:rPr lang="en-AU" sz="1100" b="0" i="1">
                          <a:latin typeface="Cambria Math" panose="02040503050406030204" pitchFamily="18" charset="0"/>
                        </a:rPr>
                        <m:t>6</m:t>
                      </m:r>
                    </m:sup>
                    <m:e/>
                  </m:nary>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 </m:t>
                  </m:r>
                </m:oMath>
              </a14:m>
              <a:endParaRPr lang="en-AU" sz="1100"/>
            </a:p>
          </xdr:txBody>
        </xdr:sp>
      </mc:Choice>
      <mc:Fallback xmlns="">
        <xdr:sp macro="" textlink="">
          <xdr:nvSpPr>
            <xdr:cNvPr id="15" name="TextBox 14">
              <a:extLst>
                <a:ext uri="{FF2B5EF4-FFF2-40B4-BE49-F238E27FC236}">
                  <a16:creationId xmlns:a16="http://schemas.microsoft.com/office/drawing/2014/main" id="{A4453E18-E848-4021-A7E2-05AD3AF0A6E4}"/>
                </a:ext>
              </a:extLst>
            </xdr:cNvPr>
            <xdr:cNvSpPr txBox="1"/>
          </xdr:nvSpPr>
          <xdr:spPr>
            <a:xfrm>
              <a:off x="595313" y="13184188"/>
              <a:ext cx="6080125" cy="1230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r>
                <a:rPr lang="en-AU" sz="1100" i="0">
                  <a:latin typeface="Cambria Math" panose="02040503050406030204" pitchFamily="18" charset="0"/>
                </a:rPr>
                <a:t>∑</a:t>
              </a:r>
              <a:r>
                <a:rPr lang="en-AU" sz="1100" b="0" i="0">
                  <a:latin typeface="Cambria Math" panose="02040503050406030204" pitchFamily="18" charset="0"/>
                </a:rPr>
                <a:t>_(𝑊=1)^5 </a:t>
              </a:r>
              <a:r>
                <a:rPr lang="en-AU" sz="1100" i="0">
                  <a:latin typeface="Cambria Math" panose="02040503050406030204" pitchFamily="18" charset="0"/>
                </a:rPr>
                <a:t>∑</a:t>
              </a:r>
              <a:r>
                <a:rPr lang="en-AU" sz="1100" b="0" i="0">
                  <a:latin typeface="Cambria Math" panose="02040503050406030204" pitchFamily="18" charset="0"/>
                </a:rPr>
                <a:t>_(𝑖=1)^6 </a:t>
              </a:r>
              <a:r>
                <a:rPr lang="en-AU" sz="1100" i="0">
                  <a:latin typeface="Cambria Math" panose="02040503050406030204" pitchFamily="18" charset="0"/>
                </a:rPr>
                <a:t>∑</a:t>
              </a:r>
              <a:r>
                <a:rPr lang="en-AU" sz="1100" b="0" i="0">
                  <a:latin typeface="Cambria Math" panose="02040503050406030204" pitchFamily="18" charset="0"/>
                </a:rPr>
                <a:t>_(𝑗=1)^6</a:t>
              </a:r>
              <a:r>
                <a:rPr lang="en-AU" sz="1100" b="0" i="0">
                  <a:solidFill>
                    <a:schemeClr val="dk1"/>
                  </a:solidFill>
                  <a:effectLst/>
                  <a:latin typeface="+mn-lt"/>
                  <a:ea typeface="+mn-ea"/>
                  <a:cs typeface="+mn-cs"/>
                </a:rPr>
                <a:t> </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𝑃_𝑖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𝐿_𝑗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〖𝑆𝐶〗_𝑖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𝑇_𝑖𝑗𝑤  </a:t>
              </a:r>
              <a:endParaRPr lang="en-AU"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67</xdr:row>
      <xdr:rowOff>66674</xdr:rowOff>
    </xdr:from>
    <xdr:to>
      <xdr:col>16</xdr:col>
      <xdr:colOff>190500</xdr:colOff>
      <xdr:row>96</xdr:row>
      <xdr:rowOff>9524</xdr:rowOff>
    </xdr:to>
    <xdr:graphicFrame macro="">
      <xdr:nvGraphicFramePr>
        <xdr:cNvPr id="2" name="Chart 1">
          <a:extLst>
            <a:ext uri="{FF2B5EF4-FFF2-40B4-BE49-F238E27FC236}">
              <a16:creationId xmlns:a16="http://schemas.microsoft.com/office/drawing/2014/main" id="{90F2BEE8-513A-0712-6DA0-2A4E78D13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323850</xdr:colOff>
      <xdr:row>36</xdr:row>
      <xdr:rowOff>57150</xdr:rowOff>
    </xdr:from>
    <xdr:to>
      <xdr:col>51</xdr:col>
      <xdr:colOff>19050</xdr:colOff>
      <xdr:row>54</xdr:row>
      <xdr:rowOff>38100</xdr:rowOff>
    </xdr:to>
    <xdr:graphicFrame macro="">
      <xdr:nvGraphicFramePr>
        <xdr:cNvPr id="4" name="Chart 3">
          <a:extLst>
            <a:ext uri="{FF2B5EF4-FFF2-40B4-BE49-F238E27FC236}">
              <a16:creationId xmlns:a16="http://schemas.microsoft.com/office/drawing/2014/main" id="{4391742B-1D00-5BC4-9A4F-9A18E07D5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442912</xdr:colOff>
      <xdr:row>67</xdr:row>
      <xdr:rowOff>95250</xdr:rowOff>
    </xdr:from>
    <xdr:to>
      <xdr:col>26</xdr:col>
      <xdr:colOff>304800</xdr:colOff>
      <xdr:row>94</xdr:row>
      <xdr:rowOff>85725</xdr:rowOff>
    </xdr:to>
    <xdr:graphicFrame macro="">
      <xdr:nvGraphicFramePr>
        <xdr:cNvPr id="5" name="Chart 4">
          <a:extLst>
            <a:ext uri="{FF2B5EF4-FFF2-40B4-BE49-F238E27FC236}">
              <a16:creationId xmlns:a16="http://schemas.microsoft.com/office/drawing/2014/main" id="{189A4D88-BC7D-BFA9-FBA7-F95DDB3B0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18EE6-D784-47BC-95A6-C55673096220}">
  <dimension ref="A1:R21"/>
  <sheetViews>
    <sheetView workbookViewId="0">
      <selection activeCell="M5" sqref="M5:Q12"/>
    </sheetView>
  </sheetViews>
  <sheetFormatPr defaultColWidth="9.140625" defaultRowHeight="15" x14ac:dyDescent="0.25"/>
  <cols>
    <col min="1" max="1" width="14.42578125" style="48" customWidth="1"/>
    <col min="2" max="2" width="4.7109375" style="48" customWidth="1"/>
    <col min="3" max="3" width="5.85546875" style="48" customWidth="1"/>
    <col min="4" max="4" width="6.7109375" style="48" customWidth="1"/>
    <col min="5" max="5" width="6.42578125" style="48" customWidth="1"/>
    <col min="6" max="11" width="7.7109375" style="48" customWidth="1"/>
    <col min="12" max="16384" width="9.140625" style="48"/>
  </cols>
  <sheetData>
    <row r="1" spans="1:18" x14ac:dyDescent="0.25">
      <c r="A1" s="54" t="s">
        <v>29</v>
      </c>
    </row>
    <row r="2" spans="1:18" x14ac:dyDescent="0.25">
      <c r="A2" s="51"/>
      <c r="D2" s="51"/>
    </row>
    <row r="3" spans="1:18" x14ac:dyDescent="0.25">
      <c r="A3" s="53" t="s">
        <v>28</v>
      </c>
      <c r="F3" s="53" t="s">
        <v>0</v>
      </c>
    </row>
    <row r="4" spans="1:18" x14ac:dyDescent="0.25">
      <c r="B4" s="65" t="s">
        <v>1</v>
      </c>
      <c r="C4" s="63"/>
      <c r="D4" s="63"/>
      <c r="E4" s="63"/>
      <c r="F4" s="63">
        <v>350</v>
      </c>
      <c r="G4" s="63">
        <v>400</v>
      </c>
      <c r="H4" s="63">
        <v>350</v>
      </c>
      <c r="I4" s="63">
        <v>300</v>
      </c>
      <c r="J4" s="63">
        <v>350</v>
      </c>
      <c r="K4" s="63">
        <v>300</v>
      </c>
    </row>
    <row r="5" spans="1:18" x14ac:dyDescent="0.25">
      <c r="B5" s="65" t="s">
        <v>2</v>
      </c>
      <c r="C5" s="63"/>
      <c r="D5" s="63"/>
      <c r="E5" s="63"/>
      <c r="F5" s="63">
        <v>50</v>
      </c>
      <c r="G5" s="63">
        <v>75</v>
      </c>
      <c r="H5" s="63">
        <v>50</v>
      </c>
      <c r="I5" s="63">
        <v>35</v>
      </c>
      <c r="J5" s="63">
        <v>50</v>
      </c>
      <c r="K5" s="63">
        <v>50</v>
      </c>
      <c r="M5" s="120" t="s">
        <v>5</v>
      </c>
      <c r="N5" s="120"/>
      <c r="O5" s="60"/>
      <c r="P5" s="60"/>
      <c r="Q5" s="60"/>
    </row>
    <row r="6" spans="1:18" x14ac:dyDescent="0.25">
      <c r="A6" s="55" t="s">
        <v>3</v>
      </c>
      <c r="B6" s="55" t="s">
        <v>4</v>
      </c>
      <c r="C6" s="56"/>
      <c r="D6" s="57" t="s">
        <v>6</v>
      </c>
      <c r="E6" s="57" t="s">
        <v>7</v>
      </c>
      <c r="F6" s="66" t="s">
        <v>8</v>
      </c>
      <c r="G6" s="66" t="s">
        <v>9</v>
      </c>
      <c r="H6" s="66" t="s">
        <v>10</v>
      </c>
      <c r="I6" s="66" t="s">
        <v>11</v>
      </c>
      <c r="J6" s="66" t="s">
        <v>12</v>
      </c>
      <c r="K6" s="66" t="s">
        <v>13</v>
      </c>
      <c r="M6" s="60" t="s">
        <v>30</v>
      </c>
      <c r="N6" s="60" t="s">
        <v>31</v>
      </c>
      <c r="O6" s="60" t="s">
        <v>32</v>
      </c>
      <c r="P6" s="60" t="s">
        <v>33</v>
      </c>
      <c r="Q6" s="60" t="s">
        <v>34</v>
      </c>
    </row>
    <row r="7" spans="1:18" x14ac:dyDescent="0.25">
      <c r="A7" s="58" t="s">
        <v>14</v>
      </c>
      <c r="B7" s="58" t="s">
        <v>15</v>
      </c>
      <c r="C7" s="56"/>
      <c r="D7" s="59">
        <v>3</v>
      </c>
      <c r="E7" s="59">
        <v>612</v>
      </c>
      <c r="F7" s="67" t="s">
        <v>86</v>
      </c>
      <c r="G7" s="68">
        <v>1.18</v>
      </c>
      <c r="H7" s="68">
        <v>1.27</v>
      </c>
      <c r="I7" s="68">
        <v>1.39</v>
      </c>
      <c r="J7" s="68">
        <v>1.35</v>
      </c>
      <c r="K7" s="68">
        <v>1.28</v>
      </c>
      <c r="M7" s="61">
        <v>1</v>
      </c>
      <c r="N7" s="61">
        <v>7</v>
      </c>
      <c r="O7" s="61">
        <v>5</v>
      </c>
      <c r="P7" s="61">
        <v>1</v>
      </c>
      <c r="Q7" s="61">
        <v>9</v>
      </c>
      <c r="R7" s="52"/>
    </row>
    <row r="8" spans="1:18" x14ac:dyDescent="0.25">
      <c r="A8" s="58" t="s">
        <v>16</v>
      </c>
      <c r="B8" s="58" t="s">
        <v>17</v>
      </c>
      <c r="C8" s="56"/>
      <c r="D8" s="59">
        <v>0</v>
      </c>
      <c r="E8" s="59">
        <v>190</v>
      </c>
      <c r="F8" s="67" t="s">
        <v>86</v>
      </c>
      <c r="G8" s="68">
        <v>3.42</v>
      </c>
      <c r="H8" s="68">
        <v>1.73</v>
      </c>
      <c r="I8" s="68">
        <v>1.71</v>
      </c>
      <c r="J8" s="68">
        <v>1.82</v>
      </c>
      <c r="K8" s="68">
        <v>2</v>
      </c>
      <c r="M8" s="61">
        <v>3</v>
      </c>
      <c r="N8" s="61">
        <v>1</v>
      </c>
      <c r="O8" s="61">
        <v>15</v>
      </c>
      <c r="P8" s="61">
        <v>15</v>
      </c>
      <c r="Q8" s="61">
        <v>1</v>
      </c>
      <c r="R8" s="52"/>
    </row>
    <row r="9" spans="1:18" x14ac:dyDescent="0.25">
      <c r="A9" s="58" t="s">
        <v>18</v>
      </c>
      <c r="B9" s="58" t="s">
        <v>19</v>
      </c>
      <c r="C9" s="56"/>
      <c r="D9" s="59">
        <v>0</v>
      </c>
      <c r="E9" s="59">
        <v>383</v>
      </c>
      <c r="F9" s="68">
        <v>0.79</v>
      </c>
      <c r="G9" s="68">
        <v>1.01</v>
      </c>
      <c r="H9" s="68">
        <v>1.25</v>
      </c>
      <c r="I9" s="68">
        <v>0.96</v>
      </c>
      <c r="J9" s="68">
        <v>0.95</v>
      </c>
      <c r="K9" s="68">
        <v>1.1100000000000001</v>
      </c>
      <c r="M9" s="61">
        <v>17</v>
      </c>
      <c r="N9" s="61">
        <v>15</v>
      </c>
      <c r="O9" s="61">
        <v>12</v>
      </c>
      <c r="P9" s="61">
        <v>13</v>
      </c>
      <c r="Q9" s="61">
        <v>14</v>
      </c>
      <c r="R9" s="52"/>
    </row>
    <row r="10" spans="1:18" x14ac:dyDescent="0.25">
      <c r="A10" s="58" t="s">
        <v>20</v>
      </c>
      <c r="B10" s="58" t="s">
        <v>21</v>
      </c>
      <c r="C10" s="56"/>
      <c r="D10" s="59">
        <v>3</v>
      </c>
      <c r="E10" s="59">
        <v>600</v>
      </c>
      <c r="F10" s="68">
        <v>1.24</v>
      </c>
      <c r="G10" s="68">
        <v>1.1299999999999999</v>
      </c>
      <c r="H10" s="68">
        <v>1.89</v>
      </c>
      <c r="I10" s="68">
        <v>1.32</v>
      </c>
      <c r="J10" s="68">
        <v>1.41</v>
      </c>
      <c r="K10" s="68">
        <v>1.41</v>
      </c>
      <c r="M10" s="61">
        <v>1</v>
      </c>
      <c r="N10" s="61">
        <v>8</v>
      </c>
      <c r="O10" s="61">
        <v>4</v>
      </c>
      <c r="P10" s="61">
        <v>4</v>
      </c>
      <c r="Q10" s="61">
        <v>2</v>
      </c>
      <c r="R10" s="52"/>
    </row>
    <row r="11" spans="1:18" x14ac:dyDescent="0.25">
      <c r="A11" s="58" t="s">
        <v>22</v>
      </c>
      <c r="B11" s="58" t="s">
        <v>17</v>
      </c>
      <c r="C11" s="56"/>
      <c r="D11" s="59">
        <v>0</v>
      </c>
      <c r="E11" s="59">
        <v>136</v>
      </c>
      <c r="F11" s="67" t="s">
        <v>86</v>
      </c>
      <c r="G11" s="68">
        <v>4.78</v>
      </c>
      <c r="H11" s="68">
        <v>2.23</v>
      </c>
      <c r="I11" s="68">
        <v>2.39</v>
      </c>
      <c r="J11" s="68">
        <v>2.2599999999999998</v>
      </c>
      <c r="K11" s="68">
        <v>2.57</v>
      </c>
      <c r="M11" s="61">
        <v>5</v>
      </c>
      <c r="N11" s="61">
        <v>5</v>
      </c>
      <c r="O11" s="61">
        <v>6</v>
      </c>
      <c r="P11" s="61">
        <v>4</v>
      </c>
      <c r="Q11" s="61">
        <v>4</v>
      </c>
      <c r="R11" s="52"/>
    </row>
    <row r="12" spans="1:18" x14ac:dyDescent="0.25">
      <c r="A12" s="58" t="s">
        <v>23</v>
      </c>
      <c r="B12" s="58" t="s">
        <v>24</v>
      </c>
      <c r="C12" s="56"/>
      <c r="D12" s="59">
        <v>0</v>
      </c>
      <c r="E12" s="59">
        <v>570</v>
      </c>
      <c r="F12" s="68">
        <v>0.87</v>
      </c>
      <c r="G12" s="68">
        <v>0.87</v>
      </c>
      <c r="H12" s="68">
        <v>1.25</v>
      </c>
      <c r="I12" s="68">
        <v>0.87</v>
      </c>
      <c r="J12" s="68">
        <v>0.9</v>
      </c>
      <c r="K12" s="68">
        <v>1.31</v>
      </c>
      <c r="M12" s="61">
        <v>5</v>
      </c>
      <c r="N12" s="61">
        <v>1</v>
      </c>
      <c r="O12" s="61">
        <v>1</v>
      </c>
      <c r="P12" s="61">
        <v>7</v>
      </c>
      <c r="Q12" s="61">
        <v>9</v>
      </c>
      <c r="R12" s="52"/>
    </row>
    <row r="13" spans="1:18" x14ac:dyDescent="0.25">
      <c r="L13" s="52"/>
      <c r="M13" s="52"/>
      <c r="N13" s="52"/>
      <c r="O13" s="52"/>
      <c r="P13" s="52"/>
      <c r="Q13" s="52"/>
    </row>
    <row r="14" spans="1:18" x14ac:dyDescent="0.25">
      <c r="A14" s="51" t="s">
        <v>25</v>
      </c>
    </row>
    <row r="16" spans="1:18" x14ac:dyDescent="0.25">
      <c r="C16" s="62" t="s">
        <v>26</v>
      </c>
      <c r="D16" s="63"/>
      <c r="E16" s="63"/>
      <c r="F16" s="64">
        <v>20</v>
      </c>
      <c r="G16" s="64">
        <v>20</v>
      </c>
      <c r="H16" s="64">
        <v>20</v>
      </c>
      <c r="I16" s="64">
        <v>20</v>
      </c>
      <c r="J16" s="64">
        <v>20</v>
      </c>
      <c r="K16" s="64">
        <v>20</v>
      </c>
    </row>
    <row r="17" spans="2:11" x14ac:dyDescent="0.25">
      <c r="C17" s="50" t="s">
        <v>27</v>
      </c>
      <c r="F17" s="49"/>
      <c r="G17" s="49"/>
      <c r="H17" s="49"/>
      <c r="I17" s="49"/>
      <c r="J17" s="49"/>
      <c r="K17" s="49"/>
    </row>
    <row r="19" spans="2:11" x14ac:dyDescent="0.25">
      <c r="B19" s="56"/>
      <c r="C19" s="56"/>
      <c r="D19" s="56"/>
      <c r="E19" s="69" t="s">
        <v>87</v>
      </c>
      <c r="F19" s="69"/>
    </row>
    <row r="20" spans="2:11" x14ac:dyDescent="0.25">
      <c r="B20" s="60"/>
      <c r="C20" s="60"/>
      <c r="D20" s="60"/>
      <c r="E20" s="69" t="s">
        <v>88</v>
      </c>
      <c r="F20" s="69"/>
    </row>
    <row r="21" spans="2:11" x14ac:dyDescent="0.25">
      <c r="B21" s="63"/>
      <c r="C21" s="63"/>
      <c r="D21" s="63"/>
      <c r="E21" s="69" t="s">
        <v>89</v>
      </c>
      <c r="F21" s="69"/>
    </row>
  </sheetData>
  <mergeCells count="1">
    <mergeCell ref="M5:N5"/>
  </mergeCells>
  <phoneticPr fontId="8" type="noConversion"/>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CC83-C18F-4B69-BED2-E7DE1E8DCF1F}">
  <dimension ref="B25:AI173"/>
  <sheetViews>
    <sheetView tabSelected="1" zoomScaleNormal="100" workbookViewId="0">
      <selection activeCell="P135" sqref="P135"/>
    </sheetView>
  </sheetViews>
  <sheetFormatPr defaultRowHeight="12.75" x14ac:dyDescent="0.2"/>
  <cols>
    <col min="2" max="2" width="32.85546875" bestFit="1" customWidth="1"/>
    <col min="3" max="3" width="21.85546875" bestFit="1" customWidth="1"/>
    <col min="4" max="4" width="9" bestFit="1" customWidth="1"/>
  </cols>
  <sheetData>
    <row r="25" spans="2:4" x14ac:dyDescent="0.2">
      <c r="B25" s="18" t="s">
        <v>81</v>
      </c>
      <c r="C25" s="18"/>
      <c r="D25" s="18"/>
    </row>
    <row r="42" spans="2:5" x14ac:dyDescent="0.2">
      <c r="B42" s="86" t="s">
        <v>82</v>
      </c>
      <c r="C42" s="86" t="s">
        <v>93</v>
      </c>
      <c r="D42" s="86"/>
      <c r="E42" s="86"/>
    </row>
    <row r="45" spans="2:5" x14ac:dyDescent="0.2">
      <c r="B45" s="18" t="s">
        <v>84</v>
      </c>
      <c r="C45" s="18"/>
      <c r="D45" s="18"/>
    </row>
    <row r="71" spans="2:6" ht="38.25" x14ac:dyDescent="0.2">
      <c r="B71" s="72" t="s">
        <v>63</v>
      </c>
      <c r="C71" s="73"/>
      <c r="D71" s="73"/>
      <c r="E71" s="73" t="s">
        <v>69</v>
      </c>
    </row>
    <row r="72" spans="2:6" x14ac:dyDescent="0.2">
      <c r="B72" s="31">
        <v>0</v>
      </c>
      <c r="C72" s="31"/>
      <c r="D72" s="31"/>
      <c r="E72" s="41">
        <v>93774.16</v>
      </c>
    </row>
    <row r="73" spans="2:6" x14ac:dyDescent="0.2">
      <c r="B73" s="31">
        <v>1</v>
      </c>
      <c r="C73" s="31"/>
      <c r="D73" s="31"/>
      <c r="E73" s="41">
        <v>93894.360000000015</v>
      </c>
    </row>
    <row r="74" spans="2:6" x14ac:dyDescent="0.2">
      <c r="B74" s="31">
        <v>2</v>
      </c>
      <c r="C74" s="31"/>
      <c r="D74" s="31"/>
      <c r="E74" s="41">
        <v>94092.849999999991</v>
      </c>
    </row>
    <row r="75" spans="2:6" x14ac:dyDescent="0.2">
      <c r="B75" s="31">
        <v>3</v>
      </c>
      <c r="C75" s="31"/>
      <c r="D75" s="31"/>
      <c r="E75" s="41">
        <v>94304.73</v>
      </c>
    </row>
    <row r="76" spans="2:6" x14ac:dyDescent="0.2">
      <c r="B76" s="31">
        <v>4</v>
      </c>
      <c r="C76" s="31"/>
      <c r="D76" s="31"/>
      <c r="E76" s="41">
        <v>94585.54</v>
      </c>
    </row>
    <row r="77" spans="2:6" x14ac:dyDescent="0.2">
      <c r="B77" s="31">
        <v>5</v>
      </c>
      <c r="C77" s="31"/>
      <c r="D77" s="31"/>
      <c r="E77" s="41">
        <v>94998.540000000008</v>
      </c>
    </row>
    <row r="78" spans="2:6" ht="38.25" x14ac:dyDescent="0.2">
      <c r="B78" s="31">
        <v>6</v>
      </c>
      <c r="C78" s="31"/>
      <c r="D78" s="31"/>
      <c r="E78" s="47" t="s">
        <v>67</v>
      </c>
      <c r="F78" s="71"/>
    </row>
    <row r="79" spans="2:6" x14ac:dyDescent="0.2">
      <c r="B79" s="31"/>
      <c r="C79" s="31"/>
      <c r="D79" s="31"/>
      <c r="E79" s="31"/>
    </row>
    <row r="80" spans="2:6" ht="18" customHeight="1" x14ac:dyDescent="0.2"/>
    <row r="83" spans="13:16" ht="38.25" x14ac:dyDescent="0.2">
      <c r="M83" s="89" t="s">
        <v>64</v>
      </c>
      <c r="N83" s="90"/>
      <c r="O83" s="90"/>
      <c r="P83" s="91" t="s">
        <v>70</v>
      </c>
    </row>
    <row r="84" spans="13:16" x14ac:dyDescent="0.2">
      <c r="M84" s="90">
        <v>0</v>
      </c>
      <c r="N84" s="90"/>
      <c r="O84" s="90"/>
      <c r="P84" s="90">
        <v>93774.16</v>
      </c>
    </row>
    <row r="85" spans="13:16" x14ac:dyDescent="0.2">
      <c r="M85" s="90">
        <v>5</v>
      </c>
      <c r="N85" s="90"/>
      <c r="O85" s="90"/>
      <c r="P85" s="90">
        <v>93851.64</v>
      </c>
    </row>
    <row r="86" spans="13:16" x14ac:dyDescent="0.2">
      <c r="M86" s="90">
        <v>10</v>
      </c>
      <c r="N86" s="90"/>
      <c r="O86" s="90"/>
      <c r="P86" s="90">
        <v>93951.49</v>
      </c>
    </row>
    <row r="87" spans="13:16" x14ac:dyDescent="0.2">
      <c r="M87" s="90">
        <v>15</v>
      </c>
      <c r="N87" s="90"/>
      <c r="O87" s="90"/>
      <c r="P87" s="90">
        <v>94168.75</v>
      </c>
    </row>
    <row r="88" spans="13:16" x14ac:dyDescent="0.2">
      <c r="M88" s="90">
        <v>20</v>
      </c>
      <c r="N88" s="90"/>
      <c r="O88" s="90"/>
      <c r="P88" s="90">
        <v>94452.199999999983</v>
      </c>
    </row>
    <row r="89" spans="13:16" x14ac:dyDescent="0.2">
      <c r="M89" s="90">
        <v>25</v>
      </c>
      <c r="N89" s="90"/>
      <c r="O89" s="90"/>
      <c r="P89" s="90">
        <v>94773.87000000001</v>
      </c>
    </row>
    <row r="90" spans="13:16" x14ac:dyDescent="0.2">
      <c r="M90" s="90">
        <v>30</v>
      </c>
      <c r="N90" s="90"/>
      <c r="O90" s="90"/>
      <c r="P90" s="90">
        <v>95193.72</v>
      </c>
    </row>
    <row r="91" spans="13:16" ht="38.25" x14ac:dyDescent="0.2">
      <c r="M91" s="90">
        <v>32</v>
      </c>
      <c r="N91" s="90"/>
      <c r="O91" s="90"/>
      <c r="P91" s="91" t="s">
        <v>67</v>
      </c>
    </row>
    <row r="97" spans="2:35" ht="54.75" customHeight="1" x14ac:dyDescent="0.2">
      <c r="B97" s="121"/>
      <c r="C97" s="121"/>
      <c r="D97" s="121"/>
      <c r="E97" s="121"/>
      <c r="F97" s="121"/>
      <c r="G97" s="121"/>
      <c r="H97" s="121"/>
      <c r="I97" s="121"/>
      <c r="J97" s="121"/>
      <c r="K97" s="121"/>
      <c r="L97" s="121"/>
      <c r="M97" s="121"/>
      <c r="N97" s="121"/>
      <c r="O97" s="121"/>
      <c r="P97" s="121"/>
      <c r="Q97" s="121"/>
    </row>
    <row r="99" spans="2:35" x14ac:dyDescent="0.2">
      <c r="B99" s="43"/>
      <c r="C99" s="43" t="s">
        <v>65</v>
      </c>
      <c r="D99" s="43"/>
      <c r="E99" s="42" t="s">
        <v>64</v>
      </c>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row>
    <row r="100" spans="2:35" x14ac:dyDescent="0.2">
      <c r="B100" s="43" t="s">
        <v>8</v>
      </c>
      <c r="C100" s="43">
        <v>40</v>
      </c>
      <c r="D100" s="43" t="s">
        <v>80</v>
      </c>
      <c r="E100" s="42">
        <v>1</v>
      </c>
      <c r="F100" s="42">
        <v>2</v>
      </c>
      <c r="G100" s="42">
        <v>3</v>
      </c>
      <c r="H100" s="42">
        <v>4</v>
      </c>
      <c r="I100" s="42">
        <v>5</v>
      </c>
      <c r="J100" s="42">
        <v>6</v>
      </c>
      <c r="K100" s="42">
        <v>7</v>
      </c>
      <c r="L100" s="42">
        <v>8</v>
      </c>
      <c r="M100" s="42">
        <v>9</v>
      </c>
      <c r="N100" s="42">
        <v>10</v>
      </c>
      <c r="O100" s="42">
        <v>11</v>
      </c>
      <c r="P100" s="42">
        <v>12</v>
      </c>
      <c r="Q100" s="42">
        <v>13</v>
      </c>
      <c r="R100" s="42">
        <v>14</v>
      </c>
      <c r="S100" s="42">
        <v>15</v>
      </c>
      <c r="T100" s="42">
        <v>16</v>
      </c>
      <c r="U100" s="42">
        <v>17</v>
      </c>
      <c r="V100" s="42">
        <v>18</v>
      </c>
      <c r="W100" s="42">
        <v>19</v>
      </c>
      <c r="X100" s="42">
        <v>20</v>
      </c>
      <c r="Y100" s="42">
        <v>21</v>
      </c>
      <c r="Z100" s="42">
        <v>22</v>
      </c>
      <c r="AA100" s="42">
        <v>23</v>
      </c>
      <c r="AB100" s="42">
        <v>24</v>
      </c>
      <c r="AC100" s="42">
        <v>25</v>
      </c>
      <c r="AD100" s="42">
        <v>26</v>
      </c>
      <c r="AE100" s="42">
        <v>27</v>
      </c>
      <c r="AF100" s="42">
        <v>28</v>
      </c>
      <c r="AG100" s="42">
        <v>29</v>
      </c>
      <c r="AH100" s="42">
        <v>30</v>
      </c>
      <c r="AI100" s="42">
        <v>31</v>
      </c>
    </row>
    <row r="101" spans="2:35" x14ac:dyDescent="0.2">
      <c r="B101" s="43" t="s">
        <v>9</v>
      </c>
      <c r="C101" s="43">
        <v>31</v>
      </c>
      <c r="D101" s="43" t="s">
        <v>80</v>
      </c>
      <c r="E101" s="42">
        <v>1</v>
      </c>
      <c r="F101" s="42">
        <v>2</v>
      </c>
      <c r="G101" s="42">
        <v>3</v>
      </c>
      <c r="H101" s="42">
        <v>4</v>
      </c>
      <c r="I101" s="42">
        <v>5</v>
      </c>
      <c r="J101" s="42">
        <v>6</v>
      </c>
      <c r="K101" s="42">
        <v>7</v>
      </c>
      <c r="L101" s="42">
        <v>8</v>
      </c>
      <c r="M101" s="42">
        <v>9</v>
      </c>
      <c r="N101" s="42">
        <v>10</v>
      </c>
      <c r="O101" s="42">
        <v>11</v>
      </c>
      <c r="P101" s="42">
        <v>12</v>
      </c>
      <c r="Q101" s="42">
        <v>13</v>
      </c>
      <c r="R101" s="42">
        <v>14</v>
      </c>
      <c r="S101" s="42">
        <v>15</v>
      </c>
      <c r="T101" s="42">
        <v>16</v>
      </c>
      <c r="U101" s="42">
        <v>17</v>
      </c>
      <c r="V101" s="42">
        <v>18</v>
      </c>
      <c r="W101" s="42">
        <v>19</v>
      </c>
      <c r="X101" s="42">
        <v>20</v>
      </c>
      <c r="Y101" s="42">
        <v>21</v>
      </c>
      <c r="Z101" s="42">
        <v>22</v>
      </c>
      <c r="AA101" s="42">
        <v>23</v>
      </c>
      <c r="AB101" s="42">
        <v>24</v>
      </c>
      <c r="AC101" s="42">
        <v>25</v>
      </c>
      <c r="AD101" s="42">
        <v>26</v>
      </c>
      <c r="AE101" s="42">
        <v>27</v>
      </c>
      <c r="AF101" s="42">
        <v>28</v>
      </c>
      <c r="AG101" s="42">
        <v>29</v>
      </c>
      <c r="AH101" s="42">
        <v>30</v>
      </c>
      <c r="AI101" s="42">
        <v>31</v>
      </c>
    </row>
    <row r="102" spans="2:35" x14ac:dyDescent="0.2">
      <c r="B102" s="43" t="s">
        <v>10</v>
      </c>
      <c r="C102" s="43">
        <v>31</v>
      </c>
      <c r="D102" s="43" t="s">
        <v>80</v>
      </c>
      <c r="E102" s="42">
        <v>1</v>
      </c>
      <c r="F102" s="42">
        <v>2</v>
      </c>
      <c r="G102" s="42">
        <v>3</v>
      </c>
      <c r="H102" s="42">
        <v>4</v>
      </c>
      <c r="I102" s="42">
        <v>5</v>
      </c>
      <c r="J102" s="42">
        <v>6</v>
      </c>
      <c r="K102" s="42">
        <v>7</v>
      </c>
      <c r="L102" s="42">
        <v>8</v>
      </c>
      <c r="M102" s="42">
        <v>9</v>
      </c>
      <c r="N102" s="42">
        <v>10</v>
      </c>
      <c r="O102" s="42">
        <v>11</v>
      </c>
      <c r="P102" s="42">
        <v>12</v>
      </c>
      <c r="Q102" s="42">
        <v>13</v>
      </c>
      <c r="R102" s="42">
        <v>14</v>
      </c>
      <c r="S102" s="42">
        <v>15</v>
      </c>
      <c r="T102" s="42">
        <v>16</v>
      </c>
      <c r="U102" s="42">
        <v>17</v>
      </c>
      <c r="V102" s="42">
        <v>18</v>
      </c>
      <c r="W102" s="42">
        <v>19</v>
      </c>
      <c r="X102" s="42">
        <v>20</v>
      </c>
      <c r="Y102" s="42">
        <v>21</v>
      </c>
      <c r="Z102" s="42">
        <v>22</v>
      </c>
      <c r="AA102" s="42">
        <v>23</v>
      </c>
      <c r="AB102" s="42">
        <v>24</v>
      </c>
      <c r="AC102" s="42">
        <v>25</v>
      </c>
      <c r="AD102" s="42">
        <v>26</v>
      </c>
      <c r="AE102" s="42">
        <v>27</v>
      </c>
      <c r="AF102" s="42">
        <v>28</v>
      </c>
      <c r="AG102" s="42">
        <v>29</v>
      </c>
      <c r="AH102" s="42">
        <v>30</v>
      </c>
      <c r="AI102" s="42">
        <v>31</v>
      </c>
    </row>
    <row r="103" spans="2:35" x14ac:dyDescent="0.2">
      <c r="B103" s="43" t="s">
        <v>11</v>
      </c>
      <c r="C103" s="43">
        <v>31</v>
      </c>
      <c r="D103" s="43" t="s">
        <v>80</v>
      </c>
      <c r="E103" s="42">
        <v>1</v>
      </c>
      <c r="F103" s="42">
        <v>2</v>
      </c>
      <c r="G103" s="42">
        <v>3</v>
      </c>
      <c r="H103" s="42">
        <v>4</v>
      </c>
      <c r="I103" s="42">
        <v>5</v>
      </c>
      <c r="J103" s="42">
        <v>6</v>
      </c>
      <c r="K103" s="42">
        <v>7</v>
      </c>
      <c r="L103" s="42">
        <v>8</v>
      </c>
      <c r="M103" s="42">
        <v>9</v>
      </c>
      <c r="N103" s="42">
        <v>10</v>
      </c>
      <c r="O103" s="42">
        <v>11</v>
      </c>
      <c r="P103" s="42">
        <v>12</v>
      </c>
      <c r="Q103" s="42">
        <v>13</v>
      </c>
      <c r="R103" s="42">
        <v>14</v>
      </c>
      <c r="S103" s="42">
        <v>15</v>
      </c>
      <c r="T103" s="42">
        <v>16</v>
      </c>
      <c r="U103" s="42">
        <v>17</v>
      </c>
      <c r="V103" s="42">
        <v>18</v>
      </c>
      <c r="W103" s="42">
        <v>19</v>
      </c>
      <c r="X103" s="42">
        <v>20</v>
      </c>
      <c r="Y103" s="42">
        <v>21</v>
      </c>
      <c r="Z103" s="42">
        <v>22</v>
      </c>
      <c r="AA103" s="42">
        <v>23</v>
      </c>
      <c r="AB103" s="42">
        <v>24</v>
      </c>
      <c r="AC103" s="42">
        <v>25</v>
      </c>
      <c r="AD103" s="42">
        <v>26</v>
      </c>
      <c r="AE103" s="42">
        <v>27</v>
      </c>
      <c r="AF103" s="42">
        <v>28</v>
      </c>
      <c r="AG103" s="42">
        <v>29</v>
      </c>
      <c r="AH103" s="42">
        <v>30</v>
      </c>
      <c r="AI103" s="42">
        <v>31</v>
      </c>
    </row>
    <row r="104" spans="2:35" x14ac:dyDescent="0.2">
      <c r="B104" s="43" t="s">
        <v>12</v>
      </c>
      <c r="C104" s="43">
        <v>31</v>
      </c>
      <c r="D104" s="43" t="s">
        <v>80</v>
      </c>
      <c r="E104" s="42">
        <v>1</v>
      </c>
      <c r="F104" s="42">
        <v>2</v>
      </c>
      <c r="G104" s="42">
        <v>3</v>
      </c>
      <c r="H104" s="42">
        <v>4</v>
      </c>
      <c r="I104" s="42">
        <v>5</v>
      </c>
      <c r="J104" s="42">
        <v>6</v>
      </c>
      <c r="K104" s="42">
        <v>7</v>
      </c>
      <c r="L104" s="42">
        <v>8</v>
      </c>
      <c r="M104" s="42">
        <v>9</v>
      </c>
      <c r="N104" s="42">
        <v>10</v>
      </c>
      <c r="O104" s="42">
        <v>11</v>
      </c>
      <c r="P104" s="42">
        <v>12</v>
      </c>
      <c r="Q104" s="42">
        <v>13</v>
      </c>
      <c r="R104" s="42">
        <v>14</v>
      </c>
      <c r="S104" s="42">
        <v>15</v>
      </c>
      <c r="T104" s="42">
        <v>16</v>
      </c>
      <c r="U104" s="42">
        <v>17</v>
      </c>
      <c r="V104" s="42">
        <v>18</v>
      </c>
      <c r="W104" s="42">
        <v>19</v>
      </c>
      <c r="X104" s="42">
        <v>20</v>
      </c>
      <c r="Y104" s="42">
        <v>21</v>
      </c>
      <c r="Z104" s="42">
        <v>22</v>
      </c>
      <c r="AA104" s="42">
        <v>23</v>
      </c>
      <c r="AB104" s="42">
        <v>24</v>
      </c>
      <c r="AC104" s="42">
        <v>25</v>
      </c>
      <c r="AD104" s="42">
        <v>26</v>
      </c>
      <c r="AE104" s="42">
        <v>27</v>
      </c>
      <c r="AF104" s="42">
        <v>28</v>
      </c>
      <c r="AG104" s="42">
        <v>29</v>
      </c>
      <c r="AH104" s="42">
        <v>30</v>
      </c>
      <c r="AI104" s="42">
        <v>31</v>
      </c>
    </row>
    <row r="105" spans="2:35" x14ac:dyDescent="0.2">
      <c r="B105" s="43" t="s">
        <v>13</v>
      </c>
      <c r="C105" s="43">
        <v>31</v>
      </c>
      <c r="D105" s="43" t="s">
        <v>80</v>
      </c>
      <c r="E105" s="42">
        <v>1</v>
      </c>
      <c r="F105" s="42">
        <v>2</v>
      </c>
      <c r="G105" s="42">
        <v>3</v>
      </c>
      <c r="H105" s="42">
        <v>4</v>
      </c>
      <c r="I105" s="42">
        <v>5</v>
      </c>
      <c r="J105" s="42">
        <v>6</v>
      </c>
      <c r="K105" s="42">
        <v>7</v>
      </c>
      <c r="L105" s="42">
        <v>8</v>
      </c>
      <c r="M105" s="42">
        <v>9</v>
      </c>
      <c r="N105" s="42">
        <v>10</v>
      </c>
      <c r="O105" s="42">
        <v>11</v>
      </c>
      <c r="P105" s="42">
        <v>12</v>
      </c>
      <c r="Q105" s="42">
        <v>13</v>
      </c>
      <c r="R105" s="42">
        <v>14</v>
      </c>
      <c r="S105" s="42">
        <v>15</v>
      </c>
      <c r="T105" s="42">
        <v>16</v>
      </c>
      <c r="U105" s="42">
        <v>17</v>
      </c>
      <c r="V105" s="42">
        <v>18</v>
      </c>
      <c r="W105" s="42">
        <v>19</v>
      </c>
      <c r="X105" s="42">
        <v>20</v>
      </c>
      <c r="Y105" s="42">
        <v>21</v>
      </c>
      <c r="Z105" s="42">
        <v>22</v>
      </c>
      <c r="AA105" s="42">
        <v>23</v>
      </c>
      <c r="AB105" s="42">
        <v>24</v>
      </c>
      <c r="AC105" s="42">
        <v>25</v>
      </c>
      <c r="AD105" s="42">
        <v>26</v>
      </c>
      <c r="AE105" s="42">
        <v>27</v>
      </c>
      <c r="AF105" s="42">
        <v>28</v>
      </c>
      <c r="AG105" s="42">
        <v>29</v>
      </c>
      <c r="AH105" s="42">
        <v>30</v>
      </c>
      <c r="AI105" s="42">
        <v>31</v>
      </c>
    </row>
    <row r="106" spans="2:35" s="18" customFormat="1" x14ac:dyDescent="0.2">
      <c r="B106" s="113" t="s">
        <v>62</v>
      </c>
      <c r="C106" s="113"/>
      <c r="D106" s="113"/>
      <c r="E106" s="113">
        <v>93780.760000000009</v>
      </c>
      <c r="F106" s="113">
        <v>93797.73000000001</v>
      </c>
      <c r="G106" s="113">
        <v>93814.700000000012</v>
      </c>
      <c r="H106" s="113">
        <v>93831.670000000013</v>
      </c>
      <c r="I106" s="113">
        <v>93851.640000000014</v>
      </c>
      <c r="J106" s="113">
        <v>93871.610000000015</v>
      </c>
      <c r="K106" s="113">
        <v>93891.580000000016</v>
      </c>
      <c r="L106" s="113">
        <v>93911.550000000017</v>
      </c>
      <c r="M106" s="113">
        <v>93931.520000000019</v>
      </c>
      <c r="N106" s="113">
        <v>93951.49</v>
      </c>
      <c r="O106" s="113">
        <v>93971.459999999992</v>
      </c>
      <c r="P106" s="113">
        <v>93998.680000000022</v>
      </c>
      <c r="Q106" s="113">
        <v>94055.37</v>
      </c>
      <c r="R106" s="113">
        <v>94112.06</v>
      </c>
      <c r="S106" s="113">
        <v>94168.75</v>
      </c>
      <c r="T106" s="113">
        <v>94225.44</v>
      </c>
      <c r="U106" s="113">
        <v>94282.13</v>
      </c>
      <c r="V106" s="113">
        <v>94338.82</v>
      </c>
      <c r="W106" s="113">
        <v>94395.51</v>
      </c>
      <c r="X106" s="113">
        <v>94452.199999999983</v>
      </c>
      <c r="Y106" s="113">
        <v>94508.889999999985</v>
      </c>
      <c r="Z106" s="113">
        <v>94565.58</v>
      </c>
      <c r="AA106" s="113">
        <v>94622.27</v>
      </c>
      <c r="AB106" s="113">
        <v>94694.7</v>
      </c>
      <c r="AC106" s="113">
        <v>94773.87000000001</v>
      </c>
      <c r="AD106" s="113">
        <v>94853.040000000008</v>
      </c>
      <c r="AE106" s="113">
        <v>94932.21</v>
      </c>
      <c r="AF106" s="113">
        <v>95017.38</v>
      </c>
      <c r="AG106" s="113">
        <v>95105.55</v>
      </c>
      <c r="AH106" s="113">
        <v>95193.72</v>
      </c>
      <c r="AI106" s="113">
        <v>95281.89</v>
      </c>
    </row>
    <row r="113" spans="3:20" ht="38.25" x14ac:dyDescent="0.2">
      <c r="C113" s="109" t="s">
        <v>64</v>
      </c>
      <c r="D113" s="109"/>
      <c r="E113" s="109"/>
      <c r="F113" s="110" t="s">
        <v>70</v>
      </c>
    </row>
    <row r="114" spans="3:20" x14ac:dyDescent="0.2">
      <c r="C114" s="109">
        <v>0</v>
      </c>
      <c r="D114" s="109"/>
      <c r="E114" s="109"/>
      <c r="F114" s="109">
        <v>93774.16</v>
      </c>
    </row>
    <row r="115" spans="3:20" x14ac:dyDescent="0.2">
      <c r="C115" s="109">
        <v>5</v>
      </c>
      <c r="D115" s="109"/>
      <c r="E115" s="109"/>
      <c r="F115" s="109">
        <v>93851.64</v>
      </c>
    </row>
    <row r="116" spans="3:20" x14ac:dyDescent="0.2">
      <c r="C116" s="109">
        <v>10</v>
      </c>
      <c r="D116" s="109"/>
      <c r="E116" s="109"/>
      <c r="F116" s="109">
        <v>93951.49</v>
      </c>
    </row>
    <row r="117" spans="3:20" x14ac:dyDescent="0.2">
      <c r="C117" s="109">
        <v>15</v>
      </c>
      <c r="D117" s="109"/>
      <c r="E117" s="109"/>
      <c r="F117" s="109">
        <v>94168.75</v>
      </c>
    </row>
    <row r="118" spans="3:20" x14ac:dyDescent="0.2">
      <c r="C118" s="109">
        <v>20</v>
      </c>
      <c r="D118" s="109"/>
      <c r="E118" s="109"/>
      <c r="F118" s="109">
        <v>94452.199999999983</v>
      </c>
    </row>
    <row r="119" spans="3:20" x14ac:dyDescent="0.2">
      <c r="C119" s="109">
        <v>25</v>
      </c>
      <c r="D119" s="109"/>
      <c r="E119" s="109"/>
      <c r="F119" s="109">
        <v>94773.87000000001</v>
      </c>
    </row>
    <row r="120" spans="3:20" x14ac:dyDescent="0.2">
      <c r="C120" s="109">
        <v>30</v>
      </c>
      <c r="D120" s="109"/>
      <c r="E120" s="109"/>
      <c r="F120" s="109">
        <v>95193.72</v>
      </c>
    </row>
    <row r="121" spans="3:20" ht="38.25" x14ac:dyDescent="0.2">
      <c r="C121" s="109">
        <v>32</v>
      </c>
      <c r="D121" s="109"/>
      <c r="E121" s="109"/>
      <c r="F121" s="110" t="s">
        <v>67</v>
      </c>
      <c r="G121" s="46"/>
    </row>
    <row r="123" spans="3:20" ht="38.25" x14ac:dyDescent="0.2">
      <c r="C123" s="103" t="s">
        <v>63</v>
      </c>
      <c r="D123" s="103"/>
      <c r="E123" s="103"/>
      <c r="F123" s="107" t="s">
        <v>69</v>
      </c>
    </row>
    <row r="124" spans="3:20" x14ac:dyDescent="0.2">
      <c r="C124" s="111">
        <v>0</v>
      </c>
      <c r="D124" s="111"/>
      <c r="E124" s="111"/>
      <c r="F124" s="106">
        <v>93774.2</v>
      </c>
    </row>
    <row r="125" spans="3:20" x14ac:dyDescent="0.2">
      <c r="C125" s="111">
        <v>1</v>
      </c>
      <c r="D125" s="111"/>
      <c r="E125" s="111"/>
      <c r="F125" s="106">
        <v>93894.36</v>
      </c>
      <c r="J125" s="122"/>
      <c r="K125" s="121"/>
      <c r="L125" s="121"/>
      <c r="M125" s="121"/>
      <c r="N125" s="121"/>
      <c r="O125" s="121"/>
      <c r="P125" s="121"/>
      <c r="Q125" s="121"/>
      <c r="R125" s="121"/>
      <c r="S125" s="121"/>
      <c r="T125" s="121"/>
    </row>
    <row r="126" spans="3:20" x14ac:dyDescent="0.2">
      <c r="C126" s="111">
        <v>2</v>
      </c>
      <c r="D126" s="111"/>
      <c r="E126" s="111"/>
      <c r="F126" s="106">
        <v>94092.849999999991</v>
      </c>
      <c r="J126" s="121"/>
      <c r="K126" s="121"/>
      <c r="L126" s="121"/>
      <c r="M126" s="121"/>
      <c r="N126" s="121"/>
      <c r="O126" s="121"/>
      <c r="P126" s="121"/>
      <c r="Q126" s="121"/>
      <c r="R126" s="121"/>
      <c r="S126" s="121"/>
      <c r="T126" s="121"/>
    </row>
    <row r="127" spans="3:20" x14ac:dyDescent="0.2">
      <c r="C127" s="111">
        <v>3</v>
      </c>
      <c r="D127" s="111"/>
      <c r="E127" s="111"/>
      <c r="F127" s="106">
        <v>94304.73</v>
      </c>
      <c r="J127" s="121"/>
      <c r="K127" s="121"/>
      <c r="L127" s="121"/>
      <c r="M127" s="121"/>
      <c r="N127" s="121"/>
      <c r="O127" s="121"/>
      <c r="P127" s="121"/>
      <c r="Q127" s="121"/>
      <c r="R127" s="121"/>
      <c r="S127" s="121"/>
      <c r="T127" s="121"/>
    </row>
    <row r="128" spans="3:20" x14ac:dyDescent="0.2">
      <c r="C128" s="111">
        <v>4</v>
      </c>
      <c r="D128" s="111"/>
      <c r="E128" s="111"/>
      <c r="F128" s="106">
        <v>94585.54</v>
      </c>
      <c r="J128" s="121"/>
      <c r="K128" s="121"/>
      <c r="L128" s="121"/>
      <c r="M128" s="121"/>
      <c r="N128" s="121"/>
      <c r="O128" s="121"/>
      <c r="P128" s="121"/>
      <c r="Q128" s="121"/>
      <c r="R128" s="121"/>
      <c r="S128" s="121"/>
      <c r="T128" s="121"/>
    </row>
    <row r="129" spans="2:20" x14ac:dyDescent="0.2">
      <c r="C129" s="111">
        <v>5</v>
      </c>
      <c r="D129" s="111"/>
      <c r="E129" s="111"/>
      <c r="F129" s="106">
        <v>94998.540000000008</v>
      </c>
      <c r="J129" s="121"/>
      <c r="K129" s="121"/>
      <c r="L129" s="121"/>
      <c r="M129" s="121"/>
      <c r="N129" s="121"/>
      <c r="O129" s="121"/>
      <c r="P129" s="121"/>
      <c r="Q129" s="121"/>
      <c r="R129" s="121"/>
      <c r="S129" s="121"/>
      <c r="T129" s="121"/>
    </row>
    <row r="130" spans="2:20" ht="38.25" x14ac:dyDescent="0.2">
      <c r="C130" s="111">
        <v>6</v>
      </c>
      <c r="D130" s="111"/>
      <c r="E130" s="111"/>
      <c r="F130" s="112" t="s">
        <v>67</v>
      </c>
      <c r="J130" s="121"/>
      <c r="K130" s="121"/>
      <c r="L130" s="121"/>
      <c r="M130" s="121"/>
      <c r="N130" s="121"/>
      <c r="O130" s="121"/>
      <c r="P130" s="121"/>
      <c r="Q130" s="121"/>
      <c r="R130" s="121"/>
      <c r="S130" s="121"/>
      <c r="T130" s="121"/>
    </row>
    <row r="131" spans="2:20" x14ac:dyDescent="0.2">
      <c r="C131" s="31"/>
      <c r="D131" s="31"/>
      <c r="E131" s="31"/>
      <c r="F131" s="31"/>
      <c r="J131" s="121"/>
      <c r="K131" s="121"/>
      <c r="L131" s="121"/>
      <c r="M131" s="121"/>
      <c r="N131" s="121"/>
      <c r="O131" s="121"/>
      <c r="P131" s="121"/>
      <c r="Q131" s="121"/>
      <c r="R131" s="121"/>
      <c r="S131" s="121"/>
      <c r="T131" s="121"/>
    </row>
    <row r="133" spans="2:20" x14ac:dyDescent="0.2">
      <c r="B133" s="86" t="s">
        <v>82</v>
      </c>
      <c r="C133" s="18"/>
      <c r="D133" s="18"/>
      <c r="E133" s="18"/>
      <c r="F133" s="18"/>
      <c r="G133" s="18"/>
      <c r="H133" s="18"/>
      <c r="I133" s="18"/>
      <c r="J133" s="18"/>
      <c r="K133" s="18"/>
      <c r="L133" s="18"/>
    </row>
    <row r="134" spans="2:20" x14ac:dyDescent="0.2">
      <c r="B134" s="123" t="s">
        <v>83</v>
      </c>
      <c r="C134" s="123"/>
      <c r="D134" s="123"/>
      <c r="E134" s="123"/>
      <c r="F134" s="123"/>
      <c r="G134" s="123"/>
      <c r="H134" s="123"/>
      <c r="I134" s="123"/>
      <c r="J134" s="123"/>
      <c r="K134" s="123"/>
      <c r="L134" s="123"/>
    </row>
    <row r="135" spans="2:20" x14ac:dyDescent="0.2">
      <c r="B135" s="123"/>
      <c r="C135" s="123"/>
      <c r="D135" s="123"/>
      <c r="E135" s="123"/>
      <c r="F135" s="123"/>
      <c r="G135" s="123"/>
      <c r="H135" s="123"/>
      <c r="I135" s="123"/>
      <c r="J135" s="123"/>
      <c r="K135" s="123"/>
      <c r="L135" s="123"/>
    </row>
    <row r="136" spans="2:20" ht="12.75" customHeight="1" x14ac:dyDescent="0.2">
      <c r="B136" s="123"/>
      <c r="C136" s="123"/>
      <c r="D136" s="123"/>
      <c r="E136" s="123"/>
      <c r="F136" s="123"/>
      <c r="G136" s="123"/>
      <c r="H136" s="123"/>
      <c r="I136" s="123"/>
      <c r="J136" s="123"/>
      <c r="K136" s="123"/>
      <c r="L136" s="123"/>
    </row>
    <row r="137" spans="2:20" x14ac:dyDescent="0.2">
      <c r="B137" s="123"/>
      <c r="C137" s="123"/>
      <c r="D137" s="123"/>
      <c r="E137" s="123"/>
      <c r="F137" s="123"/>
      <c r="G137" s="123"/>
      <c r="H137" s="123"/>
      <c r="I137" s="123"/>
      <c r="J137" s="123"/>
      <c r="K137" s="123"/>
      <c r="L137" s="123"/>
    </row>
    <row r="138" spans="2:20" ht="12.75" customHeight="1" x14ac:dyDescent="0.2">
      <c r="B138" s="123"/>
      <c r="C138" s="123"/>
      <c r="D138" s="123"/>
      <c r="E138" s="123"/>
      <c r="F138" s="123"/>
      <c r="G138" s="123"/>
      <c r="H138" s="123"/>
      <c r="I138" s="123"/>
      <c r="J138" s="123"/>
      <c r="K138" s="123"/>
      <c r="L138" s="123"/>
    </row>
    <row r="139" spans="2:20" x14ac:dyDescent="0.2">
      <c r="B139" s="123"/>
      <c r="C139" s="123"/>
      <c r="D139" s="123"/>
      <c r="E139" s="123"/>
      <c r="F139" s="123"/>
      <c r="G139" s="123"/>
      <c r="H139" s="123"/>
      <c r="I139" s="123"/>
      <c r="J139" s="123"/>
      <c r="K139" s="123"/>
      <c r="L139" s="123"/>
    </row>
    <row r="140" spans="2:20" x14ac:dyDescent="0.2">
      <c r="B140" s="123"/>
      <c r="C140" s="123"/>
      <c r="D140" s="123"/>
      <c r="E140" s="123"/>
      <c r="F140" s="123"/>
      <c r="G140" s="123"/>
      <c r="H140" s="123"/>
      <c r="I140" s="123"/>
      <c r="J140" s="123"/>
      <c r="K140" s="123"/>
      <c r="L140" s="123"/>
    </row>
    <row r="141" spans="2:20" x14ac:dyDescent="0.2">
      <c r="B141" s="123"/>
      <c r="C141" s="123"/>
      <c r="D141" s="123"/>
      <c r="E141" s="123"/>
      <c r="F141" s="123"/>
      <c r="G141" s="123"/>
      <c r="H141" s="123"/>
      <c r="I141" s="123"/>
      <c r="J141" s="123"/>
      <c r="K141" s="123"/>
      <c r="L141" s="123"/>
    </row>
    <row r="142" spans="2:20" x14ac:dyDescent="0.2">
      <c r="B142" s="45"/>
      <c r="C142" s="45"/>
      <c r="D142" s="45"/>
      <c r="E142" s="45"/>
      <c r="F142" s="45"/>
      <c r="G142" s="45"/>
      <c r="H142" s="45"/>
      <c r="I142" s="45"/>
      <c r="J142" s="45"/>
      <c r="K142" s="45"/>
      <c r="L142" s="45"/>
    </row>
    <row r="143" spans="2:20" x14ac:dyDescent="0.2">
      <c r="B143" s="18" t="s">
        <v>85</v>
      </c>
      <c r="C143" s="18"/>
      <c r="D143" s="18"/>
    </row>
    <row r="154" spans="15:18" x14ac:dyDescent="0.2">
      <c r="O154" s="74"/>
      <c r="P154" s="74"/>
      <c r="Q154" s="74"/>
      <c r="R154" s="75"/>
    </row>
    <row r="155" spans="15:18" x14ac:dyDescent="0.2">
      <c r="O155" s="76"/>
      <c r="P155" s="76"/>
      <c r="Q155" s="77"/>
    </row>
    <row r="156" spans="15:18" x14ac:dyDescent="0.2">
      <c r="O156" s="76"/>
      <c r="P156" s="76"/>
      <c r="Q156" s="77"/>
    </row>
    <row r="157" spans="15:18" x14ac:dyDescent="0.2">
      <c r="O157" s="76"/>
      <c r="P157" s="76"/>
      <c r="Q157" s="77"/>
    </row>
    <row r="169" spans="2:5" x14ac:dyDescent="0.2">
      <c r="B169" s="86" t="s">
        <v>82</v>
      </c>
      <c r="C169" s="18"/>
      <c r="D169" s="18"/>
    </row>
    <row r="170" spans="2:5" x14ac:dyDescent="0.2">
      <c r="B170" s="114" t="s">
        <v>92</v>
      </c>
      <c r="C170" s="114" t="s">
        <v>41</v>
      </c>
      <c r="D170" s="114" t="s">
        <v>90</v>
      </c>
    </row>
    <row r="171" spans="2:5" x14ac:dyDescent="0.2">
      <c r="B171" s="114">
        <v>0</v>
      </c>
      <c r="C171" s="114">
        <v>93774.16</v>
      </c>
      <c r="D171" s="114" t="s">
        <v>12</v>
      </c>
      <c r="E171" s="18"/>
    </row>
    <row r="172" spans="2:5" ht="25.5" x14ac:dyDescent="0.2">
      <c r="B172" s="114">
        <v>1</v>
      </c>
      <c r="C172" s="114">
        <v>93774.64</v>
      </c>
      <c r="D172" s="114" t="s">
        <v>91</v>
      </c>
    </row>
    <row r="173" spans="2:5" ht="25.5" x14ac:dyDescent="0.2">
      <c r="B173" s="114">
        <v>2</v>
      </c>
      <c r="C173" s="114">
        <v>93839.56</v>
      </c>
      <c r="D173" s="114" t="s">
        <v>91</v>
      </c>
    </row>
  </sheetData>
  <mergeCells count="3">
    <mergeCell ref="B97:Q97"/>
    <mergeCell ref="J125:T131"/>
    <mergeCell ref="B134:L14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8"/>
  <sheetViews>
    <sheetView zoomScaleNormal="100" workbookViewId="0">
      <selection activeCell="K32" sqref="K32"/>
    </sheetView>
  </sheetViews>
  <sheetFormatPr defaultColWidth="9.140625" defaultRowHeight="15" x14ac:dyDescent="0.25"/>
  <cols>
    <col min="1" max="1" width="14.42578125" style="2" customWidth="1"/>
    <col min="2" max="2" width="4.7109375" style="2" customWidth="1"/>
    <col min="3" max="3" width="14.7109375" style="2" bestFit="1" customWidth="1"/>
    <col min="4" max="4" width="6.7109375" style="2" customWidth="1"/>
    <col min="5" max="5" width="6.42578125" style="2" customWidth="1"/>
    <col min="6" max="12" width="7.7109375" style="2" customWidth="1"/>
    <col min="13" max="13" width="12.140625" style="2" customWidth="1"/>
    <col min="14" max="16384" width="9.140625" style="2"/>
  </cols>
  <sheetData>
    <row r="1" spans="1:26" x14ac:dyDescent="0.25">
      <c r="A1" s="1" t="s">
        <v>29</v>
      </c>
    </row>
    <row r="2" spans="1:26" x14ac:dyDescent="0.25">
      <c r="A2" s="3"/>
      <c r="D2" s="3"/>
    </row>
    <row r="3" spans="1:26" x14ac:dyDescent="0.25">
      <c r="A3" s="4" t="s">
        <v>28</v>
      </c>
      <c r="F3" s="4" t="s">
        <v>0</v>
      </c>
    </row>
    <row r="4" spans="1:26" x14ac:dyDescent="0.25">
      <c r="B4" s="3" t="s">
        <v>1</v>
      </c>
      <c r="F4" s="5">
        <v>350</v>
      </c>
      <c r="G4" s="5">
        <v>400</v>
      </c>
      <c r="H4" s="5">
        <v>350</v>
      </c>
      <c r="I4" s="5">
        <v>300</v>
      </c>
      <c r="J4" s="5">
        <v>350</v>
      </c>
      <c r="K4" s="5">
        <v>300</v>
      </c>
      <c r="S4" s="2" t="s">
        <v>36</v>
      </c>
    </row>
    <row r="5" spans="1:26" x14ac:dyDescent="0.25">
      <c r="B5" s="3" t="s">
        <v>2</v>
      </c>
      <c r="F5" s="5">
        <v>50</v>
      </c>
      <c r="G5" s="5">
        <v>75</v>
      </c>
      <c r="H5" s="5">
        <v>50</v>
      </c>
      <c r="I5" s="5">
        <v>35</v>
      </c>
      <c r="J5" s="5">
        <v>50</v>
      </c>
      <c r="K5" s="5">
        <v>50</v>
      </c>
      <c r="M5" s="15"/>
      <c r="N5" s="124" t="s">
        <v>5</v>
      </c>
      <c r="O5" s="124"/>
      <c r="P5" s="15"/>
      <c r="Q5" s="15"/>
      <c r="R5" s="15"/>
      <c r="S5" s="83" t="s">
        <v>68</v>
      </c>
    </row>
    <row r="6" spans="1:26" x14ac:dyDescent="0.25">
      <c r="A6" s="4" t="s">
        <v>3</v>
      </c>
      <c r="B6" s="4" t="s">
        <v>4</v>
      </c>
      <c r="D6" s="6" t="s">
        <v>6</v>
      </c>
      <c r="E6" s="6" t="s">
        <v>7</v>
      </c>
      <c r="F6" s="7" t="s">
        <v>8</v>
      </c>
      <c r="G6" s="7" t="s">
        <v>9</v>
      </c>
      <c r="H6" s="7" t="s">
        <v>10</v>
      </c>
      <c r="I6" s="7" t="s">
        <v>11</v>
      </c>
      <c r="J6" s="7" t="s">
        <v>12</v>
      </c>
      <c r="K6" s="7" t="s">
        <v>13</v>
      </c>
      <c r="L6" s="7"/>
      <c r="M6" s="15"/>
      <c r="N6" s="15" t="s">
        <v>30</v>
      </c>
      <c r="O6" s="15" t="s">
        <v>31</v>
      </c>
      <c r="P6" s="15" t="s">
        <v>32</v>
      </c>
      <c r="Q6" s="15" t="s">
        <v>33</v>
      </c>
      <c r="R6" s="15" t="s">
        <v>34</v>
      </c>
      <c r="S6" s="84"/>
    </row>
    <row r="7" spans="1:26" x14ac:dyDescent="0.25">
      <c r="A7" s="8" t="s">
        <v>14</v>
      </c>
      <c r="B7" s="9" t="s">
        <v>15</v>
      </c>
      <c r="D7" s="10">
        <v>3</v>
      </c>
      <c r="E7" s="10">
        <v>612</v>
      </c>
      <c r="F7" s="82">
        <v>999</v>
      </c>
      <c r="G7" s="11">
        <v>1.18</v>
      </c>
      <c r="H7" s="11">
        <v>1.27</v>
      </c>
      <c r="I7" s="11">
        <v>1.39</v>
      </c>
      <c r="J7" s="11">
        <v>1.35</v>
      </c>
      <c r="K7" s="11">
        <v>1.28</v>
      </c>
      <c r="L7" s="13"/>
      <c r="M7" s="17" t="s">
        <v>14</v>
      </c>
      <c r="N7" s="16">
        <v>1</v>
      </c>
      <c r="O7" s="16">
        <v>7</v>
      </c>
      <c r="P7" s="16">
        <v>5</v>
      </c>
      <c r="Q7" s="16">
        <v>1</v>
      </c>
      <c r="R7" s="16">
        <v>9</v>
      </c>
      <c r="S7" s="83"/>
      <c r="T7" s="12"/>
      <c r="U7" s="12"/>
      <c r="V7" s="12"/>
      <c r="W7" s="12"/>
      <c r="X7" s="12"/>
      <c r="Y7" s="12"/>
      <c r="Z7" s="12"/>
    </row>
    <row r="8" spans="1:26" x14ac:dyDescent="0.25">
      <c r="A8" s="8" t="s">
        <v>16</v>
      </c>
      <c r="B8" s="9" t="s">
        <v>17</v>
      </c>
      <c r="D8" s="10">
        <v>0</v>
      </c>
      <c r="E8" s="10">
        <v>190</v>
      </c>
      <c r="F8" s="82">
        <v>999</v>
      </c>
      <c r="G8" s="11">
        <v>3.42</v>
      </c>
      <c r="H8" s="11">
        <v>1.73</v>
      </c>
      <c r="I8" s="11">
        <v>1.71</v>
      </c>
      <c r="J8" s="11">
        <v>1.82</v>
      </c>
      <c r="K8" s="11">
        <v>2</v>
      </c>
      <c r="L8" s="13"/>
      <c r="M8" s="17" t="s">
        <v>16</v>
      </c>
      <c r="N8" s="16">
        <v>3</v>
      </c>
      <c r="O8" s="16">
        <v>1</v>
      </c>
      <c r="P8" s="16">
        <v>15</v>
      </c>
      <c r="Q8" s="16">
        <v>15</v>
      </c>
      <c r="R8" s="16">
        <v>1</v>
      </c>
      <c r="S8" s="83"/>
      <c r="T8" s="12"/>
      <c r="U8" s="12"/>
      <c r="V8" s="12"/>
      <c r="W8" s="12"/>
      <c r="X8" s="12"/>
      <c r="Y8" s="12"/>
      <c r="Z8" s="12"/>
    </row>
    <row r="9" spans="1:26" x14ac:dyDescent="0.25">
      <c r="A9" s="8" t="s">
        <v>18</v>
      </c>
      <c r="B9" s="9" t="s">
        <v>19</v>
      </c>
      <c r="D9" s="10">
        <v>0</v>
      </c>
      <c r="E9" s="10">
        <v>383</v>
      </c>
      <c r="F9" s="11">
        <v>0.79</v>
      </c>
      <c r="G9" s="11">
        <v>1.01</v>
      </c>
      <c r="H9" s="11">
        <v>1.25</v>
      </c>
      <c r="I9" s="11">
        <v>0.96</v>
      </c>
      <c r="J9" s="11">
        <v>0.95</v>
      </c>
      <c r="K9" s="11">
        <v>1.1100000000000001</v>
      </c>
      <c r="L9" s="13"/>
      <c r="M9" s="17" t="s">
        <v>18</v>
      </c>
      <c r="N9" s="16">
        <v>17</v>
      </c>
      <c r="O9" s="16">
        <v>15</v>
      </c>
      <c r="P9" s="16">
        <v>12</v>
      </c>
      <c r="Q9" s="16">
        <v>13</v>
      </c>
      <c r="R9" s="16">
        <v>14</v>
      </c>
      <c r="S9" s="83"/>
      <c r="T9" s="12"/>
      <c r="U9" s="12"/>
      <c r="V9" s="12"/>
      <c r="W9" s="12"/>
      <c r="X9" s="12"/>
      <c r="Y9" s="12"/>
      <c r="Z9" s="12"/>
    </row>
    <row r="10" spans="1:26" x14ac:dyDescent="0.25">
      <c r="A10" s="8" t="s">
        <v>20</v>
      </c>
      <c r="B10" s="9" t="s">
        <v>21</v>
      </c>
      <c r="D10" s="10">
        <v>3</v>
      </c>
      <c r="E10" s="10">
        <v>600</v>
      </c>
      <c r="F10" s="11">
        <v>1.24</v>
      </c>
      <c r="G10" s="11">
        <v>1.1299999999999999</v>
      </c>
      <c r="H10" s="11">
        <v>1.89</v>
      </c>
      <c r="I10" s="11">
        <v>1.32</v>
      </c>
      <c r="J10" s="11">
        <v>1.41</v>
      </c>
      <c r="K10" s="11">
        <v>1.41</v>
      </c>
      <c r="L10" s="13"/>
      <c r="M10" s="17" t="s">
        <v>20</v>
      </c>
      <c r="N10" s="16">
        <v>1</v>
      </c>
      <c r="O10" s="16">
        <v>8</v>
      </c>
      <c r="P10" s="16">
        <v>4</v>
      </c>
      <c r="Q10" s="16">
        <v>4</v>
      </c>
      <c r="R10" s="16">
        <v>2</v>
      </c>
      <c r="S10" s="83"/>
      <c r="T10" s="12"/>
      <c r="U10" s="12"/>
      <c r="V10" s="12"/>
      <c r="W10" s="12"/>
      <c r="X10" s="12"/>
      <c r="Y10" s="12"/>
      <c r="Z10" s="12"/>
    </row>
    <row r="11" spans="1:26" x14ac:dyDescent="0.25">
      <c r="A11" s="8" t="s">
        <v>22</v>
      </c>
      <c r="B11" s="9" t="s">
        <v>17</v>
      </c>
      <c r="D11" s="10">
        <v>0</v>
      </c>
      <c r="E11" s="10">
        <v>136</v>
      </c>
      <c r="F11" s="82">
        <v>999</v>
      </c>
      <c r="G11" s="11">
        <v>4.78</v>
      </c>
      <c r="H11" s="11">
        <v>2.23</v>
      </c>
      <c r="I11" s="11">
        <v>2.39</v>
      </c>
      <c r="J11" s="11">
        <v>2.2599999999999998</v>
      </c>
      <c r="K11" s="11">
        <v>2.57</v>
      </c>
      <c r="L11" s="13"/>
      <c r="M11" s="17" t="s">
        <v>22</v>
      </c>
      <c r="N11" s="16">
        <v>5</v>
      </c>
      <c r="O11" s="16">
        <v>5</v>
      </c>
      <c r="P11" s="16">
        <v>6</v>
      </c>
      <c r="Q11" s="16">
        <v>4</v>
      </c>
      <c r="R11" s="16">
        <v>4</v>
      </c>
      <c r="S11" s="83"/>
      <c r="T11" s="12"/>
      <c r="U11" s="12"/>
      <c r="V11" s="12"/>
      <c r="W11" s="12"/>
      <c r="X11" s="12"/>
      <c r="Y11" s="12"/>
      <c r="Z11" s="12"/>
    </row>
    <row r="12" spans="1:26" x14ac:dyDescent="0.25">
      <c r="A12" s="8" t="s">
        <v>23</v>
      </c>
      <c r="B12" s="9" t="s">
        <v>24</v>
      </c>
      <c r="D12" s="10">
        <v>0</v>
      </c>
      <c r="E12" s="10">
        <v>570</v>
      </c>
      <c r="F12" s="11">
        <v>0.87</v>
      </c>
      <c r="G12" s="11">
        <v>0.87</v>
      </c>
      <c r="H12" s="11">
        <v>1.25</v>
      </c>
      <c r="I12" s="11">
        <v>0.87</v>
      </c>
      <c r="J12" s="11">
        <v>0.9</v>
      </c>
      <c r="K12" s="11">
        <v>1.31</v>
      </c>
      <c r="L12" s="13"/>
      <c r="M12" s="17" t="s">
        <v>23</v>
      </c>
      <c r="N12" s="16">
        <v>5</v>
      </c>
      <c r="O12" s="16">
        <v>1</v>
      </c>
      <c r="P12" s="16">
        <v>1</v>
      </c>
      <c r="Q12" s="16">
        <v>7</v>
      </c>
      <c r="R12" s="16">
        <v>9</v>
      </c>
      <c r="S12" s="83"/>
      <c r="T12" s="12"/>
      <c r="U12" s="12"/>
      <c r="V12" s="12"/>
      <c r="W12" s="12"/>
      <c r="X12" s="12"/>
      <c r="Y12" s="12"/>
      <c r="Z12" s="12"/>
    </row>
    <row r="13" spans="1:26" x14ac:dyDescent="0.25">
      <c r="M13" s="83" t="s">
        <v>68</v>
      </c>
      <c r="N13" s="83">
        <f>SUM(N7:N12)</f>
        <v>32</v>
      </c>
      <c r="O13" s="83">
        <f>SUM(O7:O12)</f>
        <v>37</v>
      </c>
      <c r="P13" s="83">
        <f>SUM(P7:P12)</f>
        <v>43</v>
      </c>
      <c r="Q13" s="83">
        <f>SUM(Q7:Q12)</f>
        <v>44</v>
      </c>
      <c r="R13" s="83">
        <f>SUM(R7:R12)</f>
        <v>39</v>
      </c>
      <c r="S13" s="83">
        <f>SUM(N13:R13)</f>
        <v>195</v>
      </c>
      <c r="T13" s="12"/>
      <c r="U13" s="12"/>
      <c r="V13" s="12"/>
      <c r="W13" s="12"/>
      <c r="X13" s="12"/>
      <c r="Y13" s="12"/>
      <c r="Z13" s="12"/>
    </row>
    <row r="14" spans="1:26" hidden="1" x14ac:dyDescent="0.25">
      <c r="A14" s="3" t="s">
        <v>25</v>
      </c>
    </row>
    <row r="15" spans="1:26" hidden="1" x14ac:dyDescent="0.25">
      <c r="A15" s="3"/>
    </row>
    <row r="16" spans="1:26" hidden="1" x14ac:dyDescent="0.25"/>
    <row r="17" spans="1:12" hidden="1" x14ac:dyDescent="0.25">
      <c r="C17" s="8" t="s">
        <v>26</v>
      </c>
      <c r="F17" s="10">
        <v>20</v>
      </c>
      <c r="G17" s="10">
        <v>20</v>
      </c>
      <c r="H17" s="10">
        <v>20</v>
      </c>
      <c r="I17" s="10">
        <v>20</v>
      </c>
      <c r="J17" s="10">
        <v>20</v>
      </c>
      <c r="K17" s="10">
        <v>20</v>
      </c>
      <c r="L17" s="12"/>
    </row>
    <row r="18" spans="1:12" hidden="1" x14ac:dyDescent="0.25">
      <c r="C18" s="8" t="s">
        <v>27</v>
      </c>
      <c r="F18"/>
      <c r="G18"/>
      <c r="H18"/>
      <c r="I18"/>
      <c r="J18"/>
      <c r="K18"/>
      <c r="L18"/>
    </row>
    <row r="19" spans="1:12" hidden="1" x14ac:dyDescent="0.25"/>
    <row r="20" spans="1:12" hidden="1" x14ac:dyDescent="0.25">
      <c r="A20" s="14" t="s">
        <v>37</v>
      </c>
    </row>
    <row r="21" spans="1:12" x14ac:dyDescent="0.25">
      <c r="C21" s="21" t="s">
        <v>38</v>
      </c>
    </row>
    <row r="22" spans="1:12" x14ac:dyDescent="0.25">
      <c r="A22" s="4" t="s">
        <v>3</v>
      </c>
      <c r="B22" s="4" t="s">
        <v>4</v>
      </c>
      <c r="C22" s="7" t="s">
        <v>8</v>
      </c>
      <c r="D22" s="7" t="s">
        <v>9</v>
      </c>
      <c r="E22" s="7" t="s">
        <v>10</v>
      </c>
      <c r="F22" s="7" t="s">
        <v>11</v>
      </c>
      <c r="G22" s="7" t="s">
        <v>12</v>
      </c>
      <c r="H22" s="7" t="s">
        <v>13</v>
      </c>
    </row>
    <row r="23" spans="1:12" x14ac:dyDescent="0.25">
      <c r="A23" s="8" t="s">
        <v>14</v>
      </c>
      <c r="B23" s="9" t="s">
        <v>15</v>
      </c>
      <c r="C23" s="70">
        <f t="shared" ref="C23:H28" si="0">MAX(F$4,F7*$E7+F$5*$D7)</f>
        <v>611538</v>
      </c>
      <c r="D23" s="70">
        <f t="shared" si="0"/>
        <v>947.16</v>
      </c>
      <c r="E23" s="70">
        <f t="shared" si="0"/>
        <v>927.24</v>
      </c>
      <c r="F23" s="70">
        <f t="shared" si="0"/>
        <v>955.68</v>
      </c>
      <c r="G23" s="70">
        <f t="shared" si="0"/>
        <v>976.2</v>
      </c>
      <c r="H23" s="70">
        <f t="shared" si="0"/>
        <v>933.36</v>
      </c>
    </row>
    <row r="24" spans="1:12" x14ac:dyDescent="0.25">
      <c r="A24" s="8" t="s">
        <v>16</v>
      </c>
      <c r="B24" s="9" t="s">
        <v>17</v>
      </c>
      <c r="C24" s="70">
        <f t="shared" si="0"/>
        <v>189810</v>
      </c>
      <c r="D24" s="70">
        <f t="shared" si="0"/>
        <v>649.79999999999995</v>
      </c>
      <c r="E24" s="70">
        <f t="shared" si="0"/>
        <v>350</v>
      </c>
      <c r="F24" s="70">
        <f t="shared" si="0"/>
        <v>324.89999999999998</v>
      </c>
      <c r="G24" s="70">
        <f t="shared" si="0"/>
        <v>350</v>
      </c>
      <c r="H24" s="70">
        <f t="shared" si="0"/>
        <v>380</v>
      </c>
    </row>
    <row r="25" spans="1:12" x14ac:dyDescent="0.25">
      <c r="A25" s="8" t="s">
        <v>18</v>
      </c>
      <c r="B25" s="9" t="s">
        <v>19</v>
      </c>
      <c r="C25" s="70">
        <f t="shared" si="0"/>
        <v>350</v>
      </c>
      <c r="D25" s="70">
        <f t="shared" si="0"/>
        <v>400</v>
      </c>
      <c r="E25" s="70">
        <f t="shared" si="0"/>
        <v>478.75</v>
      </c>
      <c r="F25" s="70">
        <f t="shared" si="0"/>
        <v>367.68</v>
      </c>
      <c r="G25" s="70">
        <f t="shared" si="0"/>
        <v>363.84999999999997</v>
      </c>
      <c r="H25" s="70">
        <f t="shared" si="0"/>
        <v>425.13000000000005</v>
      </c>
    </row>
    <row r="26" spans="1:12" x14ac:dyDescent="0.25">
      <c r="A26" s="8" t="s">
        <v>20</v>
      </c>
      <c r="B26" s="9" t="s">
        <v>21</v>
      </c>
      <c r="C26" s="70">
        <f t="shared" si="0"/>
        <v>894</v>
      </c>
      <c r="D26" s="70">
        <f t="shared" si="0"/>
        <v>902.99999999999989</v>
      </c>
      <c r="E26" s="70">
        <f t="shared" si="0"/>
        <v>1284</v>
      </c>
      <c r="F26" s="70">
        <f t="shared" si="0"/>
        <v>897</v>
      </c>
      <c r="G26" s="70">
        <f t="shared" si="0"/>
        <v>996</v>
      </c>
      <c r="H26" s="70">
        <f t="shared" si="0"/>
        <v>996</v>
      </c>
    </row>
    <row r="27" spans="1:12" x14ac:dyDescent="0.25">
      <c r="A27" s="8" t="s">
        <v>22</v>
      </c>
      <c r="B27" s="9" t="s">
        <v>17</v>
      </c>
      <c r="C27" s="70">
        <f t="shared" si="0"/>
        <v>135864</v>
      </c>
      <c r="D27" s="70">
        <f t="shared" si="0"/>
        <v>650.08000000000004</v>
      </c>
      <c r="E27" s="70">
        <f t="shared" si="0"/>
        <v>350</v>
      </c>
      <c r="F27" s="70">
        <f t="shared" si="0"/>
        <v>325.04000000000002</v>
      </c>
      <c r="G27" s="70">
        <f t="shared" si="0"/>
        <v>350</v>
      </c>
      <c r="H27" s="70">
        <f t="shared" si="0"/>
        <v>349.52</v>
      </c>
    </row>
    <row r="28" spans="1:12" x14ac:dyDescent="0.25">
      <c r="A28" s="8" t="s">
        <v>23</v>
      </c>
      <c r="B28" s="9" t="s">
        <v>24</v>
      </c>
      <c r="C28" s="70">
        <f t="shared" si="0"/>
        <v>495.9</v>
      </c>
      <c r="D28" s="70">
        <f t="shared" si="0"/>
        <v>495.9</v>
      </c>
      <c r="E28" s="70">
        <f t="shared" si="0"/>
        <v>712.5</v>
      </c>
      <c r="F28" s="70">
        <f t="shared" si="0"/>
        <v>495.9</v>
      </c>
      <c r="G28" s="70">
        <f t="shared" si="0"/>
        <v>513</v>
      </c>
      <c r="H28" s="70">
        <f t="shared" si="0"/>
        <v>746.7</v>
      </c>
    </row>
  </sheetData>
  <mergeCells count="1">
    <mergeCell ref="N5:O5"/>
  </mergeCells>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7B5E4-9129-4D0C-9441-886777F97403}">
  <dimension ref="A2:BG31"/>
  <sheetViews>
    <sheetView zoomScaleNormal="100" workbookViewId="0">
      <selection activeCell="C28" sqref="C28"/>
    </sheetView>
  </sheetViews>
  <sheetFormatPr defaultRowHeight="12.75" x14ac:dyDescent="0.2"/>
  <cols>
    <col min="3" max="3" width="13.5703125" customWidth="1"/>
    <col min="9" max="9" width="15.42578125" bestFit="1" customWidth="1"/>
    <col min="10" max="10" width="11.85546875" customWidth="1"/>
    <col min="21" max="21" width="16" bestFit="1" customWidth="1"/>
    <col min="23" max="23" width="15.5703125" bestFit="1" customWidth="1"/>
    <col min="25" max="25" width="21.140625" bestFit="1" customWidth="1"/>
    <col min="26" max="26" width="4.28515625" bestFit="1" customWidth="1"/>
    <col min="32" max="32" width="8" customWidth="1"/>
    <col min="33" max="33" width="18.85546875" bestFit="1" customWidth="1"/>
    <col min="35" max="35" width="17.7109375" bestFit="1" customWidth="1"/>
    <col min="45" max="45" width="17" bestFit="1" customWidth="1"/>
    <col min="47" max="47" width="15.85546875" bestFit="1" customWidth="1"/>
    <col min="57" max="57" width="13.42578125" bestFit="1" customWidth="1"/>
  </cols>
  <sheetData>
    <row r="2" spans="1:59" ht="15" x14ac:dyDescent="0.25">
      <c r="C2" s="4" t="s">
        <v>38</v>
      </c>
      <c r="D2" s="4"/>
      <c r="E2" s="4"/>
      <c r="F2" s="4"/>
      <c r="G2" s="4"/>
      <c r="H2" s="4"/>
      <c r="J2" s="4"/>
      <c r="K2" s="4" t="s">
        <v>5</v>
      </c>
      <c r="L2" s="4"/>
      <c r="M2" s="4"/>
      <c r="N2" s="4"/>
      <c r="O2" s="4"/>
    </row>
    <row r="3" spans="1:59" ht="15" x14ac:dyDescent="0.25">
      <c r="A3" s="4" t="s">
        <v>3</v>
      </c>
      <c r="B3" s="4" t="s">
        <v>4</v>
      </c>
      <c r="C3" s="4" t="s">
        <v>8</v>
      </c>
      <c r="D3" s="4" t="s">
        <v>9</v>
      </c>
      <c r="E3" s="4" t="s">
        <v>10</v>
      </c>
      <c r="F3" s="4" t="s">
        <v>11</v>
      </c>
      <c r="G3" s="4" t="s">
        <v>12</v>
      </c>
      <c r="H3" s="4" t="s">
        <v>13</v>
      </c>
      <c r="J3" s="4"/>
      <c r="K3" s="4" t="s">
        <v>30</v>
      </c>
      <c r="L3" s="4" t="s">
        <v>31</v>
      </c>
      <c r="M3" s="4" t="s">
        <v>32</v>
      </c>
      <c r="N3" s="4" t="s">
        <v>33</v>
      </c>
      <c r="O3" s="4" t="s">
        <v>34</v>
      </c>
    </row>
    <row r="4" spans="1:59" ht="15" x14ac:dyDescent="0.25">
      <c r="A4" s="4" t="s">
        <v>14</v>
      </c>
      <c r="B4" s="4" t="s">
        <v>15</v>
      </c>
      <c r="C4" s="79">
        <v>611538</v>
      </c>
      <c r="D4" s="79">
        <v>947.16</v>
      </c>
      <c r="E4" s="79">
        <v>927.24</v>
      </c>
      <c r="F4" s="79">
        <v>955.68</v>
      </c>
      <c r="G4" s="79">
        <v>976.2</v>
      </c>
      <c r="H4" s="79">
        <v>933.36</v>
      </c>
      <c r="J4" s="4" t="s">
        <v>14</v>
      </c>
      <c r="K4" s="23">
        <v>1</v>
      </c>
      <c r="L4" s="23">
        <v>7</v>
      </c>
      <c r="M4" s="23">
        <v>5</v>
      </c>
      <c r="N4" s="23">
        <v>1</v>
      </c>
      <c r="O4" s="23">
        <v>9</v>
      </c>
    </row>
    <row r="5" spans="1:59" ht="15" x14ac:dyDescent="0.25">
      <c r="A5" s="4" t="s">
        <v>16</v>
      </c>
      <c r="B5" s="4" t="s">
        <v>17</v>
      </c>
      <c r="C5" s="79">
        <v>189810</v>
      </c>
      <c r="D5" s="79">
        <v>649.79999999999995</v>
      </c>
      <c r="E5" s="79">
        <v>350</v>
      </c>
      <c r="F5" s="79">
        <v>324.89999999999998</v>
      </c>
      <c r="G5" s="79">
        <v>350</v>
      </c>
      <c r="H5" s="79">
        <v>380</v>
      </c>
      <c r="J5" s="4" t="s">
        <v>16</v>
      </c>
      <c r="K5" s="23">
        <v>3</v>
      </c>
      <c r="L5" s="23">
        <v>1</v>
      </c>
      <c r="M5" s="23">
        <v>15</v>
      </c>
      <c r="N5" s="23">
        <v>15</v>
      </c>
      <c r="O5" s="23">
        <v>1</v>
      </c>
    </row>
    <row r="6" spans="1:59" ht="15" x14ac:dyDescent="0.25">
      <c r="A6" s="4" t="s">
        <v>18</v>
      </c>
      <c r="B6" s="4" t="s">
        <v>19</v>
      </c>
      <c r="C6" s="79">
        <v>350</v>
      </c>
      <c r="D6" s="79">
        <v>400</v>
      </c>
      <c r="E6" s="79">
        <v>478.75</v>
      </c>
      <c r="F6" s="79">
        <v>367.68</v>
      </c>
      <c r="G6" s="79">
        <v>363.84999999999997</v>
      </c>
      <c r="H6" s="79">
        <v>425.13000000000005</v>
      </c>
      <c r="J6" s="4" t="s">
        <v>18</v>
      </c>
      <c r="K6" s="23">
        <v>17</v>
      </c>
      <c r="L6" s="23">
        <v>15</v>
      </c>
      <c r="M6" s="23">
        <v>12</v>
      </c>
      <c r="N6" s="23">
        <v>13</v>
      </c>
      <c r="O6" s="23">
        <v>14</v>
      </c>
    </row>
    <row r="7" spans="1:59" ht="15" x14ac:dyDescent="0.25">
      <c r="A7" s="4" t="s">
        <v>20</v>
      </c>
      <c r="B7" s="4" t="s">
        <v>21</v>
      </c>
      <c r="C7" s="79">
        <v>894</v>
      </c>
      <c r="D7" s="79">
        <v>902.99999999999989</v>
      </c>
      <c r="E7" s="79">
        <v>1284</v>
      </c>
      <c r="F7" s="79">
        <v>897</v>
      </c>
      <c r="G7" s="79">
        <v>996</v>
      </c>
      <c r="H7" s="79">
        <v>996</v>
      </c>
      <c r="J7" s="4" t="s">
        <v>20</v>
      </c>
      <c r="K7" s="23">
        <v>1</v>
      </c>
      <c r="L7" s="23">
        <v>8</v>
      </c>
      <c r="M7" s="23">
        <v>4</v>
      </c>
      <c r="N7" s="23">
        <v>4</v>
      </c>
      <c r="O7" s="23">
        <v>2</v>
      </c>
    </row>
    <row r="8" spans="1:59" ht="15" x14ac:dyDescent="0.25">
      <c r="A8" s="4" t="s">
        <v>22</v>
      </c>
      <c r="B8" s="4" t="s">
        <v>17</v>
      </c>
      <c r="C8" s="79">
        <v>135864</v>
      </c>
      <c r="D8" s="79">
        <v>650.08000000000004</v>
      </c>
      <c r="E8" s="79">
        <v>350</v>
      </c>
      <c r="F8" s="79">
        <v>325.04000000000002</v>
      </c>
      <c r="G8" s="79">
        <v>350</v>
      </c>
      <c r="H8" s="79">
        <v>349.52</v>
      </c>
      <c r="J8" s="4" t="s">
        <v>22</v>
      </c>
      <c r="K8" s="23">
        <v>5</v>
      </c>
      <c r="L8" s="23">
        <v>5</v>
      </c>
      <c r="M8" s="23">
        <v>6</v>
      </c>
      <c r="N8" s="23">
        <v>4</v>
      </c>
      <c r="O8" s="23">
        <v>4</v>
      </c>
    </row>
    <row r="9" spans="1:59" ht="15" x14ac:dyDescent="0.25">
      <c r="A9" s="4" t="s">
        <v>23</v>
      </c>
      <c r="B9" s="4" t="s">
        <v>24</v>
      </c>
      <c r="C9" s="79">
        <v>495.9</v>
      </c>
      <c r="D9" s="79">
        <v>495.9</v>
      </c>
      <c r="E9" s="79">
        <v>712.5</v>
      </c>
      <c r="F9" s="79">
        <v>495.9</v>
      </c>
      <c r="G9" s="79">
        <v>513</v>
      </c>
      <c r="H9" s="79">
        <v>746.7</v>
      </c>
      <c r="J9" s="4" t="s">
        <v>23</v>
      </c>
      <c r="K9" s="23">
        <v>5</v>
      </c>
      <c r="L9" s="23">
        <v>1</v>
      </c>
      <c r="M9" s="23">
        <v>1</v>
      </c>
      <c r="N9" s="23">
        <v>7</v>
      </c>
      <c r="O9" s="23">
        <v>9</v>
      </c>
    </row>
    <row r="11" spans="1:59" ht="15" x14ac:dyDescent="0.25">
      <c r="A11" s="4" t="s">
        <v>26</v>
      </c>
      <c r="B11" s="2"/>
      <c r="C11" s="78">
        <v>20</v>
      </c>
      <c r="D11" s="78">
        <v>20</v>
      </c>
      <c r="E11" s="78">
        <v>20</v>
      </c>
      <c r="F11" s="78">
        <v>20</v>
      </c>
      <c r="G11" s="78">
        <v>20</v>
      </c>
      <c r="H11" s="78">
        <v>20</v>
      </c>
    </row>
    <row r="12" spans="1:59" ht="15" x14ac:dyDescent="0.25">
      <c r="A12" s="4" t="s">
        <v>27</v>
      </c>
      <c r="B12" s="2"/>
      <c r="C12" s="2"/>
    </row>
    <row r="14" spans="1:59" x14ac:dyDescent="0.2">
      <c r="A14" s="18" t="s">
        <v>40</v>
      </c>
      <c r="M14" s="18"/>
      <c r="Y14" s="18"/>
      <c r="AK14" s="18"/>
      <c r="AW14" s="18"/>
    </row>
    <row r="15" spans="1:59" ht="15" x14ac:dyDescent="0.25">
      <c r="A15" s="20" t="s">
        <v>30</v>
      </c>
      <c r="M15" s="4" t="s">
        <v>31</v>
      </c>
      <c r="Y15" s="4" t="s">
        <v>32</v>
      </c>
      <c r="AK15" s="4" t="s">
        <v>33</v>
      </c>
      <c r="AW15" s="4" t="s">
        <v>34</v>
      </c>
    </row>
    <row r="16" spans="1:59" ht="15" x14ac:dyDescent="0.25">
      <c r="A16" s="4" t="s">
        <v>3</v>
      </c>
      <c r="B16" s="4" t="s">
        <v>4</v>
      </c>
      <c r="C16" s="4" t="s">
        <v>8</v>
      </c>
      <c r="D16" s="4" t="s">
        <v>9</v>
      </c>
      <c r="E16" s="4" t="s">
        <v>10</v>
      </c>
      <c r="F16" s="4" t="s">
        <v>11</v>
      </c>
      <c r="G16" s="4" t="s">
        <v>12</v>
      </c>
      <c r="H16" s="4" t="s">
        <v>13</v>
      </c>
      <c r="I16" s="25" t="s">
        <v>42</v>
      </c>
      <c r="K16" s="25" t="s">
        <v>43</v>
      </c>
      <c r="M16" s="4" t="s">
        <v>3</v>
      </c>
      <c r="N16" s="4" t="s">
        <v>4</v>
      </c>
      <c r="O16" s="4" t="s">
        <v>8</v>
      </c>
      <c r="P16" s="4" t="s">
        <v>9</v>
      </c>
      <c r="Q16" s="4" t="s">
        <v>10</v>
      </c>
      <c r="R16" s="4" t="s">
        <v>11</v>
      </c>
      <c r="S16" s="4" t="s">
        <v>12</v>
      </c>
      <c r="T16" s="4" t="s">
        <v>13</v>
      </c>
      <c r="U16" s="25" t="s">
        <v>48</v>
      </c>
      <c r="W16" s="25" t="s">
        <v>49</v>
      </c>
      <c r="Y16" s="4" t="s">
        <v>3</v>
      </c>
      <c r="Z16" s="4" t="s">
        <v>4</v>
      </c>
      <c r="AA16" s="4" t="s">
        <v>8</v>
      </c>
      <c r="AB16" s="4" t="s">
        <v>9</v>
      </c>
      <c r="AC16" s="4" t="s">
        <v>10</v>
      </c>
      <c r="AD16" s="4" t="s">
        <v>11</v>
      </c>
      <c r="AE16" s="4" t="s">
        <v>12</v>
      </c>
      <c r="AF16" s="4" t="s">
        <v>13</v>
      </c>
      <c r="AG16" s="25" t="s">
        <v>50</v>
      </c>
      <c r="AI16" s="26" t="s">
        <v>51</v>
      </c>
      <c r="AK16" s="4" t="s">
        <v>3</v>
      </c>
      <c r="AL16" s="4" t="s">
        <v>4</v>
      </c>
      <c r="AM16" s="4" t="s">
        <v>8</v>
      </c>
      <c r="AN16" s="4" t="s">
        <v>9</v>
      </c>
      <c r="AO16" s="4" t="s">
        <v>10</v>
      </c>
      <c r="AP16" s="4" t="s">
        <v>11</v>
      </c>
      <c r="AQ16" s="4" t="s">
        <v>12</v>
      </c>
      <c r="AR16" s="4" t="s">
        <v>13</v>
      </c>
      <c r="AS16" s="25" t="s">
        <v>54</v>
      </c>
      <c r="AU16" s="26" t="s">
        <v>55</v>
      </c>
      <c r="AW16" s="4" t="s">
        <v>3</v>
      </c>
      <c r="AX16" s="4" t="s">
        <v>4</v>
      </c>
      <c r="AY16" s="4" t="s">
        <v>8</v>
      </c>
      <c r="AZ16" s="4" t="s">
        <v>9</v>
      </c>
      <c r="BA16" s="4" t="s">
        <v>10</v>
      </c>
      <c r="BB16" s="4" t="s">
        <v>11</v>
      </c>
      <c r="BC16" s="4" t="s">
        <v>12</v>
      </c>
      <c r="BD16" s="4" t="s">
        <v>13</v>
      </c>
      <c r="BE16" s="25" t="s">
        <v>58</v>
      </c>
      <c r="BG16" s="24" t="s">
        <v>59</v>
      </c>
    </row>
    <row r="17" spans="1:59" ht="15" x14ac:dyDescent="0.25">
      <c r="A17" s="4" t="s">
        <v>14</v>
      </c>
      <c r="B17" s="4" t="s">
        <v>15</v>
      </c>
      <c r="C17" s="28">
        <v>0</v>
      </c>
      <c r="D17" s="28">
        <v>0</v>
      </c>
      <c r="E17" s="28">
        <v>1</v>
      </c>
      <c r="F17" s="28">
        <v>0</v>
      </c>
      <c r="G17" s="28">
        <v>0</v>
      </c>
      <c r="H17" s="28">
        <v>0</v>
      </c>
      <c r="I17" s="81">
        <f t="shared" ref="I17:I22" si="0">SUM(C17:H17)</f>
        <v>1</v>
      </c>
      <c r="J17" s="27" t="s">
        <v>39</v>
      </c>
      <c r="K17" s="80">
        <f t="shared" ref="K17:K22" si="1">K4</f>
        <v>1</v>
      </c>
      <c r="M17" s="4" t="s">
        <v>14</v>
      </c>
      <c r="N17" s="4" t="s">
        <v>15</v>
      </c>
      <c r="O17" s="28">
        <v>0</v>
      </c>
      <c r="P17" s="28">
        <v>0</v>
      </c>
      <c r="Q17" s="28">
        <v>7</v>
      </c>
      <c r="R17" s="28">
        <v>0</v>
      </c>
      <c r="S17" s="28">
        <v>0</v>
      </c>
      <c r="T17" s="28">
        <v>0</v>
      </c>
      <c r="U17">
        <f t="shared" ref="U17:U22" si="2">SUM(O17:T17)</f>
        <v>7</v>
      </c>
      <c r="V17" s="27" t="s">
        <v>39</v>
      </c>
      <c r="W17" s="80">
        <f t="shared" ref="W17:W22" si="3">L4</f>
        <v>7</v>
      </c>
      <c r="Y17" s="4" t="s">
        <v>14</v>
      </c>
      <c r="Z17" s="4" t="s">
        <v>15</v>
      </c>
      <c r="AA17" s="28">
        <v>0</v>
      </c>
      <c r="AB17" s="28">
        <v>0</v>
      </c>
      <c r="AC17" s="28">
        <v>5</v>
      </c>
      <c r="AD17" s="28">
        <v>0</v>
      </c>
      <c r="AE17" s="28">
        <v>0</v>
      </c>
      <c r="AF17" s="28">
        <v>0</v>
      </c>
      <c r="AG17">
        <f t="shared" ref="AG17:AG22" si="4">SUM(AA17:AF17)</f>
        <v>5</v>
      </c>
      <c r="AH17" s="27" t="s">
        <v>39</v>
      </c>
      <c r="AI17" s="80">
        <f t="shared" ref="AI17:AI22" si="5">M4</f>
        <v>5</v>
      </c>
      <c r="AK17" s="4" t="s">
        <v>14</v>
      </c>
      <c r="AL17" s="4" t="s">
        <v>15</v>
      </c>
      <c r="AM17" s="28">
        <v>0</v>
      </c>
      <c r="AN17" s="28">
        <v>0</v>
      </c>
      <c r="AO17" s="28">
        <v>1</v>
      </c>
      <c r="AP17" s="28">
        <v>0</v>
      </c>
      <c r="AQ17" s="28">
        <v>0</v>
      </c>
      <c r="AR17" s="28">
        <v>0</v>
      </c>
      <c r="AS17" s="19">
        <f t="shared" ref="AS17:AS22" si="6">SUM(AM17:AR17)</f>
        <v>1</v>
      </c>
      <c r="AT17" s="27" t="s">
        <v>39</v>
      </c>
      <c r="AU17" s="80">
        <f t="shared" ref="AU17:AU22" si="7">N4</f>
        <v>1</v>
      </c>
      <c r="AW17" s="4" t="s">
        <v>14</v>
      </c>
      <c r="AX17" s="4" t="s">
        <v>15</v>
      </c>
      <c r="AY17" s="28">
        <v>0</v>
      </c>
      <c r="AZ17" s="28">
        <v>0</v>
      </c>
      <c r="BA17" s="28">
        <v>9</v>
      </c>
      <c r="BB17" s="28">
        <v>0</v>
      </c>
      <c r="BC17" s="28">
        <v>0</v>
      </c>
      <c r="BD17" s="28">
        <v>0</v>
      </c>
      <c r="BE17">
        <f t="shared" ref="BE17:BE22" si="8">SUM(AY17:BD17)</f>
        <v>9</v>
      </c>
      <c r="BF17" s="27" t="s">
        <v>39</v>
      </c>
      <c r="BG17" s="80">
        <f t="shared" ref="BG17:BG22" si="9">O4</f>
        <v>9</v>
      </c>
    </row>
    <row r="18" spans="1:59" ht="15" x14ac:dyDescent="0.25">
      <c r="A18" s="4" t="s">
        <v>16</v>
      </c>
      <c r="B18" s="4" t="s">
        <v>17</v>
      </c>
      <c r="C18" s="28">
        <v>0</v>
      </c>
      <c r="D18" s="28">
        <v>0</v>
      </c>
      <c r="E18" s="28">
        <v>0</v>
      </c>
      <c r="F18" s="28">
        <v>3</v>
      </c>
      <c r="G18" s="28">
        <v>0</v>
      </c>
      <c r="H18" s="28">
        <v>0</v>
      </c>
      <c r="I18" s="81">
        <f t="shared" si="0"/>
        <v>3</v>
      </c>
      <c r="J18" s="27" t="s">
        <v>39</v>
      </c>
      <c r="K18" s="80">
        <f t="shared" si="1"/>
        <v>3</v>
      </c>
      <c r="M18" s="4" t="s">
        <v>16</v>
      </c>
      <c r="N18" s="4" t="s">
        <v>17</v>
      </c>
      <c r="O18" s="28">
        <v>0</v>
      </c>
      <c r="P18" s="28">
        <v>0</v>
      </c>
      <c r="Q18" s="28">
        <v>0</v>
      </c>
      <c r="R18" s="28">
        <v>1</v>
      </c>
      <c r="S18" s="28">
        <v>0</v>
      </c>
      <c r="T18" s="28">
        <v>0</v>
      </c>
      <c r="U18">
        <f t="shared" si="2"/>
        <v>1</v>
      </c>
      <c r="V18" s="27" t="s">
        <v>39</v>
      </c>
      <c r="W18" s="80">
        <f t="shared" si="3"/>
        <v>1</v>
      </c>
      <c r="Y18" s="4" t="s">
        <v>16</v>
      </c>
      <c r="Z18" s="4" t="s">
        <v>17</v>
      </c>
      <c r="AA18" s="28">
        <v>0</v>
      </c>
      <c r="AB18" s="28">
        <v>0</v>
      </c>
      <c r="AC18" s="28">
        <v>0</v>
      </c>
      <c r="AD18" s="28">
        <v>15</v>
      </c>
      <c r="AE18" s="28">
        <v>0</v>
      </c>
      <c r="AF18" s="28">
        <v>0</v>
      </c>
      <c r="AG18">
        <f t="shared" si="4"/>
        <v>15</v>
      </c>
      <c r="AH18" s="27" t="s">
        <v>39</v>
      </c>
      <c r="AI18" s="80">
        <f t="shared" si="5"/>
        <v>15</v>
      </c>
      <c r="AK18" s="4" t="s">
        <v>16</v>
      </c>
      <c r="AL18" s="4" t="s">
        <v>17</v>
      </c>
      <c r="AM18" s="28">
        <v>0</v>
      </c>
      <c r="AN18" s="28">
        <v>0</v>
      </c>
      <c r="AO18" s="28">
        <v>0</v>
      </c>
      <c r="AP18" s="28">
        <v>15</v>
      </c>
      <c r="AQ18" s="28">
        <v>0</v>
      </c>
      <c r="AR18" s="28">
        <v>0</v>
      </c>
      <c r="AS18" s="19">
        <f t="shared" si="6"/>
        <v>15</v>
      </c>
      <c r="AT18" s="27" t="s">
        <v>39</v>
      </c>
      <c r="AU18" s="80">
        <f t="shared" si="7"/>
        <v>15</v>
      </c>
      <c r="AW18" s="4" t="s">
        <v>16</v>
      </c>
      <c r="AX18" s="4" t="s">
        <v>17</v>
      </c>
      <c r="AY18" s="28">
        <v>0</v>
      </c>
      <c r="AZ18" s="28">
        <v>0</v>
      </c>
      <c r="BA18" s="28">
        <v>0</v>
      </c>
      <c r="BB18" s="28">
        <v>1</v>
      </c>
      <c r="BC18" s="28">
        <v>0</v>
      </c>
      <c r="BD18" s="28">
        <v>0</v>
      </c>
      <c r="BE18">
        <f t="shared" si="8"/>
        <v>1</v>
      </c>
      <c r="BF18" s="27" t="s">
        <v>39</v>
      </c>
      <c r="BG18" s="80">
        <f t="shared" si="9"/>
        <v>1</v>
      </c>
    </row>
    <row r="19" spans="1:59" ht="15" x14ac:dyDescent="0.25">
      <c r="A19" s="4" t="s">
        <v>18</v>
      </c>
      <c r="B19" s="4" t="s">
        <v>19</v>
      </c>
      <c r="C19" s="28">
        <v>17</v>
      </c>
      <c r="D19" s="28">
        <v>0</v>
      </c>
      <c r="E19" s="28">
        <v>0</v>
      </c>
      <c r="F19" s="28">
        <v>0</v>
      </c>
      <c r="G19" s="28">
        <v>0</v>
      </c>
      <c r="H19" s="28">
        <v>0</v>
      </c>
      <c r="I19" s="81">
        <f t="shared" si="0"/>
        <v>17</v>
      </c>
      <c r="J19" s="27" t="s">
        <v>39</v>
      </c>
      <c r="K19" s="80">
        <f t="shared" si="1"/>
        <v>17</v>
      </c>
      <c r="M19" s="4" t="s">
        <v>18</v>
      </c>
      <c r="N19" s="4" t="s">
        <v>19</v>
      </c>
      <c r="O19" s="28">
        <v>15</v>
      </c>
      <c r="P19" s="28">
        <v>0</v>
      </c>
      <c r="Q19" s="28">
        <v>0</v>
      </c>
      <c r="R19" s="28">
        <v>0</v>
      </c>
      <c r="S19" s="28">
        <v>0</v>
      </c>
      <c r="T19" s="28">
        <v>0</v>
      </c>
      <c r="U19">
        <f t="shared" si="2"/>
        <v>15</v>
      </c>
      <c r="V19" s="27" t="s">
        <v>39</v>
      </c>
      <c r="W19" s="80">
        <f t="shared" si="3"/>
        <v>15</v>
      </c>
      <c r="Y19" s="4" t="s">
        <v>18</v>
      </c>
      <c r="Z19" s="4" t="s">
        <v>19</v>
      </c>
      <c r="AA19" s="28">
        <v>12</v>
      </c>
      <c r="AB19" s="28">
        <v>0</v>
      </c>
      <c r="AC19" s="28">
        <v>0</v>
      </c>
      <c r="AD19" s="28">
        <v>0</v>
      </c>
      <c r="AE19" s="28">
        <v>0</v>
      </c>
      <c r="AF19" s="28">
        <v>0</v>
      </c>
      <c r="AG19">
        <f t="shared" si="4"/>
        <v>12</v>
      </c>
      <c r="AH19" s="27" t="s">
        <v>39</v>
      </c>
      <c r="AI19" s="80">
        <f t="shared" si="5"/>
        <v>12</v>
      </c>
      <c r="AK19" s="4" t="s">
        <v>18</v>
      </c>
      <c r="AL19" s="4" t="s">
        <v>19</v>
      </c>
      <c r="AM19" s="28">
        <v>13</v>
      </c>
      <c r="AN19" s="28">
        <v>0</v>
      </c>
      <c r="AO19" s="28">
        <v>0</v>
      </c>
      <c r="AP19" s="28">
        <v>0</v>
      </c>
      <c r="AQ19" s="28">
        <v>0</v>
      </c>
      <c r="AR19" s="28">
        <v>0</v>
      </c>
      <c r="AS19" s="19">
        <f t="shared" si="6"/>
        <v>13</v>
      </c>
      <c r="AT19" s="27" t="s">
        <v>39</v>
      </c>
      <c r="AU19" s="80">
        <f t="shared" si="7"/>
        <v>13</v>
      </c>
      <c r="AW19" s="4" t="s">
        <v>18</v>
      </c>
      <c r="AX19" s="4" t="s">
        <v>19</v>
      </c>
      <c r="AY19" s="28">
        <v>14</v>
      </c>
      <c r="AZ19" s="28">
        <v>0</v>
      </c>
      <c r="BA19" s="28">
        <v>0</v>
      </c>
      <c r="BB19" s="28">
        <v>0</v>
      </c>
      <c r="BC19" s="28">
        <v>0</v>
      </c>
      <c r="BD19" s="28">
        <v>0</v>
      </c>
      <c r="BE19">
        <f t="shared" si="8"/>
        <v>14</v>
      </c>
      <c r="BF19" s="27" t="s">
        <v>39</v>
      </c>
      <c r="BG19" s="80">
        <f t="shared" si="9"/>
        <v>14</v>
      </c>
    </row>
    <row r="20" spans="1:59" ht="15" x14ac:dyDescent="0.25">
      <c r="A20" s="4" t="s">
        <v>20</v>
      </c>
      <c r="B20" s="4" t="s">
        <v>21</v>
      </c>
      <c r="C20" s="28">
        <v>1</v>
      </c>
      <c r="D20" s="28">
        <v>0</v>
      </c>
      <c r="E20" s="28">
        <v>0</v>
      </c>
      <c r="F20" s="28">
        <v>0</v>
      </c>
      <c r="G20" s="28">
        <v>0</v>
      </c>
      <c r="H20" s="28">
        <v>0</v>
      </c>
      <c r="I20" s="81">
        <f t="shared" si="0"/>
        <v>1</v>
      </c>
      <c r="J20" s="27" t="s">
        <v>39</v>
      </c>
      <c r="K20" s="80">
        <f t="shared" si="1"/>
        <v>1</v>
      </c>
      <c r="M20" s="4" t="s">
        <v>20</v>
      </c>
      <c r="N20" s="4" t="s">
        <v>21</v>
      </c>
      <c r="O20" s="28">
        <v>5</v>
      </c>
      <c r="P20" s="28">
        <v>0</v>
      </c>
      <c r="Q20" s="28">
        <v>0</v>
      </c>
      <c r="R20" s="28">
        <v>3</v>
      </c>
      <c r="S20" s="28">
        <v>0</v>
      </c>
      <c r="T20" s="28">
        <v>0</v>
      </c>
      <c r="U20">
        <f t="shared" si="2"/>
        <v>8</v>
      </c>
      <c r="V20" s="27" t="s">
        <v>39</v>
      </c>
      <c r="W20" s="80">
        <f t="shared" si="3"/>
        <v>8</v>
      </c>
      <c r="Y20" s="4" t="s">
        <v>20</v>
      </c>
      <c r="Z20" s="4" t="s">
        <v>21</v>
      </c>
      <c r="AA20" s="28">
        <v>4</v>
      </c>
      <c r="AB20" s="28">
        <v>0</v>
      </c>
      <c r="AC20" s="28">
        <v>0</v>
      </c>
      <c r="AD20" s="28">
        <v>0</v>
      </c>
      <c r="AE20" s="28">
        <v>0</v>
      </c>
      <c r="AF20" s="28">
        <v>0</v>
      </c>
      <c r="AG20">
        <f t="shared" si="4"/>
        <v>4</v>
      </c>
      <c r="AH20" s="27" t="s">
        <v>39</v>
      </c>
      <c r="AI20" s="80">
        <f t="shared" si="5"/>
        <v>4</v>
      </c>
      <c r="AK20" s="4" t="s">
        <v>20</v>
      </c>
      <c r="AL20" s="4" t="s">
        <v>21</v>
      </c>
      <c r="AM20" s="28">
        <v>4</v>
      </c>
      <c r="AN20" s="28">
        <v>0</v>
      </c>
      <c r="AO20" s="28">
        <v>0</v>
      </c>
      <c r="AP20" s="28">
        <v>0</v>
      </c>
      <c r="AQ20" s="28">
        <v>0</v>
      </c>
      <c r="AR20" s="28">
        <v>0</v>
      </c>
      <c r="AS20" s="19">
        <f t="shared" si="6"/>
        <v>4</v>
      </c>
      <c r="AT20" s="27" t="s">
        <v>39</v>
      </c>
      <c r="AU20" s="80">
        <f t="shared" si="7"/>
        <v>4</v>
      </c>
      <c r="AW20" s="4" t="s">
        <v>20</v>
      </c>
      <c r="AX20" s="4" t="s">
        <v>21</v>
      </c>
      <c r="AY20" s="28">
        <v>2</v>
      </c>
      <c r="AZ20" s="28">
        <v>0</v>
      </c>
      <c r="BA20" s="28">
        <v>0</v>
      </c>
      <c r="BB20" s="28">
        <v>0</v>
      </c>
      <c r="BC20" s="28">
        <v>0</v>
      </c>
      <c r="BD20" s="28">
        <v>0</v>
      </c>
      <c r="BE20">
        <f t="shared" si="8"/>
        <v>2</v>
      </c>
      <c r="BF20" s="27" t="s">
        <v>39</v>
      </c>
      <c r="BG20" s="80">
        <f t="shared" si="9"/>
        <v>2</v>
      </c>
    </row>
    <row r="21" spans="1:59" ht="15" x14ac:dyDescent="0.25">
      <c r="A21" s="4" t="s">
        <v>22</v>
      </c>
      <c r="B21" s="4" t="s">
        <v>17</v>
      </c>
      <c r="C21" s="28">
        <v>0</v>
      </c>
      <c r="D21" s="28">
        <v>0</v>
      </c>
      <c r="E21" s="28">
        <v>0</v>
      </c>
      <c r="F21" s="28">
        <v>5</v>
      </c>
      <c r="G21" s="28">
        <v>0</v>
      </c>
      <c r="H21" s="28">
        <v>0</v>
      </c>
      <c r="I21" s="81">
        <f t="shared" si="0"/>
        <v>5</v>
      </c>
      <c r="J21" s="27" t="s">
        <v>39</v>
      </c>
      <c r="K21" s="80">
        <f t="shared" si="1"/>
        <v>5</v>
      </c>
      <c r="M21" s="4" t="s">
        <v>22</v>
      </c>
      <c r="N21" s="4" t="s">
        <v>17</v>
      </c>
      <c r="O21" s="28">
        <v>0</v>
      </c>
      <c r="P21" s="28">
        <v>0</v>
      </c>
      <c r="Q21" s="28">
        <v>0</v>
      </c>
      <c r="R21" s="28">
        <v>5</v>
      </c>
      <c r="S21" s="28">
        <v>0</v>
      </c>
      <c r="T21" s="28">
        <v>0</v>
      </c>
      <c r="U21">
        <f t="shared" si="2"/>
        <v>5</v>
      </c>
      <c r="V21" s="27" t="s">
        <v>39</v>
      </c>
      <c r="W21" s="80">
        <f t="shared" si="3"/>
        <v>5</v>
      </c>
      <c r="Y21" s="4" t="s">
        <v>22</v>
      </c>
      <c r="Z21" s="4" t="s">
        <v>17</v>
      </c>
      <c r="AA21" s="28">
        <v>0</v>
      </c>
      <c r="AB21" s="28">
        <v>0</v>
      </c>
      <c r="AC21" s="28">
        <v>0</v>
      </c>
      <c r="AD21" s="28">
        <v>5</v>
      </c>
      <c r="AE21" s="28">
        <v>0</v>
      </c>
      <c r="AF21" s="28">
        <v>1</v>
      </c>
      <c r="AG21">
        <f t="shared" si="4"/>
        <v>6</v>
      </c>
      <c r="AH21" s="27" t="s">
        <v>39</v>
      </c>
      <c r="AI21" s="80">
        <f t="shared" si="5"/>
        <v>6</v>
      </c>
      <c r="AK21" s="4" t="s">
        <v>22</v>
      </c>
      <c r="AL21" s="4" t="s">
        <v>17</v>
      </c>
      <c r="AM21" s="28">
        <v>0</v>
      </c>
      <c r="AN21" s="28">
        <v>0</v>
      </c>
      <c r="AO21" s="28">
        <v>0</v>
      </c>
      <c r="AP21" s="28">
        <v>4</v>
      </c>
      <c r="AQ21" s="28">
        <v>0</v>
      </c>
      <c r="AR21" s="28">
        <v>0</v>
      </c>
      <c r="AS21" s="19">
        <f t="shared" si="6"/>
        <v>4</v>
      </c>
      <c r="AT21" s="27" t="s">
        <v>39</v>
      </c>
      <c r="AU21" s="80">
        <f t="shared" si="7"/>
        <v>4</v>
      </c>
      <c r="AW21" s="4" t="s">
        <v>22</v>
      </c>
      <c r="AX21" s="4" t="s">
        <v>17</v>
      </c>
      <c r="AY21" s="28">
        <v>0</v>
      </c>
      <c r="AZ21" s="28">
        <v>0</v>
      </c>
      <c r="BA21" s="28">
        <v>0</v>
      </c>
      <c r="BB21" s="28">
        <v>4</v>
      </c>
      <c r="BC21" s="28">
        <v>0</v>
      </c>
      <c r="BD21" s="28">
        <v>0</v>
      </c>
      <c r="BE21">
        <f t="shared" si="8"/>
        <v>4</v>
      </c>
      <c r="BF21" s="27" t="s">
        <v>39</v>
      </c>
      <c r="BG21" s="80">
        <f t="shared" si="9"/>
        <v>4</v>
      </c>
    </row>
    <row r="22" spans="1:59" ht="15" x14ac:dyDescent="0.25">
      <c r="A22" s="4" t="s">
        <v>23</v>
      </c>
      <c r="B22" s="4" t="s">
        <v>24</v>
      </c>
      <c r="C22" s="28">
        <v>2</v>
      </c>
      <c r="D22" s="28">
        <v>3</v>
      </c>
      <c r="E22" s="28">
        <v>0</v>
      </c>
      <c r="F22" s="28">
        <v>0</v>
      </c>
      <c r="G22" s="28">
        <v>0</v>
      </c>
      <c r="H22" s="28">
        <v>0</v>
      </c>
      <c r="I22" s="81">
        <f t="shared" si="0"/>
        <v>5</v>
      </c>
      <c r="J22" s="27" t="s">
        <v>39</v>
      </c>
      <c r="K22" s="80">
        <f t="shared" si="1"/>
        <v>5</v>
      </c>
      <c r="M22" s="4" t="s">
        <v>23</v>
      </c>
      <c r="N22" s="4" t="s">
        <v>24</v>
      </c>
      <c r="O22" s="28">
        <v>0</v>
      </c>
      <c r="P22" s="28">
        <v>0</v>
      </c>
      <c r="Q22" s="28">
        <v>0</v>
      </c>
      <c r="R22" s="28">
        <v>1</v>
      </c>
      <c r="S22" s="28">
        <v>0</v>
      </c>
      <c r="T22" s="28">
        <v>0</v>
      </c>
      <c r="U22">
        <f t="shared" si="2"/>
        <v>1</v>
      </c>
      <c r="V22" s="27" t="s">
        <v>39</v>
      </c>
      <c r="W22" s="80">
        <f t="shared" si="3"/>
        <v>1</v>
      </c>
      <c r="Y22" s="4" t="s">
        <v>23</v>
      </c>
      <c r="Z22" s="4" t="s">
        <v>24</v>
      </c>
      <c r="AA22" s="28">
        <v>1</v>
      </c>
      <c r="AB22" s="28">
        <v>0</v>
      </c>
      <c r="AC22" s="28">
        <v>0</v>
      </c>
      <c r="AD22" s="28">
        <v>0</v>
      </c>
      <c r="AE22" s="28">
        <v>0</v>
      </c>
      <c r="AF22" s="28">
        <v>0</v>
      </c>
      <c r="AG22">
        <f t="shared" si="4"/>
        <v>1</v>
      </c>
      <c r="AH22" s="27" t="s">
        <v>39</v>
      </c>
      <c r="AI22" s="80">
        <f t="shared" si="5"/>
        <v>1</v>
      </c>
      <c r="AK22" s="4" t="s">
        <v>23</v>
      </c>
      <c r="AL22" s="4" t="s">
        <v>24</v>
      </c>
      <c r="AM22" s="28">
        <v>3</v>
      </c>
      <c r="AN22" s="28">
        <v>4</v>
      </c>
      <c r="AO22" s="28">
        <v>0</v>
      </c>
      <c r="AP22" s="28">
        <v>0</v>
      </c>
      <c r="AQ22" s="28">
        <v>0</v>
      </c>
      <c r="AR22" s="28">
        <v>0</v>
      </c>
      <c r="AS22" s="19">
        <f t="shared" si="6"/>
        <v>7</v>
      </c>
      <c r="AT22" s="27" t="s">
        <v>39</v>
      </c>
      <c r="AU22" s="80">
        <f t="shared" si="7"/>
        <v>7</v>
      </c>
      <c r="AW22" s="4" t="s">
        <v>23</v>
      </c>
      <c r="AX22" s="4" t="s">
        <v>24</v>
      </c>
      <c r="AY22" s="28">
        <v>0</v>
      </c>
      <c r="AZ22" s="28">
        <v>9</v>
      </c>
      <c r="BA22" s="28">
        <v>0</v>
      </c>
      <c r="BB22" s="28">
        <v>0</v>
      </c>
      <c r="BC22" s="28">
        <v>0</v>
      </c>
      <c r="BD22" s="28">
        <v>0</v>
      </c>
      <c r="BE22">
        <f t="shared" si="8"/>
        <v>9</v>
      </c>
      <c r="BF22" s="27" t="s">
        <v>39</v>
      </c>
      <c r="BG22" s="80">
        <f t="shared" si="9"/>
        <v>9</v>
      </c>
    </row>
    <row r="24" spans="1:59" ht="15" x14ac:dyDescent="0.25">
      <c r="A24" s="1" t="s">
        <v>45</v>
      </c>
      <c r="C24" s="94">
        <f t="shared" ref="C24:H24" si="10">SUM(C17:C22)</f>
        <v>20</v>
      </c>
      <c r="D24" s="94">
        <f t="shared" si="10"/>
        <v>3</v>
      </c>
      <c r="E24" s="94">
        <f t="shared" si="10"/>
        <v>1</v>
      </c>
      <c r="F24" s="94">
        <f t="shared" si="10"/>
        <v>8</v>
      </c>
      <c r="G24" s="94">
        <f t="shared" si="10"/>
        <v>0</v>
      </c>
      <c r="H24" s="94">
        <f t="shared" si="10"/>
        <v>0</v>
      </c>
      <c r="M24" s="1" t="s">
        <v>46</v>
      </c>
      <c r="O24" s="42">
        <f t="shared" ref="O24:T24" si="11">SUM(O17:O22)</f>
        <v>20</v>
      </c>
      <c r="P24" s="42">
        <f t="shared" si="11"/>
        <v>0</v>
      </c>
      <c r="Q24" s="42">
        <f t="shared" si="11"/>
        <v>7</v>
      </c>
      <c r="R24" s="42">
        <f t="shared" si="11"/>
        <v>10</v>
      </c>
      <c r="S24" s="42">
        <f t="shared" si="11"/>
        <v>0</v>
      </c>
      <c r="T24" s="42">
        <f t="shared" si="11"/>
        <v>0</v>
      </c>
      <c r="Y24" s="1" t="s">
        <v>52</v>
      </c>
      <c r="AA24" s="42">
        <f t="shared" ref="AA24:AF24" si="12">SUM(AA17:AA22)</f>
        <v>17</v>
      </c>
      <c r="AB24" s="42">
        <f t="shared" si="12"/>
        <v>0</v>
      </c>
      <c r="AC24" s="42">
        <f t="shared" si="12"/>
        <v>5</v>
      </c>
      <c r="AD24" s="42">
        <f t="shared" si="12"/>
        <v>20</v>
      </c>
      <c r="AE24" s="42">
        <f t="shared" si="12"/>
        <v>0</v>
      </c>
      <c r="AF24" s="42">
        <f t="shared" si="12"/>
        <v>1</v>
      </c>
      <c r="AK24" s="1" t="s">
        <v>56</v>
      </c>
      <c r="AM24" s="42">
        <f t="shared" ref="AM24:AR24" si="13">SUM(AM17:AM22)</f>
        <v>20</v>
      </c>
      <c r="AN24" s="42">
        <f t="shared" si="13"/>
        <v>4</v>
      </c>
      <c r="AO24" s="42">
        <f t="shared" si="13"/>
        <v>1</v>
      </c>
      <c r="AP24" s="42">
        <f t="shared" si="13"/>
        <v>19</v>
      </c>
      <c r="AQ24" s="42">
        <f t="shared" si="13"/>
        <v>0</v>
      </c>
      <c r="AR24" s="42">
        <f t="shared" si="13"/>
        <v>0</v>
      </c>
      <c r="AW24" s="1" t="s">
        <v>60</v>
      </c>
      <c r="AY24" s="42">
        <f t="shared" ref="AY24:BD24" si="14">SUM(AY17:AY22)</f>
        <v>16</v>
      </c>
      <c r="AZ24" s="42">
        <f t="shared" si="14"/>
        <v>9</v>
      </c>
      <c r="BA24" s="42">
        <f t="shared" si="14"/>
        <v>9</v>
      </c>
      <c r="BB24" s="42">
        <f t="shared" si="14"/>
        <v>5</v>
      </c>
      <c r="BC24" s="42">
        <f t="shared" si="14"/>
        <v>0</v>
      </c>
      <c r="BD24" s="42">
        <f t="shared" si="14"/>
        <v>0</v>
      </c>
    </row>
    <row r="25" spans="1:59" ht="15" x14ac:dyDescent="0.25">
      <c r="A25" s="1"/>
      <c r="C25" s="27" t="s">
        <v>35</v>
      </c>
      <c r="D25" s="27" t="s">
        <v>35</v>
      </c>
      <c r="E25" s="27" t="s">
        <v>35</v>
      </c>
      <c r="F25" s="27" t="s">
        <v>35</v>
      </c>
      <c r="G25" s="27" t="s">
        <v>35</v>
      </c>
      <c r="H25" s="27" t="s">
        <v>35</v>
      </c>
      <c r="M25" s="1"/>
      <c r="O25" s="27" t="s">
        <v>35</v>
      </c>
      <c r="P25" s="27" t="s">
        <v>35</v>
      </c>
      <c r="Q25" s="27" t="s">
        <v>35</v>
      </c>
      <c r="R25" s="27" t="s">
        <v>35</v>
      </c>
      <c r="S25" s="27" t="s">
        <v>35</v>
      </c>
      <c r="T25" s="27" t="s">
        <v>35</v>
      </c>
      <c r="Y25" s="1"/>
      <c r="AA25" s="27" t="s">
        <v>35</v>
      </c>
      <c r="AB25" s="27" t="s">
        <v>35</v>
      </c>
      <c r="AC25" s="27" t="s">
        <v>35</v>
      </c>
      <c r="AD25" s="27" t="s">
        <v>35</v>
      </c>
      <c r="AE25" s="27" t="s">
        <v>35</v>
      </c>
      <c r="AF25" s="27" t="s">
        <v>35</v>
      </c>
      <c r="AK25" s="1"/>
      <c r="AM25" s="27" t="s">
        <v>35</v>
      </c>
      <c r="AN25" s="27" t="s">
        <v>35</v>
      </c>
      <c r="AO25" s="27" t="s">
        <v>35</v>
      </c>
      <c r="AP25" s="27" t="s">
        <v>35</v>
      </c>
      <c r="AQ25" s="27" t="s">
        <v>35</v>
      </c>
      <c r="AR25" s="27" t="s">
        <v>35</v>
      </c>
      <c r="AW25" s="1"/>
      <c r="AY25" s="27" t="s">
        <v>35</v>
      </c>
      <c r="AZ25" s="27" t="s">
        <v>35</v>
      </c>
      <c r="BA25" s="27" t="s">
        <v>35</v>
      </c>
      <c r="BB25" s="27" t="s">
        <v>35</v>
      </c>
      <c r="BC25" s="27" t="s">
        <v>35</v>
      </c>
      <c r="BD25" s="27" t="s">
        <v>35</v>
      </c>
    </row>
    <row r="26" spans="1:59" ht="15" x14ac:dyDescent="0.25">
      <c r="A26" s="4" t="s">
        <v>26</v>
      </c>
      <c r="C26" s="78">
        <v>20</v>
      </c>
      <c r="D26" s="78">
        <v>20</v>
      </c>
      <c r="E26" s="78">
        <v>20</v>
      </c>
      <c r="F26" s="78">
        <v>20</v>
      </c>
      <c r="G26" s="78">
        <v>20</v>
      </c>
      <c r="H26" s="78">
        <v>20</v>
      </c>
      <c r="M26" s="4" t="s">
        <v>26</v>
      </c>
      <c r="O26" s="78">
        <v>20</v>
      </c>
      <c r="P26" s="78">
        <v>20</v>
      </c>
      <c r="Q26" s="78">
        <v>20</v>
      </c>
      <c r="R26" s="78">
        <v>20</v>
      </c>
      <c r="S26" s="78">
        <v>20</v>
      </c>
      <c r="T26" s="78">
        <v>20</v>
      </c>
      <c r="Y26" s="4" t="s">
        <v>26</v>
      </c>
      <c r="AA26" s="78">
        <v>20</v>
      </c>
      <c r="AB26" s="78">
        <v>20</v>
      </c>
      <c r="AC26" s="78">
        <v>20</v>
      </c>
      <c r="AD26" s="78">
        <v>20</v>
      </c>
      <c r="AE26" s="78">
        <v>20</v>
      </c>
      <c r="AF26" s="78">
        <v>20</v>
      </c>
      <c r="AK26" s="4" t="s">
        <v>26</v>
      </c>
      <c r="AM26" s="78">
        <v>20</v>
      </c>
      <c r="AN26" s="78">
        <v>20</v>
      </c>
      <c r="AO26" s="78">
        <v>20</v>
      </c>
      <c r="AP26" s="78">
        <v>20</v>
      </c>
      <c r="AQ26" s="78">
        <v>20</v>
      </c>
      <c r="AR26" s="78">
        <v>20</v>
      </c>
      <c r="AW26" s="4" t="s">
        <v>26</v>
      </c>
      <c r="AY26" s="78">
        <v>20</v>
      </c>
      <c r="AZ26" s="78">
        <v>20</v>
      </c>
      <c r="BA26" s="78">
        <v>20</v>
      </c>
      <c r="BB26" s="78">
        <v>20</v>
      </c>
      <c r="BC26" s="78">
        <v>20</v>
      </c>
      <c r="BD26" s="78">
        <v>20</v>
      </c>
    </row>
    <row r="28" spans="1:59" x14ac:dyDescent="0.2">
      <c r="A28" s="18" t="s">
        <v>44</v>
      </c>
      <c r="C28" s="85">
        <f>SUMPRODUCT(D_Monday_plan,D_cost_per_trip)</f>
        <v>12850.64</v>
      </c>
      <c r="M28" s="18" t="s">
        <v>47</v>
      </c>
      <c r="O28" s="87">
        <f>SUMPRODUCT(D_cost_per_trip,D_Tuesday_plan)</f>
        <v>21347.680000000004</v>
      </c>
      <c r="Y28" s="18" t="s">
        <v>53</v>
      </c>
      <c r="AA28" s="87">
        <f>SUMPRODUCT(D_cost_per_trip,D_Wednesday_plan)</f>
        <v>19756.320000000003</v>
      </c>
      <c r="AK28" s="18" t="s">
        <v>57</v>
      </c>
      <c r="AM28" s="87">
        <f>SUMPRODUCT(D_Thursday_plan,D_cost_per_trip)</f>
        <v>18698.199999999997</v>
      </c>
      <c r="AW28" s="18" t="s">
        <v>61</v>
      </c>
      <c r="AY28" s="87">
        <f>SUMPRODUCT(D_Friday_plan,D_cost_per_trip)</f>
        <v>21121.32</v>
      </c>
    </row>
    <row r="31" spans="1:59" x14ac:dyDescent="0.2">
      <c r="A31" s="20" t="s">
        <v>62</v>
      </c>
      <c r="C31" s="117">
        <f>SUM(D_Monday_cost,D_Tuesday_cost,D_Wednesday_cost,D_Thursday_cost,D_Friday_cost)</f>
        <v>93774.16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70F6-5824-4C10-A1DE-EE4F85F74C32}">
  <dimension ref="A2:BG66"/>
  <sheetViews>
    <sheetView topLeftCell="A22" zoomScale="70" zoomScaleNormal="70" workbookViewId="0">
      <selection activeCell="K17" sqref="K17:K22"/>
    </sheetView>
  </sheetViews>
  <sheetFormatPr defaultRowHeight="12.75" x14ac:dyDescent="0.2"/>
  <cols>
    <col min="3" max="3" width="11.28515625" bestFit="1" customWidth="1"/>
    <col min="13" max="13" width="11.28515625" bestFit="1" customWidth="1"/>
    <col min="22" max="22" width="11.28515625" bestFit="1" customWidth="1"/>
    <col min="32" max="32" width="9.7109375" customWidth="1"/>
  </cols>
  <sheetData>
    <row r="2" spans="1:59" ht="15" x14ac:dyDescent="0.25">
      <c r="C2" s="4" t="s">
        <v>38</v>
      </c>
      <c r="D2" s="4"/>
      <c r="E2" s="4"/>
      <c r="F2" s="4"/>
      <c r="G2" s="4"/>
      <c r="H2" s="4"/>
      <c r="J2" s="4"/>
      <c r="K2" s="4" t="s">
        <v>5</v>
      </c>
      <c r="L2" s="4"/>
      <c r="M2" s="4"/>
      <c r="N2" s="4"/>
      <c r="O2" s="4"/>
    </row>
    <row r="3" spans="1:59" ht="15" x14ac:dyDescent="0.25">
      <c r="A3" s="4" t="s">
        <v>3</v>
      </c>
      <c r="B3" s="4" t="s">
        <v>4</v>
      </c>
      <c r="C3" s="4" t="s">
        <v>8</v>
      </c>
      <c r="D3" s="4" t="s">
        <v>9</v>
      </c>
      <c r="E3" s="4" t="s">
        <v>10</v>
      </c>
      <c r="F3" s="4" t="s">
        <v>11</v>
      </c>
      <c r="G3" s="4" t="s">
        <v>12</v>
      </c>
      <c r="H3" s="4" t="s">
        <v>13</v>
      </c>
      <c r="J3" s="4"/>
      <c r="K3" s="4" t="s">
        <v>30</v>
      </c>
      <c r="L3" s="4" t="s">
        <v>31</v>
      </c>
      <c r="M3" s="4" t="s">
        <v>32</v>
      </c>
      <c r="N3" s="4" t="s">
        <v>33</v>
      </c>
      <c r="O3" s="4" t="s">
        <v>34</v>
      </c>
    </row>
    <row r="4" spans="1:59" ht="15" x14ac:dyDescent="0.25">
      <c r="A4" s="4" t="s">
        <v>14</v>
      </c>
      <c r="B4" s="4" t="s">
        <v>15</v>
      </c>
      <c r="C4" s="22">
        <v>611538</v>
      </c>
      <c r="D4" s="22">
        <v>947.16</v>
      </c>
      <c r="E4" s="22">
        <v>927.24</v>
      </c>
      <c r="F4" s="22">
        <v>955.68</v>
      </c>
      <c r="G4" s="22">
        <v>976.2</v>
      </c>
      <c r="H4" s="22">
        <v>933.36</v>
      </c>
      <c r="J4" s="4" t="s">
        <v>14</v>
      </c>
      <c r="K4" s="23">
        <v>1</v>
      </c>
      <c r="L4" s="23">
        <v>7</v>
      </c>
      <c r="M4" s="23">
        <v>5</v>
      </c>
      <c r="N4" s="23">
        <v>1</v>
      </c>
      <c r="O4" s="23">
        <v>9</v>
      </c>
    </row>
    <row r="5" spans="1:59" ht="15" x14ac:dyDescent="0.25">
      <c r="A5" s="4" t="s">
        <v>16</v>
      </c>
      <c r="B5" s="4" t="s">
        <v>17</v>
      </c>
      <c r="C5" s="22">
        <v>189810</v>
      </c>
      <c r="D5" s="22">
        <v>649.79999999999995</v>
      </c>
      <c r="E5" s="22">
        <v>350</v>
      </c>
      <c r="F5" s="22">
        <v>324.89999999999998</v>
      </c>
      <c r="G5" s="22">
        <v>350</v>
      </c>
      <c r="H5" s="22">
        <v>380</v>
      </c>
      <c r="J5" s="4" t="s">
        <v>16</v>
      </c>
      <c r="K5" s="23">
        <v>3</v>
      </c>
      <c r="L5" s="23">
        <v>1</v>
      </c>
      <c r="M5" s="23">
        <v>15</v>
      </c>
      <c r="N5" s="23">
        <v>15</v>
      </c>
      <c r="O5" s="23">
        <v>1</v>
      </c>
    </row>
    <row r="6" spans="1:59" ht="15" x14ac:dyDescent="0.25">
      <c r="A6" s="4" t="s">
        <v>18</v>
      </c>
      <c r="B6" s="4" t="s">
        <v>19</v>
      </c>
      <c r="C6" s="22">
        <v>350</v>
      </c>
      <c r="D6" s="22">
        <v>400</v>
      </c>
      <c r="E6" s="22">
        <v>478.75</v>
      </c>
      <c r="F6" s="22">
        <v>367.68</v>
      </c>
      <c r="G6" s="22">
        <v>363.84999999999997</v>
      </c>
      <c r="H6" s="22">
        <v>425.13000000000005</v>
      </c>
      <c r="J6" s="4" t="s">
        <v>18</v>
      </c>
      <c r="K6" s="23">
        <v>17</v>
      </c>
      <c r="L6" s="23">
        <v>15</v>
      </c>
      <c r="M6" s="23">
        <v>12</v>
      </c>
      <c r="N6" s="23">
        <v>13</v>
      </c>
      <c r="O6" s="23">
        <v>14</v>
      </c>
    </row>
    <row r="7" spans="1:59" ht="15" x14ac:dyDescent="0.25">
      <c r="A7" s="4" t="s">
        <v>20</v>
      </c>
      <c r="B7" s="4" t="s">
        <v>21</v>
      </c>
      <c r="C7" s="22">
        <v>894</v>
      </c>
      <c r="D7" s="22">
        <v>902.99999999999989</v>
      </c>
      <c r="E7" s="22">
        <v>1284</v>
      </c>
      <c r="F7" s="22">
        <v>897</v>
      </c>
      <c r="G7" s="22">
        <v>996</v>
      </c>
      <c r="H7" s="22">
        <v>996</v>
      </c>
      <c r="J7" s="4" t="s">
        <v>20</v>
      </c>
      <c r="K7" s="23">
        <v>1</v>
      </c>
      <c r="L7" s="23">
        <v>8</v>
      </c>
      <c r="M7" s="23">
        <v>4</v>
      </c>
      <c r="N7" s="23">
        <v>4</v>
      </c>
      <c r="O7" s="23">
        <v>2</v>
      </c>
    </row>
    <row r="8" spans="1:59" ht="15" x14ac:dyDescent="0.25">
      <c r="A8" s="4" t="s">
        <v>22</v>
      </c>
      <c r="B8" s="4" t="s">
        <v>17</v>
      </c>
      <c r="C8" s="22">
        <v>135864</v>
      </c>
      <c r="D8" s="22">
        <v>650.08000000000004</v>
      </c>
      <c r="E8" s="22">
        <v>350</v>
      </c>
      <c r="F8" s="22">
        <v>325.04000000000002</v>
      </c>
      <c r="G8" s="22">
        <v>350</v>
      </c>
      <c r="H8" s="22">
        <v>349.52</v>
      </c>
      <c r="J8" s="4" t="s">
        <v>22</v>
      </c>
      <c r="K8" s="23">
        <v>5</v>
      </c>
      <c r="L8" s="23">
        <v>5</v>
      </c>
      <c r="M8" s="23">
        <v>6</v>
      </c>
      <c r="N8" s="23">
        <v>4</v>
      </c>
      <c r="O8" s="23">
        <v>4</v>
      </c>
    </row>
    <row r="9" spans="1:59" ht="15" x14ac:dyDescent="0.25">
      <c r="A9" s="4" t="s">
        <v>23</v>
      </c>
      <c r="B9" s="4" t="s">
        <v>24</v>
      </c>
      <c r="C9" s="22">
        <v>495.9</v>
      </c>
      <c r="D9" s="22">
        <v>495.9</v>
      </c>
      <c r="E9" s="22">
        <v>712.5</v>
      </c>
      <c r="F9" s="22">
        <v>495.9</v>
      </c>
      <c r="G9" s="22">
        <v>513</v>
      </c>
      <c r="H9" s="22">
        <v>746.7</v>
      </c>
      <c r="J9" s="4" t="s">
        <v>23</v>
      </c>
      <c r="K9" s="23">
        <v>5</v>
      </c>
      <c r="L9" s="23">
        <v>1</v>
      </c>
      <c r="M9" s="23">
        <v>1</v>
      </c>
      <c r="N9" s="23">
        <v>7</v>
      </c>
      <c r="O9" s="23">
        <v>9</v>
      </c>
    </row>
    <row r="11" spans="1:59" ht="15" x14ac:dyDescent="0.25">
      <c r="A11" s="4" t="s">
        <v>26</v>
      </c>
      <c r="B11" s="2"/>
      <c r="C11" s="78">
        <v>20</v>
      </c>
      <c r="D11" s="78">
        <v>20</v>
      </c>
      <c r="E11" s="78">
        <v>20</v>
      </c>
      <c r="F11" s="78">
        <v>20</v>
      </c>
      <c r="G11" s="78">
        <v>20</v>
      </c>
      <c r="H11" s="78">
        <v>20</v>
      </c>
    </row>
    <row r="12" spans="1:59" ht="15" x14ac:dyDescent="0.25">
      <c r="A12" s="4" t="s">
        <v>66</v>
      </c>
      <c r="B12" s="2"/>
      <c r="C12" s="93">
        <v>5</v>
      </c>
      <c r="D12" s="93">
        <v>5</v>
      </c>
      <c r="E12" s="93">
        <v>5</v>
      </c>
      <c r="F12" s="93">
        <v>5</v>
      </c>
      <c r="G12" s="93">
        <v>5</v>
      </c>
      <c r="H12" s="93">
        <v>5</v>
      </c>
    </row>
    <row r="14" spans="1:59" x14ac:dyDescent="0.2">
      <c r="A14" s="18" t="s">
        <v>40</v>
      </c>
      <c r="M14" s="18"/>
      <c r="Y14" s="18"/>
      <c r="AK14" s="18"/>
      <c r="AW14" s="18"/>
    </row>
    <row r="15" spans="1:59" ht="15" x14ac:dyDescent="0.25">
      <c r="A15" s="20" t="s">
        <v>30</v>
      </c>
      <c r="M15" s="4" t="s">
        <v>31</v>
      </c>
      <c r="Y15" s="4" t="s">
        <v>32</v>
      </c>
      <c r="AK15" s="4" t="s">
        <v>33</v>
      </c>
      <c r="AW15" s="4" t="s">
        <v>34</v>
      </c>
    </row>
    <row r="16" spans="1:59" ht="15" x14ac:dyDescent="0.25">
      <c r="A16" s="4" t="s">
        <v>3</v>
      </c>
      <c r="B16" s="4" t="s">
        <v>4</v>
      </c>
      <c r="C16" s="4" t="s">
        <v>8</v>
      </c>
      <c r="D16" s="4" t="s">
        <v>9</v>
      </c>
      <c r="E16" s="4" t="s">
        <v>10</v>
      </c>
      <c r="F16" s="4" t="s">
        <v>11</v>
      </c>
      <c r="G16" s="4" t="s">
        <v>12</v>
      </c>
      <c r="H16" s="4" t="s">
        <v>13</v>
      </c>
      <c r="I16" s="25" t="s">
        <v>42</v>
      </c>
      <c r="K16" s="25" t="s">
        <v>43</v>
      </c>
      <c r="M16" s="4" t="s">
        <v>3</v>
      </c>
      <c r="N16" s="4" t="s">
        <v>4</v>
      </c>
      <c r="O16" s="4" t="s">
        <v>8</v>
      </c>
      <c r="P16" s="4" t="s">
        <v>9</v>
      </c>
      <c r="Q16" s="4" t="s">
        <v>10</v>
      </c>
      <c r="R16" s="4" t="s">
        <v>11</v>
      </c>
      <c r="S16" s="4" t="s">
        <v>12</v>
      </c>
      <c r="T16" s="4" t="s">
        <v>13</v>
      </c>
      <c r="U16" s="25" t="s">
        <v>48</v>
      </c>
      <c r="W16" s="25" t="s">
        <v>49</v>
      </c>
      <c r="Y16" s="4" t="s">
        <v>3</v>
      </c>
      <c r="Z16" s="4" t="s">
        <v>4</v>
      </c>
      <c r="AA16" s="4" t="s">
        <v>8</v>
      </c>
      <c r="AB16" s="4" t="s">
        <v>9</v>
      </c>
      <c r="AC16" s="4" t="s">
        <v>10</v>
      </c>
      <c r="AD16" s="4" t="s">
        <v>11</v>
      </c>
      <c r="AE16" s="4" t="s">
        <v>12</v>
      </c>
      <c r="AF16" s="4" t="s">
        <v>13</v>
      </c>
      <c r="AG16" s="25" t="s">
        <v>50</v>
      </c>
      <c r="AI16" s="26" t="s">
        <v>51</v>
      </c>
      <c r="AK16" s="4" t="s">
        <v>3</v>
      </c>
      <c r="AL16" s="4" t="s">
        <v>4</v>
      </c>
      <c r="AM16" s="4" t="s">
        <v>8</v>
      </c>
      <c r="AN16" s="4" t="s">
        <v>9</v>
      </c>
      <c r="AO16" s="4" t="s">
        <v>10</v>
      </c>
      <c r="AP16" s="4" t="s">
        <v>11</v>
      </c>
      <c r="AQ16" s="4" t="s">
        <v>12</v>
      </c>
      <c r="AR16" s="4" t="s">
        <v>13</v>
      </c>
      <c r="AS16" s="25" t="s">
        <v>54</v>
      </c>
      <c r="AU16" s="26" t="s">
        <v>55</v>
      </c>
      <c r="AW16" s="4" t="s">
        <v>3</v>
      </c>
      <c r="AX16" s="4" t="s">
        <v>4</v>
      </c>
      <c r="AY16" s="4" t="s">
        <v>8</v>
      </c>
      <c r="AZ16" s="4" t="s">
        <v>9</v>
      </c>
      <c r="BA16" s="4" t="s">
        <v>10</v>
      </c>
      <c r="BB16" s="4" t="s">
        <v>11</v>
      </c>
      <c r="BC16" s="4" t="s">
        <v>12</v>
      </c>
      <c r="BD16" s="4" t="s">
        <v>13</v>
      </c>
      <c r="BE16" s="25" t="s">
        <v>58</v>
      </c>
      <c r="BG16" s="24" t="s">
        <v>59</v>
      </c>
    </row>
    <row r="17" spans="1:59" ht="15" x14ac:dyDescent="0.25">
      <c r="A17" s="4" t="s">
        <v>14</v>
      </c>
      <c r="B17" s="4" t="s">
        <v>15</v>
      </c>
      <c r="C17" s="28">
        <v>0</v>
      </c>
      <c r="D17" s="28">
        <v>0</v>
      </c>
      <c r="E17" s="28">
        <v>1</v>
      </c>
      <c r="F17" s="28">
        <v>0</v>
      </c>
      <c r="G17" s="28">
        <v>0</v>
      </c>
      <c r="H17" s="28">
        <v>0</v>
      </c>
      <c r="I17" s="81">
        <f t="shared" ref="I17:I22" si="0">SUM(C17:H17)</f>
        <v>1</v>
      </c>
      <c r="J17" s="27" t="s">
        <v>39</v>
      </c>
      <c r="K17" s="80">
        <f t="shared" ref="K17:K22" si="1">K4</f>
        <v>1</v>
      </c>
      <c r="M17" s="4" t="s">
        <v>14</v>
      </c>
      <c r="N17" s="4" t="s">
        <v>15</v>
      </c>
      <c r="O17" s="28">
        <v>0</v>
      </c>
      <c r="P17" s="28">
        <v>0</v>
      </c>
      <c r="Q17" s="28">
        <v>1</v>
      </c>
      <c r="R17" s="28">
        <v>0</v>
      </c>
      <c r="S17" s="28">
        <v>0</v>
      </c>
      <c r="T17" s="28">
        <v>6</v>
      </c>
      <c r="U17" s="81">
        <f t="shared" ref="U17:U22" si="2">SUM(O17:T17)</f>
        <v>7</v>
      </c>
      <c r="V17" s="27" t="s">
        <v>39</v>
      </c>
      <c r="W17" s="80">
        <f t="shared" ref="W17:W22" si="3">L4</f>
        <v>7</v>
      </c>
      <c r="Y17" s="4" t="s">
        <v>14</v>
      </c>
      <c r="Z17" s="4" t="s">
        <v>15</v>
      </c>
      <c r="AA17" s="28">
        <v>0</v>
      </c>
      <c r="AB17" s="28">
        <v>0</v>
      </c>
      <c r="AC17" s="28">
        <v>5</v>
      </c>
      <c r="AD17" s="28">
        <v>0</v>
      </c>
      <c r="AE17" s="28">
        <v>0</v>
      </c>
      <c r="AF17" s="28">
        <v>0</v>
      </c>
      <c r="AG17" s="81">
        <f t="shared" ref="AG17:AG22" si="4">SUM(AA17:AF17)</f>
        <v>5</v>
      </c>
      <c r="AH17" s="27" t="s">
        <v>39</v>
      </c>
      <c r="AI17" s="80">
        <f t="shared" ref="AI17:AI22" si="5">M4</f>
        <v>5</v>
      </c>
      <c r="AK17" s="4" t="s">
        <v>14</v>
      </c>
      <c r="AL17" s="4" t="s">
        <v>15</v>
      </c>
      <c r="AM17" s="28">
        <v>0</v>
      </c>
      <c r="AN17" s="28">
        <v>0</v>
      </c>
      <c r="AO17" s="28">
        <v>0</v>
      </c>
      <c r="AP17" s="28">
        <v>0</v>
      </c>
      <c r="AQ17" s="28">
        <v>0</v>
      </c>
      <c r="AR17" s="28">
        <v>1</v>
      </c>
      <c r="AS17" s="92">
        <f t="shared" ref="AS17:AS22" si="6">SUM(AM17:AR17)</f>
        <v>1</v>
      </c>
      <c r="AT17" s="27" t="s">
        <v>39</v>
      </c>
      <c r="AU17" s="80">
        <f t="shared" ref="AU17:AU22" si="7">N4</f>
        <v>1</v>
      </c>
      <c r="AW17" s="4" t="s">
        <v>14</v>
      </c>
      <c r="AX17" s="4" t="s">
        <v>15</v>
      </c>
      <c r="AY17" s="28">
        <v>0</v>
      </c>
      <c r="AZ17" s="28">
        <v>0</v>
      </c>
      <c r="BA17" s="28">
        <v>9</v>
      </c>
      <c r="BB17" s="28">
        <v>0</v>
      </c>
      <c r="BC17" s="28">
        <v>0</v>
      </c>
      <c r="BD17" s="28">
        <v>0</v>
      </c>
      <c r="BE17" s="81">
        <f t="shared" ref="BE17:BE22" si="8">SUM(AY17:BD17)</f>
        <v>9</v>
      </c>
      <c r="BF17" s="27" t="s">
        <v>39</v>
      </c>
      <c r="BG17" s="80">
        <f t="shared" ref="BG17:BG22" si="9">O4</f>
        <v>9</v>
      </c>
    </row>
    <row r="18" spans="1:59" ht="15" x14ac:dyDescent="0.25">
      <c r="A18" s="4" t="s">
        <v>16</v>
      </c>
      <c r="B18" s="4" t="s">
        <v>17</v>
      </c>
      <c r="C18" s="28">
        <v>0</v>
      </c>
      <c r="D18" s="28">
        <v>0</v>
      </c>
      <c r="E18" s="28">
        <v>3</v>
      </c>
      <c r="F18" s="28">
        <v>0</v>
      </c>
      <c r="G18" s="28">
        <v>0</v>
      </c>
      <c r="H18" s="28">
        <v>0</v>
      </c>
      <c r="I18" s="81">
        <f t="shared" si="0"/>
        <v>3</v>
      </c>
      <c r="J18" s="27" t="s">
        <v>39</v>
      </c>
      <c r="K18" s="80">
        <f t="shared" si="1"/>
        <v>3</v>
      </c>
      <c r="M18" s="4" t="s">
        <v>16</v>
      </c>
      <c r="N18" s="4" t="s">
        <v>17</v>
      </c>
      <c r="O18" s="28">
        <v>0</v>
      </c>
      <c r="P18" s="28">
        <v>0</v>
      </c>
      <c r="Q18" s="28">
        <v>0</v>
      </c>
      <c r="R18" s="28">
        <v>1</v>
      </c>
      <c r="S18" s="28">
        <v>0</v>
      </c>
      <c r="T18" s="28">
        <v>0</v>
      </c>
      <c r="U18" s="81">
        <f t="shared" si="2"/>
        <v>1</v>
      </c>
      <c r="V18" s="27" t="s">
        <v>39</v>
      </c>
      <c r="W18" s="80">
        <f t="shared" si="3"/>
        <v>1</v>
      </c>
      <c r="Y18" s="4" t="s">
        <v>16</v>
      </c>
      <c r="Z18" s="4" t="s">
        <v>17</v>
      </c>
      <c r="AA18" s="28">
        <v>0</v>
      </c>
      <c r="AB18" s="28">
        <v>0</v>
      </c>
      <c r="AC18" s="28">
        <v>12</v>
      </c>
      <c r="AD18" s="28">
        <v>3</v>
      </c>
      <c r="AE18" s="28">
        <v>0</v>
      </c>
      <c r="AF18" s="28">
        <v>0</v>
      </c>
      <c r="AG18" s="81">
        <f t="shared" si="4"/>
        <v>15</v>
      </c>
      <c r="AH18" s="27" t="s">
        <v>39</v>
      </c>
      <c r="AI18" s="80">
        <f t="shared" si="5"/>
        <v>15</v>
      </c>
      <c r="AK18" s="4" t="s">
        <v>16</v>
      </c>
      <c r="AL18" s="4" t="s">
        <v>17</v>
      </c>
      <c r="AM18" s="28">
        <v>0</v>
      </c>
      <c r="AN18" s="28">
        <v>0</v>
      </c>
      <c r="AO18" s="28">
        <v>0</v>
      </c>
      <c r="AP18" s="28">
        <v>15</v>
      </c>
      <c r="AQ18" s="28">
        <v>0</v>
      </c>
      <c r="AR18" s="28">
        <v>0</v>
      </c>
      <c r="AS18" s="92">
        <f t="shared" si="6"/>
        <v>15</v>
      </c>
      <c r="AT18" s="27" t="s">
        <v>39</v>
      </c>
      <c r="AU18" s="80">
        <f t="shared" si="7"/>
        <v>15</v>
      </c>
      <c r="AW18" s="4" t="s">
        <v>16</v>
      </c>
      <c r="AX18" s="4" t="s">
        <v>17</v>
      </c>
      <c r="AY18" s="28">
        <v>0</v>
      </c>
      <c r="AZ18" s="28">
        <v>0</v>
      </c>
      <c r="BA18" s="28">
        <v>0</v>
      </c>
      <c r="BB18" s="28">
        <v>1</v>
      </c>
      <c r="BC18" s="28">
        <v>0</v>
      </c>
      <c r="BD18" s="28">
        <v>0</v>
      </c>
      <c r="BE18" s="81">
        <f t="shared" si="8"/>
        <v>1</v>
      </c>
      <c r="BF18" s="27" t="s">
        <v>39</v>
      </c>
      <c r="BG18" s="80">
        <f t="shared" si="9"/>
        <v>1</v>
      </c>
    </row>
    <row r="19" spans="1:59" ht="15" x14ac:dyDescent="0.25">
      <c r="A19" s="4" t="s">
        <v>18</v>
      </c>
      <c r="B19" s="4" t="s">
        <v>19</v>
      </c>
      <c r="C19" s="28">
        <v>17</v>
      </c>
      <c r="D19" s="28">
        <v>0</v>
      </c>
      <c r="E19" s="28">
        <v>0</v>
      </c>
      <c r="F19" s="28">
        <v>0</v>
      </c>
      <c r="G19" s="28">
        <v>0</v>
      </c>
      <c r="H19" s="28">
        <v>0</v>
      </c>
      <c r="I19" s="81">
        <f t="shared" si="0"/>
        <v>17</v>
      </c>
      <c r="J19" s="27" t="s">
        <v>39</v>
      </c>
      <c r="K19" s="80">
        <f t="shared" si="1"/>
        <v>17</v>
      </c>
      <c r="M19" s="4" t="s">
        <v>18</v>
      </c>
      <c r="N19" s="4" t="s">
        <v>19</v>
      </c>
      <c r="O19" s="28">
        <v>10</v>
      </c>
      <c r="P19" s="28">
        <v>0</v>
      </c>
      <c r="Q19" s="28">
        <v>0</v>
      </c>
      <c r="R19" s="28">
        <v>0</v>
      </c>
      <c r="S19" s="28">
        <v>5</v>
      </c>
      <c r="T19" s="28">
        <v>0</v>
      </c>
      <c r="U19" s="81">
        <f t="shared" si="2"/>
        <v>15</v>
      </c>
      <c r="V19" s="27" t="s">
        <v>39</v>
      </c>
      <c r="W19" s="80">
        <f t="shared" si="3"/>
        <v>15</v>
      </c>
      <c r="Y19" s="4" t="s">
        <v>18</v>
      </c>
      <c r="Z19" s="4" t="s">
        <v>19</v>
      </c>
      <c r="AA19" s="28">
        <v>0</v>
      </c>
      <c r="AB19" s="28">
        <v>0</v>
      </c>
      <c r="AC19" s="28">
        <v>0</v>
      </c>
      <c r="AD19" s="28">
        <v>0</v>
      </c>
      <c r="AE19" s="28">
        <v>12</v>
      </c>
      <c r="AF19" s="28">
        <v>0</v>
      </c>
      <c r="AG19" s="81">
        <f t="shared" si="4"/>
        <v>12</v>
      </c>
      <c r="AH19" s="27" t="s">
        <v>39</v>
      </c>
      <c r="AI19" s="80">
        <f t="shared" si="5"/>
        <v>12</v>
      </c>
      <c r="AK19" s="4" t="s">
        <v>18</v>
      </c>
      <c r="AL19" s="4" t="s">
        <v>19</v>
      </c>
      <c r="AM19" s="28">
        <v>13</v>
      </c>
      <c r="AN19" s="28">
        <v>0</v>
      </c>
      <c r="AO19" s="28">
        <v>0</v>
      </c>
      <c r="AP19" s="28">
        <v>0</v>
      </c>
      <c r="AQ19" s="28">
        <v>0</v>
      </c>
      <c r="AR19" s="28">
        <v>0</v>
      </c>
      <c r="AS19" s="92">
        <f t="shared" si="6"/>
        <v>13</v>
      </c>
      <c r="AT19" s="27" t="s">
        <v>39</v>
      </c>
      <c r="AU19" s="80">
        <f t="shared" si="7"/>
        <v>13</v>
      </c>
      <c r="AW19" s="4" t="s">
        <v>18</v>
      </c>
      <c r="AX19" s="4" t="s">
        <v>19</v>
      </c>
      <c r="AY19" s="28">
        <v>0</v>
      </c>
      <c r="AZ19" s="28">
        <v>0</v>
      </c>
      <c r="BA19" s="28">
        <v>0</v>
      </c>
      <c r="BB19" s="28">
        <v>0</v>
      </c>
      <c r="BC19" s="28">
        <v>14</v>
      </c>
      <c r="BD19" s="28">
        <v>0</v>
      </c>
      <c r="BE19" s="81">
        <f t="shared" si="8"/>
        <v>14</v>
      </c>
      <c r="BF19" s="27" t="s">
        <v>39</v>
      </c>
      <c r="BG19" s="80">
        <f t="shared" si="9"/>
        <v>14</v>
      </c>
    </row>
    <row r="20" spans="1:59" ht="15" x14ac:dyDescent="0.25">
      <c r="A20" s="4" t="s">
        <v>20</v>
      </c>
      <c r="B20" s="4" t="s">
        <v>21</v>
      </c>
      <c r="C20" s="28">
        <v>0</v>
      </c>
      <c r="D20" s="28">
        <v>1</v>
      </c>
      <c r="E20" s="28">
        <v>0</v>
      </c>
      <c r="F20" s="28">
        <v>0</v>
      </c>
      <c r="G20" s="28">
        <v>0</v>
      </c>
      <c r="H20" s="28">
        <v>0</v>
      </c>
      <c r="I20" s="81">
        <f t="shared" si="0"/>
        <v>1</v>
      </c>
      <c r="J20" s="27" t="s">
        <v>39</v>
      </c>
      <c r="K20" s="80">
        <f t="shared" si="1"/>
        <v>1</v>
      </c>
      <c r="M20" s="4" t="s">
        <v>20</v>
      </c>
      <c r="N20" s="4" t="s">
        <v>21</v>
      </c>
      <c r="O20" s="28">
        <v>0</v>
      </c>
      <c r="P20" s="28">
        <v>3</v>
      </c>
      <c r="Q20" s="28">
        <v>0</v>
      </c>
      <c r="R20" s="28">
        <v>5</v>
      </c>
      <c r="S20" s="28">
        <v>0</v>
      </c>
      <c r="T20" s="28">
        <v>0</v>
      </c>
      <c r="U20" s="81">
        <f t="shared" si="2"/>
        <v>8</v>
      </c>
      <c r="V20" s="27" t="s">
        <v>39</v>
      </c>
      <c r="W20" s="80">
        <f t="shared" si="3"/>
        <v>8</v>
      </c>
      <c r="Y20" s="4" t="s">
        <v>20</v>
      </c>
      <c r="Z20" s="4" t="s">
        <v>21</v>
      </c>
      <c r="AA20" s="28">
        <v>0</v>
      </c>
      <c r="AB20" s="28">
        <v>0</v>
      </c>
      <c r="AC20" s="28">
        <v>0</v>
      </c>
      <c r="AD20" s="28">
        <v>4</v>
      </c>
      <c r="AE20" s="28">
        <v>0</v>
      </c>
      <c r="AF20" s="28">
        <v>0</v>
      </c>
      <c r="AG20" s="81">
        <f t="shared" si="4"/>
        <v>4</v>
      </c>
      <c r="AH20" s="27" t="s">
        <v>39</v>
      </c>
      <c r="AI20" s="80">
        <f t="shared" si="5"/>
        <v>4</v>
      </c>
      <c r="AK20" s="4" t="s">
        <v>20</v>
      </c>
      <c r="AL20" s="4" t="s">
        <v>21</v>
      </c>
      <c r="AM20" s="28">
        <v>0</v>
      </c>
      <c r="AN20" s="28">
        <v>4</v>
      </c>
      <c r="AO20" s="28">
        <v>0</v>
      </c>
      <c r="AP20" s="28">
        <v>0</v>
      </c>
      <c r="AQ20" s="28">
        <v>0</v>
      </c>
      <c r="AR20" s="28">
        <v>0</v>
      </c>
      <c r="AS20" s="92">
        <f t="shared" si="6"/>
        <v>4</v>
      </c>
      <c r="AT20" s="27" t="s">
        <v>39</v>
      </c>
      <c r="AU20" s="80">
        <f t="shared" si="7"/>
        <v>4</v>
      </c>
      <c r="AW20" s="4" t="s">
        <v>20</v>
      </c>
      <c r="AX20" s="4" t="s">
        <v>21</v>
      </c>
      <c r="AY20" s="28">
        <v>0</v>
      </c>
      <c r="AZ20" s="28">
        <v>0</v>
      </c>
      <c r="BA20" s="28">
        <v>0</v>
      </c>
      <c r="BB20" s="28">
        <v>2</v>
      </c>
      <c r="BC20" s="28">
        <v>0</v>
      </c>
      <c r="BD20" s="28">
        <v>0</v>
      </c>
      <c r="BE20" s="81">
        <f t="shared" si="8"/>
        <v>2</v>
      </c>
      <c r="BF20" s="27" t="s">
        <v>39</v>
      </c>
      <c r="BG20" s="80">
        <f t="shared" si="9"/>
        <v>2</v>
      </c>
    </row>
    <row r="21" spans="1:59" ht="15" x14ac:dyDescent="0.25">
      <c r="A21" s="4" t="s">
        <v>22</v>
      </c>
      <c r="B21" s="4" t="s">
        <v>17</v>
      </c>
      <c r="C21" s="28">
        <v>0</v>
      </c>
      <c r="D21" s="28">
        <v>0</v>
      </c>
      <c r="E21" s="28">
        <v>0</v>
      </c>
      <c r="F21" s="28">
        <v>0</v>
      </c>
      <c r="G21" s="28">
        <v>0</v>
      </c>
      <c r="H21" s="28">
        <v>5</v>
      </c>
      <c r="I21" s="81">
        <f t="shared" si="0"/>
        <v>5</v>
      </c>
      <c r="J21" s="27" t="s">
        <v>39</v>
      </c>
      <c r="K21" s="80">
        <f t="shared" si="1"/>
        <v>5</v>
      </c>
      <c r="M21" s="4" t="s">
        <v>22</v>
      </c>
      <c r="N21" s="4" t="s">
        <v>17</v>
      </c>
      <c r="O21" s="28">
        <v>0</v>
      </c>
      <c r="P21" s="28">
        <v>0</v>
      </c>
      <c r="Q21" s="28">
        <v>0</v>
      </c>
      <c r="R21" s="28">
        <v>0</v>
      </c>
      <c r="S21" s="28">
        <v>0</v>
      </c>
      <c r="T21" s="28">
        <v>5</v>
      </c>
      <c r="U21" s="81">
        <f t="shared" si="2"/>
        <v>5</v>
      </c>
      <c r="V21" s="27" t="s">
        <v>39</v>
      </c>
      <c r="W21" s="80">
        <f t="shared" si="3"/>
        <v>5</v>
      </c>
      <c r="Y21" s="4" t="s">
        <v>22</v>
      </c>
      <c r="Z21" s="4" t="s">
        <v>17</v>
      </c>
      <c r="AA21" s="28">
        <v>0</v>
      </c>
      <c r="AB21" s="28">
        <v>0</v>
      </c>
      <c r="AC21" s="28">
        <v>0</v>
      </c>
      <c r="AD21" s="28">
        <v>0</v>
      </c>
      <c r="AE21" s="28">
        <v>0</v>
      </c>
      <c r="AF21" s="28">
        <v>6</v>
      </c>
      <c r="AG21" s="81">
        <f t="shared" si="4"/>
        <v>6</v>
      </c>
      <c r="AH21" s="27" t="s">
        <v>39</v>
      </c>
      <c r="AI21" s="80">
        <f t="shared" si="5"/>
        <v>6</v>
      </c>
      <c r="AK21" s="4" t="s">
        <v>22</v>
      </c>
      <c r="AL21" s="4" t="s">
        <v>17</v>
      </c>
      <c r="AM21" s="28">
        <v>0</v>
      </c>
      <c r="AN21" s="28">
        <v>0</v>
      </c>
      <c r="AO21" s="28">
        <v>0</v>
      </c>
      <c r="AP21" s="28">
        <v>0</v>
      </c>
      <c r="AQ21" s="28">
        <v>0</v>
      </c>
      <c r="AR21" s="28">
        <v>4</v>
      </c>
      <c r="AS21" s="92">
        <f t="shared" si="6"/>
        <v>4</v>
      </c>
      <c r="AT21" s="27" t="s">
        <v>39</v>
      </c>
      <c r="AU21" s="80">
        <f t="shared" si="7"/>
        <v>4</v>
      </c>
      <c r="AW21" s="4" t="s">
        <v>22</v>
      </c>
      <c r="AX21" s="4" t="s">
        <v>17</v>
      </c>
      <c r="AY21" s="28">
        <v>0</v>
      </c>
      <c r="AZ21" s="28">
        <v>0</v>
      </c>
      <c r="BA21" s="28">
        <v>0</v>
      </c>
      <c r="BB21" s="28">
        <v>0</v>
      </c>
      <c r="BC21" s="28">
        <v>0</v>
      </c>
      <c r="BD21" s="28">
        <v>4</v>
      </c>
      <c r="BE21" s="81">
        <f t="shared" si="8"/>
        <v>4</v>
      </c>
      <c r="BF21" s="27" t="s">
        <v>39</v>
      </c>
      <c r="BG21" s="80">
        <f t="shared" si="9"/>
        <v>4</v>
      </c>
    </row>
    <row r="22" spans="1:59" ht="15" x14ac:dyDescent="0.25">
      <c r="A22" s="4" t="s">
        <v>23</v>
      </c>
      <c r="B22" s="4" t="s">
        <v>24</v>
      </c>
      <c r="C22" s="28">
        <v>0</v>
      </c>
      <c r="D22" s="28">
        <v>5</v>
      </c>
      <c r="E22" s="28">
        <v>0</v>
      </c>
      <c r="F22" s="28">
        <v>0</v>
      </c>
      <c r="G22" s="28">
        <v>0</v>
      </c>
      <c r="H22" s="28">
        <v>0</v>
      </c>
      <c r="I22" s="81">
        <f t="shared" si="0"/>
        <v>5</v>
      </c>
      <c r="J22" s="27" t="s">
        <v>39</v>
      </c>
      <c r="K22" s="80">
        <f t="shared" si="1"/>
        <v>5</v>
      </c>
      <c r="M22" s="4" t="s">
        <v>23</v>
      </c>
      <c r="N22" s="4" t="s">
        <v>24</v>
      </c>
      <c r="O22" s="28">
        <v>0</v>
      </c>
      <c r="P22" s="28">
        <v>1</v>
      </c>
      <c r="Q22" s="28">
        <v>0</v>
      </c>
      <c r="R22" s="28">
        <v>0</v>
      </c>
      <c r="S22" s="28">
        <v>0</v>
      </c>
      <c r="T22" s="28">
        <v>0</v>
      </c>
      <c r="U22" s="81">
        <f t="shared" si="2"/>
        <v>1</v>
      </c>
      <c r="V22" s="27" t="s">
        <v>39</v>
      </c>
      <c r="W22" s="80">
        <f t="shared" si="3"/>
        <v>1</v>
      </c>
      <c r="Y22" s="4" t="s">
        <v>23</v>
      </c>
      <c r="Z22" s="4" t="s">
        <v>24</v>
      </c>
      <c r="AA22" s="28">
        <v>0</v>
      </c>
      <c r="AB22" s="28">
        <v>1</v>
      </c>
      <c r="AC22" s="28">
        <v>0</v>
      </c>
      <c r="AD22" s="28">
        <v>0</v>
      </c>
      <c r="AE22" s="28">
        <v>0</v>
      </c>
      <c r="AF22" s="28">
        <v>0</v>
      </c>
      <c r="AG22" s="81">
        <f t="shared" si="4"/>
        <v>1</v>
      </c>
      <c r="AH22" s="27" t="s">
        <v>39</v>
      </c>
      <c r="AI22" s="80">
        <f t="shared" si="5"/>
        <v>1</v>
      </c>
      <c r="AK22" s="4" t="s">
        <v>23</v>
      </c>
      <c r="AL22" s="4" t="s">
        <v>24</v>
      </c>
      <c r="AM22" s="28">
        <v>0</v>
      </c>
      <c r="AN22" s="28">
        <v>7</v>
      </c>
      <c r="AO22" s="28">
        <v>0</v>
      </c>
      <c r="AP22" s="28">
        <v>0</v>
      </c>
      <c r="AQ22" s="28">
        <v>0</v>
      </c>
      <c r="AR22" s="28">
        <v>0</v>
      </c>
      <c r="AS22" s="92">
        <f t="shared" si="6"/>
        <v>7</v>
      </c>
      <c r="AT22" s="27" t="s">
        <v>39</v>
      </c>
      <c r="AU22" s="80">
        <f t="shared" si="7"/>
        <v>7</v>
      </c>
      <c r="AW22" s="4" t="s">
        <v>23</v>
      </c>
      <c r="AX22" s="4" t="s">
        <v>24</v>
      </c>
      <c r="AY22" s="28">
        <v>0</v>
      </c>
      <c r="AZ22" s="28">
        <v>9</v>
      </c>
      <c r="BA22" s="28">
        <v>0</v>
      </c>
      <c r="BB22" s="28">
        <v>0</v>
      </c>
      <c r="BC22" s="28">
        <v>0</v>
      </c>
      <c r="BD22" s="28">
        <v>0</v>
      </c>
      <c r="BE22" s="81">
        <f t="shared" si="8"/>
        <v>9</v>
      </c>
      <c r="BF22" s="27" t="s">
        <v>39</v>
      </c>
      <c r="BG22" s="80">
        <f t="shared" si="9"/>
        <v>9</v>
      </c>
    </row>
    <row r="24" spans="1:59" ht="15" x14ac:dyDescent="0.25">
      <c r="A24" s="1" t="s">
        <v>45</v>
      </c>
      <c r="C24" s="94">
        <f t="shared" ref="C24:H24" si="10">SUM(C17:C22)</f>
        <v>17</v>
      </c>
      <c r="D24" s="94">
        <f t="shared" si="10"/>
        <v>6</v>
      </c>
      <c r="E24" s="94">
        <f t="shared" si="10"/>
        <v>4</v>
      </c>
      <c r="F24" s="94">
        <f t="shared" si="10"/>
        <v>0</v>
      </c>
      <c r="G24" s="94">
        <f t="shared" si="10"/>
        <v>0</v>
      </c>
      <c r="H24" s="94">
        <f t="shared" si="10"/>
        <v>5</v>
      </c>
      <c r="M24" s="1" t="s">
        <v>46</v>
      </c>
      <c r="O24" s="94">
        <f t="shared" ref="O24:T24" si="11">SUM(O17:O22)</f>
        <v>10</v>
      </c>
      <c r="P24" s="94">
        <f t="shared" si="11"/>
        <v>4</v>
      </c>
      <c r="Q24" s="94">
        <f t="shared" si="11"/>
        <v>1</v>
      </c>
      <c r="R24" s="94">
        <f t="shared" si="11"/>
        <v>6</v>
      </c>
      <c r="S24" s="94">
        <f t="shared" si="11"/>
        <v>5</v>
      </c>
      <c r="T24" s="94">
        <f t="shared" si="11"/>
        <v>11</v>
      </c>
      <c r="Y24" s="1" t="s">
        <v>52</v>
      </c>
      <c r="AA24" s="94">
        <f t="shared" ref="AA24:AF24" si="12">SUM(AA17:AA22)</f>
        <v>0</v>
      </c>
      <c r="AB24" s="94">
        <f t="shared" si="12"/>
        <v>1</v>
      </c>
      <c r="AC24" s="94">
        <f t="shared" si="12"/>
        <v>17</v>
      </c>
      <c r="AD24" s="94">
        <f t="shared" si="12"/>
        <v>7</v>
      </c>
      <c r="AE24" s="94">
        <f t="shared" si="12"/>
        <v>12</v>
      </c>
      <c r="AF24" s="94">
        <f t="shared" si="12"/>
        <v>6</v>
      </c>
      <c r="AK24" s="1" t="s">
        <v>56</v>
      </c>
      <c r="AM24" s="94">
        <f t="shared" ref="AM24:AR24" si="13">SUM(AM17:AM22)</f>
        <v>13</v>
      </c>
      <c r="AN24" s="94">
        <f t="shared" si="13"/>
        <v>11</v>
      </c>
      <c r="AO24" s="94">
        <f t="shared" si="13"/>
        <v>0</v>
      </c>
      <c r="AP24" s="94">
        <f t="shared" si="13"/>
        <v>15</v>
      </c>
      <c r="AQ24" s="94">
        <f t="shared" si="13"/>
        <v>0</v>
      </c>
      <c r="AR24" s="94">
        <f t="shared" si="13"/>
        <v>5</v>
      </c>
      <c r="AW24" s="1" t="s">
        <v>60</v>
      </c>
      <c r="AY24" s="94">
        <f t="shared" ref="AY24:BD24" si="14">SUM(AY17:AY22)</f>
        <v>0</v>
      </c>
      <c r="AZ24" s="94">
        <f t="shared" si="14"/>
        <v>9</v>
      </c>
      <c r="BA24" s="94">
        <f t="shared" si="14"/>
        <v>9</v>
      </c>
      <c r="BB24" s="94">
        <f t="shared" si="14"/>
        <v>3</v>
      </c>
      <c r="BC24" s="94">
        <f t="shared" si="14"/>
        <v>14</v>
      </c>
      <c r="BD24" s="94">
        <f t="shared" si="14"/>
        <v>4</v>
      </c>
    </row>
    <row r="25" spans="1:59" ht="15" x14ac:dyDescent="0.25">
      <c r="A25" s="1"/>
      <c r="C25" s="27" t="s">
        <v>35</v>
      </c>
      <c r="D25" s="27" t="s">
        <v>35</v>
      </c>
      <c r="E25" s="27" t="s">
        <v>35</v>
      </c>
      <c r="F25" s="27" t="s">
        <v>35</v>
      </c>
      <c r="G25" s="27" t="s">
        <v>35</v>
      </c>
      <c r="H25" s="27" t="s">
        <v>35</v>
      </c>
      <c r="M25" s="1"/>
      <c r="O25" s="27" t="s">
        <v>35</v>
      </c>
      <c r="P25" s="27" t="s">
        <v>35</v>
      </c>
      <c r="Q25" s="27" t="s">
        <v>35</v>
      </c>
      <c r="R25" s="27" t="s">
        <v>35</v>
      </c>
      <c r="S25" s="27" t="s">
        <v>35</v>
      </c>
      <c r="T25" s="27" t="s">
        <v>35</v>
      </c>
      <c r="Y25" s="1"/>
      <c r="AA25" s="27" t="s">
        <v>35</v>
      </c>
      <c r="AB25" s="27" t="s">
        <v>35</v>
      </c>
      <c r="AC25" s="27" t="s">
        <v>35</v>
      </c>
      <c r="AD25" s="27" t="s">
        <v>35</v>
      </c>
      <c r="AE25" s="27" t="s">
        <v>35</v>
      </c>
      <c r="AF25" s="27" t="s">
        <v>35</v>
      </c>
      <c r="AK25" s="1"/>
      <c r="AM25" s="27" t="s">
        <v>35</v>
      </c>
      <c r="AN25" s="27" t="s">
        <v>35</v>
      </c>
      <c r="AO25" s="27" t="s">
        <v>35</v>
      </c>
      <c r="AP25" s="27" t="s">
        <v>35</v>
      </c>
      <c r="AQ25" s="27" t="s">
        <v>35</v>
      </c>
      <c r="AR25" s="27" t="s">
        <v>35</v>
      </c>
      <c r="AW25" s="1"/>
      <c r="AY25" s="27" t="s">
        <v>35</v>
      </c>
      <c r="AZ25" s="27" t="s">
        <v>35</v>
      </c>
      <c r="BA25" s="27" t="s">
        <v>35</v>
      </c>
      <c r="BB25" s="27" t="s">
        <v>35</v>
      </c>
      <c r="BC25" s="27" t="s">
        <v>35</v>
      </c>
      <c r="BD25" s="27" t="s">
        <v>35</v>
      </c>
    </row>
    <row r="26" spans="1:59" ht="15" x14ac:dyDescent="0.25">
      <c r="A26" s="4" t="s">
        <v>26</v>
      </c>
      <c r="C26" s="78">
        <v>20</v>
      </c>
      <c r="D26" s="78">
        <v>20</v>
      </c>
      <c r="E26" s="78">
        <v>20</v>
      </c>
      <c r="F26" s="78">
        <v>20</v>
      </c>
      <c r="G26" s="78">
        <v>20</v>
      </c>
      <c r="H26" s="78">
        <v>20</v>
      </c>
      <c r="M26" s="4" t="s">
        <v>26</v>
      </c>
      <c r="O26" s="78">
        <v>20</v>
      </c>
      <c r="P26" s="78">
        <v>20</v>
      </c>
      <c r="Q26" s="78">
        <v>20</v>
      </c>
      <c r="R26" s="78">
        <v>20</v>
      </c>
      <c r="S26" s="78">
        <v>20</v>
      </c>
      <c r="T26" s="78">
        <v>20</v>
      </c>
      <c r="Y26" s="4" t="s">
        <v>26</v>
      </c>
      <c r="AA26" s="78">
        <v>20</v>
      </c>
      <c r="AB26" s="78">
        <v>20</v>
      </c>
      <c r="AC26" s="78">
        <v>20</v>
      </c>
      <c r="AD26" s="78">
        <v>20</v>
      </c>
      <c r="AE26" s="78">
        <v>20</v>
      </c>
      <c r="AF26" s="78">
        <v>20</v>
      </c>
      <c r="AK26" s="4" t="s">
        <v>26</v>
      </c>
      <c r="AM26" s="78">
        <v>20</v>
      </c>
      <c r="AN26" s="78">
        <v>20</v>
      </c>
      <c r="AO26" s="78">
        <v>20</v>
      </c>
      <c r="AP26" s="78">
        <v>20</v>
      </c>
      <c r="AQ26" s="78">
        <v>20</v>
      </c>
      <c r="AR26" s="78">
        <v>20</v>
      </c>
      <c r="AW26" s="4" t="s">
        <v>26</v>
      </c>
      <c r="AY26" s="78">
        <v>20</v>
      </c>
      <c r="AZ26" s="78">
        <v>20</v>
      </c>
      <c r="BA26" s="78">
        <v>20</v>
      </c>
      <c r="BB26" s="78">
        <v>20</v>
      </c>
      <c r="BC26" s="78">
        <v>20</v>
      </c>
      <c r="BD26" s="78">
        <v>20</v>
      </c>
    </row>
    <row r="28" spans="1:59" x14ac:dyDescent="0.2">
      <c r="A28" s="18" t="s">
        <v>44</v>
      </c>
      <c r="C28" s="85">
        <f>SUMPRODUCT(F_cost_per_trip,F_Monday_plan)</f>
        <v>13057.34</v>
      </c>
      <c r="M28" s="18" t="s">
        <v>47</v>
      </c>
      <c r="O28" s="87">
        <f>SUMPRODUCT(F_cost_per_trip,F_Tuesday_plan)</f>
        <v>21609.05</v>
      </c>
      <c r="Y28" s="18" t="s">
        <v>53</v>
      </c>
      <c r="AA28" s="87">
        <f>SUMPRODUCT(F_cost_per_trip,F_Wednesday_plan)</f>
        <v>20358.120000000003</v>
      </c>
      <c r="AK28" s="18" t="s">
        <v>57</v>
      </c>
      <c r="AM28" s="87">
        <f>SUMPRODUCT(F_cost_per_trip,F_Thursday_plan)</f>
        <v>18838.240000000002</v>
      </c>
      <c r="AW28" s="18" t="s">
        <v>61</v>
      </c>
      <c r="AY28" s="87">
        <f>SUMPRODUCT(F_cost_per_trip,F_Friday_plan)</f>
        <v>21419.14</v>
      </c>
    </row>
    <row r="31" spans="1:59" x14ac:dyDescent="0.2">
      <c r="A31" s="18" t="s">
        <v>62</v>
      </c>
      <c r="C31" s="117">
        <f>SUM(F_Monday_cost,F_Tuesday_cost,F_Wednesday_cost,F_Thursday_cost,F_Friday_cost)</f>
        <v>95281.89</v>
      </c>
    </row>
    <row r="32" spans="1:59" x14ac:dyDescent="0.2">
      <c r="C32" s="18"/>
    </row>
    <row r="44" spans="10:43" x14ac:dyDescent="0.2">
      <c r="K44" s="18" t="s">
        <v>65</v>
      </c>
      <c r="M44" s="18" t="s">
        <v>64</v>
      </c>
    </row>
    <row r="45" spans="10:43" ht="15" x14ac:dyDescent="0.25">
      <c r="J45" s="4" t="s">
        <v>8</v>
      </c>
      <c r="K45" s="101">
        <f>SUM(C$24,O$24,AA$24,AM$24,AY$24)</f>
        <v>40</v>
      </c>
      <c r="L45" s="27" t="s">
        <v>80</v>
      </c>
      <c r="M45" s="102">
        <v>1</v>
      </c>
      <c r="N45" s="102">
        <v>2</v>
      </c>
      <c r="O45" s="102">
        <v>3</v>
      </c>
      <c r="P45" s="102">
        <v>4</v>
      </c>
      <c r="Q45" s="102">
        <v>5</v>
      </c>
      <c r="R45" s="102">
        <v>6</v>
      </c>
      <c r="S45" s="102">
        <v>7</v>
      </c>
      <c r="T45" s="102">
        <v>8</v>
      </c>
      <c r="U45" s="102">
        <v>9</v>
      </c>
      <c r="V45" s="102">
        <v>10</v>
      </c>
      <c r="W45" s="102">
        <v>11</v>
      </c>
      <c r="X45" s="102">
        <v>12</v>
      </c>
      <c r="Y45" s="102">
        <v>13</v>
      </c>
      <c r="Z45" s="102">
        <v>14</v>
      </c>
      <c r="AA45" s="102">
        <v>15</v>
      </c>
      <c r="AB45" s="102">
        <v>16</v>
      </c>
      <c r="AC45" s="102">
        <v>17</v>
      </c>
      <c r="AD45" s="102">
        <v>18</v>
      </c>
      <c r="AE45" s="102">
        <v>19</v>
      </c>
      <c r="AF45" s="102">
        <v>20</v>
      </c>
      <c r="AG45" s="102">
        <v>21</v>
      </c>
      <c r="AH45" s="102">
        <v>22</v>
      </c>
      <c r="AI45" s="102">
        <v>23</v>
      </c>
      <c r="AJ45" s="102">
        <v>24</v>
      </c>
      <c r="AK45" s="102">
        <v>25</v>
      </c>
      <c r="AL45" s="102">
        <v>26</v>
      </c>
      <c r="AM45" s="102">
        <v>27</v>
      </c>
      <c r="AN45" s="102">
        <v>28</v>
      </c>
      <c r="AO45" s="102">
        <v>29</v>
      </c>
      <c r="AP45" s="102">
        <v>30</v>
      </c>
      <c r="AQ45" s="102">
        <v>31</v>
      </c>
    </row>
    <row r="46" spans="10:43" ht="15" x14ac:dyDescent="0.25">
      <c r="J46" s="4" t="s">
        <v>9</v>
      </c>
      <c r="K46" s="101">
        <f>SUM(D24,P24,AB24,AN24,AZ24)</f>
        <v>31</v>
      </c>
      <c r="L46" s="27" t="s">
        <v>80</v>
      </c>
      <c r="M46" s="102">
        <v>1</v>
      </c>
      <c r="N46" s="102">
        <v>2</v>
      </c>
      <c r="O46" s="102">
        <v>3</v>
      </c>
      <c r="P46" s="102">
        <v>4</v>
      </c>
      <c r="Q46" s="102">
        <v>5</v>
      </c>
      <c r="R46" s="102">
        <v>6</v>
      </c>
      <c r="S46" s="102">
        <v>7</v>
      </c>
      <c r="T46" s="102">
        <v>8</v>
      </c>
      <c r="U46" s="102">
        <v>9</v>
      </c>
      <c r="V46" s="102">
        <v>10</v>
      </c>
      <c r="W46" s="102">
        <v>11</v>
      </c>
      <c r="X46" s="102">
        <v>12</v>
      </c>
      <c r="Y46" s="102">
        <v>13</v>
      </c>
      <c r="Z46" s="102">
        <v>14</v>
      </c>
      <c r="AA46" s="102">
        <v>15</v>
      </c>
      <c r="AB46" s="102">
        <v>16</v>
      </c>
      <c r="AC46" s="102">
        <v>17</v>
      </c>
      <c r="AD46" s="102">
        <v>18</v>
      </c>
      <c r="AE46" s="102">
        <v>19</v>
      </c>
      <c r="AF46" s="102">
        <v>20</v>
      </c>
      <c r="AG46" s="102">
        <v>21</v>
      </c>
      <c r="AH46" s="102">
        <v>22</v>
      </c>
      <c r="AI46" s="102">
        <v>23</v>
      </c>
      <c r="AJ46" s="102">
        <v>24</v>
      </c>
      <c r="AK46" s="102">
        <v>25</v>
      </c>
      <c r="AL46" s="102">
        <v>26</v>
      </c>
      <c r="AM46" s="102">
        <v>27</v>
      </c>
      <c r="AN46" s="102">
        <v>28</v>
      </c>
      <c r="AO46" s="102">
        <v>29</v>
      </c>
      <c r="AP46" s="102">
        <v>30</v>
      </c>
      <c r="AQ46" s="102">
        <v>31</v>
      </c>
    </row>
    <row r="47" spans="10:43" ht="15" x14ac:dyDescent="0.25">
      <c r="J47" s="4" t="s">
        <v>10</v>
      </c>
      <c r="K47" s="101">
        <f>SUM(E24,Q24,AC24,AO24,BA24)</f>
        <v>31</v>
      </c>
      <c r="L47" s="27" t="s">
        <v>80</v>
      </c>
      <c r="M47" s="102">
        <v>1</v>
      </c>
      <c r="N47" s="102">
        <v>2</v>
      </c>
      <c r="O47" s="102">
        <v>3</v>
      </c>
      <c r="P47" s="102">
        <v>4</v>
      </c>
      <c r="Q47" s="102">
        <v>5</v>
      </c>
      <c r="R47" s="102">
        <v>6</v>
      </c>
      <c r="S47" s="102">
        <v>7</v>
      </c>
      <c r="T47" s="102">
        <v>8</v>
      </c>
      <c r="U47" s="102">
        <v>9</v>
      </c>
      <c r="V47" s="102">
        <v>10</v>
      </c>
      <c r="W47" s="102">
        <v>11</v>
      </c>
      <c r="X47" s="102">
        <v>12</v>
      </c>
      <c r="Y47" s="102">
        <v>13</v>
      </c>
      <c r="Z47" s="102">
        <v>14</v>
      </c>
      <c r="AA47" s="102">
        <v>15</v>
      </c>
      <c r="AB47" s="102">
        <v>16</v>
      </c>
      <c r="AC47" s="102">
        <v>17</v>
      </c>
      <c r="AD47" s="102">
        <v>18</v>
      </c>
      <c r="AE47" s="102">
        <v>19</v>
      </c>
      <c r="AF47" s="102">
        <v>20</v>
      </c>
      <c r="AG47" s="102">
        <v>21</v>
      </c>
      <c r="AH47" s="102">
        <v>22</v>
      </c>
      <c r="AI47" s="102">
        <v>23</v>
      </c>
      <c r="AJ47" s="102">
        <v>24</v>
      </c>
      <c r="AK47" s="102">
        <v>25</v>
      </c>
      <c r="AL47" s="102">
        <v>26</v>
      </c>
      <c r="AM47" s="102">
        <v>27</v>
      </c>
      <c r="AN47" s="102">
        <v>28</v>
      </c>
      <c r="AO47" s="102">
        <v>29</v>
      </c>
      <c r="AP47" s="102">
        <v>30</v>
      </c>
      <c r="AQ47" s="102">
        <v>31</v>
      </c>
    </row>
    <row r="48" spans="10:43" ht="15" x14ac:dyDescent="0.25">
      <c r="J48" s="4" t="s">
        <v>11</v>
      </c>
      <c r="K48" s="101">
        <f>SUM(F24,R24,AD24,AP24,BB24,)</f>
        <v>31</v>
      </c>
      <c r="L48" s="27" t="s">
        <v>80</v>
      </c>
      <c r="M48" s="102">
        <v>1</v>
      </c>
      <c r="N48" s="102">
        <v>2</v>
      </c>
      <c r="O48" s="102">
        <v>3</v>
      </c>
      <c r="P48" s="102">
        <v>4</v>
      </c>
      <c r="Q48" s="102">
        <v>5</v>
      </c>
      <c r="R48" s="102">
        <v>6</v>
      </c>
      <c r="S48" s="102">
        <v>7</v>
      </c>
      <c r="T48" s="102">
        <v>8</v>
      </c>
      <c r="U48" s="102">
        <v>9</v>
      </c>
      <c r="V48" s="102">
        <v>10</v>
      </c>
      <c r="W48" s="102">
        <v>11</v>
      </c>
      <c r="X48" s="102">
        <v>12</v>
      </c>
      <c r="Y48" s="102">
        <v>13</v>
      </c>
      <c r="Z48" s="102">
        <v>14</v>
      </c>
      <c r="AA48" s="102">
        <v>15</v>
      </c>
      <c r="AB48" s="102">
        <v>16</v>
      </c>
      <c r="AC48" s="102">
        <v>17</v>
      </c>
      <c r="AD48" s="102">
        <v>18</v>
      </c>
      <c r="AE48" s="102">
        <v>19</v>
      </c>
      <c r="AF48" s="102">
        <v>20</v>
      </c>
      <c r="AG48" s="102">
        <v>21</v>
      </c>
      <c r="AH48" s="102">
        <v>22</v>
      </c>
      <c r="AI48" s="102">
        <v>23</v>
      </c>
      <c r="AJ48" s="102">
        <v>24</v>
      </c>
      <c r="AK48" s="102">
        <v>25</v>
      </c>
      <c r="AL48" s="102">
        <v>26</v>
      </c>
      <c r="AM48" s="102">
        <v>27</v>
      </c>
      <c r="AN48" s="102">
        <v>28</v>
      </c>
      <c r="AO48" s="102">
        <v>29</v>
      </c>
      <c r="AP48" s="102">
        <v>30</v>
      </c>
      <c r="AQ48" s="102">
        <v>31</v>
      </c>
    </row>
    <row r="49" spans="7:43" ht="15" x14ac:dyDescent="0.25">
      <c r="J49" s="4" t="s">
        <v>12</v>
      </c>
      <c r="K49" s="101">
        <f>SUM(G24,S24,AE24,AQ24,BC24)</f>
        <v>31</v>
      </c>
      <c r="L49" s="27" t="s">
        <v>80</v>
      </c>
      <c r="M49" s="102">
        <v>1</v>
      </c>
      <c r="N49" s="102">
        <v>2</v>
      </c>
      <c r="O49" s="102">
        <v>3</v>
      </c>
      <c r="P49" s="102">
        <v>4</v>
      </c>
      <c r="Q49" s="102">
        <v>5</v>
      </c>
      <c r="R49" s="102">
        <v>6</v>
      </c>
      <c r="S49" s="102">
        <v>7</v>
      </c>
      <c r="T49" s="102">
        <v>8</v>
      </c>
      <c r="U49" s="102">
        <v>9</v>
      </c>
      <c r="V49" s="102">
        <v>10</v>
      </c>
      <c r="W49" s="102">
        <v>11</v>
      </c>
      <c r="X49" s="102">
        <v>12</v>
      </c>
      <c r="Y49" s="102">
        <v>13</v>
      </c>
      <c r="Z49" s="102">
        <v>14</v>
      </c>
      <c r="AA49" s="102">
        <v>15</v>
      </c>
      <c r="AB49" s="102">
        <v>16</v>
      </c>
      <c r="AC49" s="102">
        <v>17</v>
      </c>
      <c r="AD49" s="102">
        <v>18</v>
      </c>
      <c r="AE49" s="102">
        <v>19</v>
      </c>
      <c r="AF49" s="102">
        <v>20</v>
      </c>
      <c r="AG49" s="102">
        <v>21</v>
      </c>
      <c r="AH49" s="102">
        <v>22</v>
      </c>
      <c r="AI49" s="102">
        <v>23</v>
      </c>
      <c r="AJ49" s="102">
        <v>24</v>
      </c>
      <c r="AK49" s="102">
        <v>25</v>
      </c>
      <c r="AL49" s="102">
        <v>26</v>
      </c>
      <c r="AM49" s="102">
        <v>27</v>
      </c>
      <c r="AN49" s="102">
        <v>28</v>
      </c>
      <c r="AO49" s="102">
        <v>29</v>
      </c>
      <c r="AP49" s="102">
        <v>30</v>
      </c>
      <c r="AQ49" s="102">
        <v>31</v>
      </c>
    </row>
    <row r="50" spans="7:43" ht="15" x14ac:dyDescent="0.25">
      <c r="J50" s="4" t="s">
        <v>13</v>
      </c>
      <c r="K50" s="101">
        <f>SUM(H24,T24,AF24,AR24,BD24)</f>
        <v>31</v>
      </c>
      <c r="L50" s="27" t="s">
        <v>80</v>
      </c>
      <c r="M50" s="102">
        <v>1</v>
      </c>
      <c r="N50" s="102">
        <v>2</v>
      </c>
      <c r="O50" s="102">
        <v>3</v>
      </c>
      <c r="P50" s="102">
        <v>4</v>
      </c>
      <c r="Q50" s="102">
        <v>5</v>
      </c>
      <c r="R50" s="102">
        <v>6</v>
      </c>
      <c r="S50" s="102">
        <v>7</v>
      </c>
      <c r="T50" s="102">
        <v>8</v>
      </c>
      <c r="U50" s="102">
        <v>9</v>
      </c>
      <c r="V50" s="102">
        <v>10</v>
      </c>
      <c r="W50" s="102">
        <v>11</v>
      </c>
      <c r="X50" s="102">
        <v>12</v>
      </c>
      <c r="Y50" s="102">
        <v>13</v>
      </c>
      <c r="Z50" s="102">
        <v>14</v>
      </c>
      <c r="AA50" s="102">
        <v>15</v>
      </c>
      <c r="AB50" s="102">
        <v>16</v>
      </c>
      <c r="AC50" s="102">
        <v>17</v>
      </c>
      <c r="AD50" s="102">
        <v>18</v>
      </c>
      <c r="AE50" s="102">
        <v>19</v>
      </c>
      <c r="AF50" s="102">
        <v>20</v>
      </c>
      <c r="AG50" s="102">
        <v>21</v>
      </c>
      <c r="AH50" s="102">
        <v>22</v>
      </c>
      <c r="AI50" s="102">
        <v>23</v>
      </c>
      <c r="AJ50" s="102">
        <v>24</v>
      </c>
      <c r="AK50" s="102">
        <v>25</v>
      </c>
      <c r="AL50" s="102">
        <v>26</v>
      </c>
      <c r="AM50" s="102">
        <v>27</v>
      </c>
      <c r="AN50" s="102">
        <v>28</v>
      </c>
      <c r="AO50" s="102">
        <v>29</v>
      </c>
      <c r="AP50" s="102">
        <v>30</v>
      </c>
      <c r="AQ50" s="102">
        <v>31</v>
      </c>
    </row>
    <row r="51" spans="7:43" x14ac:dyDescent="0.2">
      <c r="J51" s="30" t="s">
        <v>62</v>
      </c>
      <c r="M51" s="29">
        <v>93780.760000000009</v>
      </c>
      <c r="N51" s="29">
        <v>93797.73000000001</v>
      </c>
      <c r="O51" s="29">
        <v>93814.700000000012</v>
      </c>
      <c r="P51" s="29">
        <v>93831.670000000013</v>
      </c>
      <c r="Q51" s="29">
        <v>93851.640000000014</v>
      </c>
      <c r="R51" s="29">
        <v>93871.610000000015</v>
      </c>
      <c r="S51" s="29">
        <v>93891.580000000016</v>
      </c>
      <c r="T51" s="29">
        <v>93911.550000000017</v>
      </c>
      <c r="U51" s="29">
        <v>93931.520000000019</v>
      </c>
      <c r="V51" s="29">
        <v>93951.49</v>
      </c>
      <c r="W51" s="29">
        <v>93971.459999999992</v>
      </c>
      <c r="X51" s="29">
        <v>93998.680000000022</v>
      </c>
      <c r="Y51" s="29">
        <v>94055.37</v>
      </c>
      <c r="Z51" s="29">
        <v>94112.06</v>
      </c>
      <c r="AA51" s="29">
        <v>94168.75</v>
      </c>
      <c r="AB51" s="29">
        <v>94225.44</v>
      </c>
      <c r="AC51" s="29">
        <v>94282.13</v>
      </c>
      <c r="AD51" s="29">
        <v>94338.82</v>
      </c>
      <c r="AE51" s="29">
        <v>94395.51</v>
      </c>
      <c r="AF51" s="29">
        <v>94452.199999999983</v>
      </c>
      <c r="AG51" s="29">
        <v>94508.889999999985</v>
      </c>
      <c r="AH51" s="29">
        <v>94565.58</v>
      </c>
      <c r="AI51" s="29">
        <v>94622.27</v>
      </c>
      <c r="AJ51" s="29">
        <v>94694.7</v>
      </c>
      <c r="AK51" s="29">
        <v>94773.87000000001</v>
      </c>
      <c r="AL51" s="29">
        <v>94853.040000000008</v>
      </c>
      <c r="AM51" s="29">
        <v>94932.21</v>
      </c>
      <c r="AN51" s="29">
        <v>95017.38</v>
      </c>
      <c r="AO51" s="29">
        <v>95105.55</v>
      </c>
      <c r="AP51" s="29">
        <v>95193.72</v>
      </c>
      <c r="AQ51" s="29">
        <v>95281.89</v>
      </c>
    </row>
    <row r="56" spans="7:43" x14ac:dyDescent="0.2">
      <c r="G56" s="20"/>
    </row>
    <row r="57" spans="7:43" x14ac:dyDescent="0.2">
      <c r="G57" s="20"/>
    </row>
    <row r="58" spans="7:43" ht="38.25" x14ac:dyDescent="0.2">
      <c r="G58" s="20"/>
      <c r="J58" s="107" t="s">
        <v>63</v>
      </c>
      <c r="K58" s="103"/>
      <c r="L58" s="103"/>
      <c r="M58" s="107" t="s">
        <v>69</v>
      </c>
      <c r="N58" s="18"/>
      <c r="S58" s="108" t="s">
        <v>64</v>
      </c>
      <c r="T58" s="104"/>
      <c r="U58" s="104"/>
      <c r="V58" s="108" t="s">
        <v>70</v>
      </c>
    </row>
    <row r="59" spans="7:43" x14ac:dyDescent="0.2">
      <c r="G59" s="20"/>
      <c r="J59" s="111">
        <v>0</v>
      </c>
      <c r="K59" s="31"/>
      <c r="L59" s="31"/>
      <c r="M59" s="118">
        <f>'Distribution Plan'!C31</f>
        <v>93774.16</v>
      </c>
      <c r="S59" s="104">
        <v>0</v>
      </c>
      <c r="T59" s="33"/>
      <c r="U59" s="33"/>
      <c r="V59" s="119">
        <f>M59</f>
        <v>93774.16</v>
      </c>
    </row>
    <row r="60" spans="7:43" x14ac:dyDescent="0.2">
      <c r="G60" s="20"/>
      <c r="J60" s="111">
        <v>1</v>
      </c>
      <c r="K60" s="31"/>
      <c r="L60" s="31"/>
      <c r="M60" s="118">
        <v>93894.360000000015</v>
      </c>
      <c r="S60" s="104">
        <v>5</v>
      </c>
      <c r="T60" s="33"/>
      <c r="U60" s="33"/>
      <c r="V60" s="119">
        <v>93851.640000000014</v>
      </c>
    </row>
    <row r="61" spans="7:43" x14ac:dyDescent="0.2">
      <c r="J61" s="111">
        <v>2</v>
      </c>
      <c r="K61" s="31"/>
      <c r="L61" s="31"/>
      <c r="M61" s="118">
        <v>94092.849999999991</v>
      </c>
      <c r="S61" s="104">
        <v>10</v>
      </c>
      <c r="T61" s="33"/>
      <c r="U61" s="33"/>
      <c r="V61" s="119">
        <v>93951.49</v>
      </c>
    </row>
    <row r="62" spans="7:43" x14ac:dyDescent="0.2">
      <c r="J62" s="111">
        <v>3</v>
      </c>
      <c r="K62" s="31"/>
      <c r="L62" s="31"/>
      <c r="M62" s="118">
        <v>94304.73</v>
      </c>
      <c r="S62" s="104">
        <v>15</v>
      </c>
      <c r="T62" s="33"/>
      <c r="U62" s="33"/>
      <c r="V62" s="119">
        <v>94168.75</v>
      </c>
    </row>
    <row r="63" spans="7:43" x14ac:dyDescent="0.2">
      <c r="J63" s="111">
        <v>4</v>
      </c>
      <c r="K63" s="31"/>
      <c r="L63" s="31"/>
      <c r="M63" s="118">
        <v>94585.54</v>
      </c>
      <c r="S63" s="104">
        <v>20</v>
      </c>
      <c r="T63" s="33"/>
      <c r="U63" s="33"/>
      <c r="V63" s="119">
        <v>94452.199999999983</v>
      </c>
    </row>
    <row r="64" spans="7:43" x14ac:dyDescent="0.2">
      <c r="J64" s="111">
        <v>5</v>
      </c>
      <c r="K64" s="31"/>
      <c r="L64" s="31"/>
      <c r="M64" s="118">
        <v>94998.540000000008</v>
      </c>
      <c r="S64" s="104">
        <v>25</v>
      </c>
      <c r="T64" s="33"/>
      <c r="U64" s="33"/>
      <c r="V64" s="119">
        <v>94773.87000000001</v>
      </c>
    </row>
    <row r="65" spans="10:23" ht="38.25" x14ac:dyDescent="0.2">
      <c r="J65" s="111">
        <v>6</v>
      </c>
      <c r="K65" s="31"/>
      <c r="L65" s="31"/>
      <c r="M65" s="32"/>
      <c r="N65" s="47" t="s">
        <v>67</v>
      </c>
      <c r="S65" s="104">
        <v>30</v>
      </c>
      <c r="T65" s="33"/>
      <c r="U65" s="33"/>
      <c r="V65" s="105">
        <v>95193.72</v>
      </c>
    </row>
    <row r="66" spans="10:23" ht="38.25" x14ac:dyDescent="0.2">
      <c r="J66" s="31"/>
      <c r="K66" s="31"/>
      <c r="L66" s="31"/>
      <c r="M66" s="31"/>
      <c r="S66" s="104">
        <v>32</v>
      </c>
      <c r="T66" s="33"/>
      <c r="U66" s="33"/>
      <c r="V66" s="33"/>
      <c r="W66" s="88" t="s">
        <v>67</v>
      </c>
    </row>
  </sheetData>
  <phoneticPr fontId="8" type="noConversion"/>
  <pageMargins left="0.7" right="0.7" top="0.75" bottom="0.75" header="0.3" footer="0.3"/>
  <ignoredErrors>
    <ignoredError sqref="K46" formula="1"/>
  </ignoredError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3B48B-7239-46B7-A9CF-B40D70DEEB6C}">
  <dimension ref="A2:BG47"/>
  <sheetViews>
    <sheetView zoomScaleNormal="100" workbookViewId="0">
      <selection activeCell="I44" sqref="I44"/>
    </sheetView>
  </sheetViews>
  <sheetFormatPr defaultRowHeight="12.75" x14ac:dyDescent="0.2"/>
  <cols>
    <col min="1" max="1" width="14.28515625" customWidth="1"/>
    <col min="2" max="2" width="11.85546875" customWidth="1"/>
    <col min="3" max="3" width="13.28515625" bestFit="1" customWidth="1"/>
    <col min="4" max="7" width="11.5703125" bestFit="1" customWidth="1"/>
    <col min="8" max="8" width="7" bestFit="1" customWidth="1"/>
    <col min="9" max="9" width="16" bestFit="1" customWidth="1"/>
    <col min="10" max="10" width="11.85546875" bestFit="1" customWidth="1"/>
    <col min="11" max="11" width="15.5703125" bestFit="1" customWidth="1"/>
    <col min="14" max="14" width="14.28515625" customWidth="1"/>
    <col min="21" max="21" width="16.5703125" bestFit="1" customWidth="1"/>
    <col min="33" max="33" width="19.28515625" bestFit="1" customWidth="1"/>
    <col min="45" max="45" width="17.42578125" bestFit="1" customWidth="1"/>
    <col min="57" max="57" width="13.5703125" bestFit="1" customWidth="1"/>
  </cols>
  <sheetData>
    <row r="2" spans="1:17" ht="15" x14ac:dyDescent="0.25">
      <c r="C2" s="4" t="s">
        <v>38</v>
      </c>
      <c r="D2" s="4"/>
      <c r="E2" s="4"/>
      <c r="F2" s="4"/>
      <c r="G2" s="4"/>
      <c r="H2" s="4"/>
      <c r="J2" s="4"/>
      <c r="K2" s="4" t="s">
        <v>5</v>
      </c>
      <c r="L2" s="4"/>
      <c r="M2" s="4"/>
      <c r="N2" s="4"/>
      <c r="O2" s="4"/>
    </row>
    <row r="3" spans="1:17" ht="15" x14ac:dyDescent="0.25">
      <c r="A3" s="4" t="s">
        <v>3</v>
      </c>
      <c r="B3" s="4" t="s">
        <v>4</v>
      </c>
      <c r="C3" s="4" t="s">
        <v>8</v>
      </c>
      <c r="D3" s="4" t="s">
        <v>9</v>
      </c>
      <c r="E3" s="4" t="s">
        <v>10</v>
      </c>
      <c r="F3" s="4" t="s">
        <v>11</v>
      </c>
      <c r="G3" s="4" t="s">
        <v>12</v>
      </c>
      <c r="H3" s="4" t="s">
        <v>13</v>
      </c>
      <c r="J3" s="4"/>
      <c r="K3" s="4" t="s">
        <v>30</v>
      </c>
      <c r="L3" s="4" t="s">
        <v>31</v>
      </c>
      <c r="M3" s="4" t="s">
        <v>32</v>
      </c>
      <c r="N3" s="4" t="s">
        <v>33</v>
      </c>
      <c r="O3" s="4" t="s">
        <v>34</v>
      </c>
    </row>
    <row r="4" spans="1:17" ht="15" x14ac:dyDescent="0.25">
      <c r="A4" s="4" t="s">
        <v>14</v>
      </c>
      <c r="B4" s="4" t="s">
        <v>15</v>
      </c>
      <c r="C4" s="22">
        <v>611538</v>
      </c>
      <c r="D4" s="22">
        <v>947.16</v>
      </c>
      <c r="E4" s="22">
        <v>927.24</v>
      </c>
      <c r="F4" s="22">
        <v>955.68</v>
      </c>
      <c r="G4" s="22">
        <v>976.2</v>
      </c>
      <c r="H4" s="22">
        <v>933.36</v>
      </c>
      <c r="J4" s="4" t="s">
        <v>14</v>
      </c>
      <c r="K4" s="23">
        <v>1</v>
      </c>
      <c r="L4" s="23">
        <v>7</v>
      </c>
      <c r="M4" s="23">
        <v>5</v>
      </c>
      <c r="N4" s="23">
        <v>1</v>
      </c>
      <c r="O4" s="23">
        <v>9</v>
      </c>
    </row>
    <row r="5" spans="1:17" ht="15" x14ac:dyDescent="0.25">
      <c r="A5" s="4" t="s">
        <v>16</v>
      </c>
      <c r="B5" s="4" t="s">
        <v>17</v>
      </c>
      <c r="C5" s="22">
        <v>189810</v>
      </c>
      <c r="D5" s="22">
        <v>649.79999999999995</v>
      </c>
      <c r="E5" s="22">
        <v>350</v>
      </c>
      <c r="F5" s="22">
        <v>324.89999999999998</v>
      </c>
      <c r="G5" s="22">
        <v>350</v>
      </c>
      <c r="H5" s="22">
        <v>380</v>
      </c>
      <c r="J5" s="4" t="s">
        <v>16</v>
      </c>
      <c r="K5" s="23">
        <v>3</v>
      </c>
      <c r="L5" s="23">
        <v>1</v>
      </c>
      <c r="M5" s="23">
        <v>15</v>
      </c>
      <c r="N5" s="23">
        <v>15</v>
      </c>
      <c r="O5" s="23">
        <v>1</v>
      </c>
    </row>
    <row r="6" spans="1:17" ht="15" x14ac:dyDescent="0.25">
      <c r="A6" s="4" t="s">
        <v>18</v>
      </c>
      <c r="B6" s="4" t="s">
        <v>19</v>
      </c>
      <c r="C6" s="22">
        <v>350</v>
      </c>
      <c r="D6" s="22">
        <v>400</v>
      </c>
      <c r="E6" s="22">
        <v>478.75</v>
      </c>
      <c r="F6" s="22">
        <v>367.68</v>
      </c>
      <c r="G6" s="22">
        <v>363.84999999999997</v>
      </c>
      <c r="H6" s="22">
        <v>425.13000000000005</v>
      </c>
      <c r="J6" s="4" t="s">
        <v>18</v>
      </c>
      <c r="K6" s="23">
        <v>17</v>
      </c>
      <c r="L6" s="23">
        <v>15</v>
      </c>
      <c r="M6" s="23">
        <v>12</v>
      </c>
      <c r="N6" s="23">
        <v>13</v>
      </c>
      <c r="O6" s="23">
        <v>14</v>
      </c>
    </row>
    <row r="7" spans="1:17" ht="15" x14ac:dyDescent="0.25">
      <c r="A7" s="4" t="s">
        <v>20</v>
      </c>
      <c r="B7" s="4" t="s">
        <v>21</v>
      </c>
      <c r="C7" s="22">
        <v>894</v>
      </c>
      <c r="D7" s="22">
        <v>902.99999999999989</v>
      </c>
      <c r="E7" s="22">
        <v>1284</v>
      </c>
      <c r="F7" s="22">
        <v>897</v>
      </c>
      <c r="G7" s="22">
        <v>996</v>
      </c>
      <c r="H7" s="22">
        <v>996</v>
      </c>
      <c r="J7" s="4" t="s">
        <v>20</v>
      </c>
      <c r="K7" s="23">
        <v>1</v>
      </c>
      <c r="L7" s="23">
        <v>8</v>
      </c>
      <c r="M7" s="23">
        <v>4</v>
      </c>
      <c r="N7" s="23">
        <v>4</v>
      </c>
      <c r="O7" s="23">
        <v>2</v>
      </c>
    </row>
    <row r="8" spans="1:17" ht="15" x14ac:dyDescent="0.25">
      <c r="A8" s="4" t="s">
        <v>22</v>
      </c>
      <c r="B8" s="4" t="s">
        <v>17</v>
      </c>
      <c r="C8" s="22">
        <v>135864</v>
      </c>
      <c r="D8" s="22">
        <v>650.08000000000004</v>
      </c>
      <c r="E8" s="22">
        <v>350</v>
      </c>
      <c r="F8" s="22">
        <v>325.04000000000002</v>
      </c>
      <c r="G8" s="22">
        <v>350</v>
      </c>
      <c r="H8" s="22">
        <v>349.52</v>
      </c>
      <c r="J8" s="4" t="s">
        <v>22</v>
      </c>
      <c r="K8" s="23">
        <v>5</v>
      </c>
      <c r="L8" s="23">
        <v>5</v>
      </c>
      <c r="M8" s="23">
        <v>6</v>
      </c>
      <c r="N8" s="23">
        <v>4</v>
      </c>
      <c r="O8" s="23">
        <v>4</v>
      </c>
    </row>
    <row r="9" spans="1:17" ht="15" x14ac:dyDescent="0.25">
      <c r="A9" s="4" t="s">
        <v>23</v>
      </c>
      <c r="B9" s="4" t="s">
        <v>24</v>
      </c>
      <c r="C9" s="22">
        <v>495.9</v>
      </c>
      <c r="D9" s="22">
        <v>495.9</v>
      </c>
      <c r="E9" s="22">
        <v>712.5</v>
      </c>
      <c r="F9" s="22">
        <v>495.9</v>
      </c>
      <c r="G9" s="22">
        <v>513</v>
      </c>
      <c r="H9" s="22">
        <v>746.7</v>
      </c>
      <c r="J9" s="4" t="s">
        <v>23</v>
      </c>
      <c r="K9" s="23">
        <v>5</v>
      </c>
      <c r="L9" s="23">
        <v>1</v>
      </c>
      <c r="M9" s="23">
        <v>1</v>
      </c>
      <c r="N9" s="23">
        <v>7</v>
      </c>
      <c r="O9" s="23">
        <v>9</v>
      </c>
    </row>
    <row r="11" spans="1:17" ht="15" x14ac:dyDescent="0.25">
      <c r="A11" s="96" t="s">
        <v>71</v>
      </c>
      <c r="B11" s="97"/>
      <c r="C11" s="98">
        <v>20</v>
      </c>
      <c r="D11" s="98">
        <v>20</v>
      </c>
      <c r="E11" s="98">
        <v>20</v>
      </c>
      <c r="F11" s="98">
        <v>20</v>
      </c>
      <c r="G11" s="98">
        <v>20</v>
      </c>
      <c r="H11" s="98">
        <v>20</v>
      </c>
    </row>
    <row r="12" spans="1:17" ht="15" x14ac:dyDescent="0.25">
      <c r="A12" s="8"/>
      <c r="B12" s="2"/>
      <c r="C12" s="12"/>
      <c r="D12" s="12"/>
      <c r="E12" s="12"/>
      <c r="F12" s="12"/>
      <c r="G12" s="12"/>
      <c r="H12" s="12"/>
    </row>
    <row r="13" spans="1:17" ht="15" x14ac:dyDescent="0.25">
      <c r="A13" s="99" t="s">
        <v>66</v>
      </c>
      <c r="B13" s="100"/>
      <c r="C13" s="100">
        <v>2</v>
      </c>
      <c r="D13" s="100">
        <v>2</v>
      </c>
      <c r="E13" s="100">
        <v>2</v>
      </c>
      <c r="F13" s="100">
        <v>2</v>
      </c>
      <c r="G13" s="100">
        <v>2</v>
      </c>
      <c r="H13" s="100">
        <v>2</v>
      </c>
      <c r="J13" s="18" t="s">
        <v>77</v>
      </c>
      <c r="L13" s="40">
        <f>$C$13*$C$17</f>
        <v>2</v>
      </c>
      <c r="M13" s="40">
        <f>$D$13*$D$17</f>
        <v>2</v>
      </c>
      <c r="N13" s="40">
        <f>$E$13*$E$17</f>
        <v>2</v>
      </c>
      <c r="O13" s="40">
        <f>$F$13*$F$17</f>
        <v>2</v>
      </c>
      <c r="P13" s="40">
        <f>$G$13*$G$17</f>
        <v>0</v>
      </c>
      <c r="Q13" s="40">
        <f>$H$13*$H$17</f>
        <v>0</v>
      </c>
    </row>
    <row r="15" spans="1:17" ht="15" hidden="1" x14ac:dyDescent="0.25">
      <c r="A15" s="35" t="s">
        <v>72</v>
      </c>
      <c r="B15" s="36"/>
      <c r="C15" s="37">
        <v>0</v>
      </c>
      <c r="D15" s="37">
        <v>0</v>
      </c>
      <c r="E15" s="37">
        <v>0</v>
      </c>
      <c r="F15" s="37">
        <v>0</v>
      </c>
      <c r="G15" s="37">
        <v>0</v>
      </c>
      <c r="H15" s="37">
        <v>0</v>
      </c>
    </row>
    <row r="17" spans="1:59" x14ac:dyDescent="0.2">
      <c r="A17" s="38" t="s">
        <v>73</v>
      </c>
      <c r="B17" s="39"/>
      <c r="C17" s="34">
        <v>1</v>
      </c>
      <c r="D17" s="34">
        <v>1</v>
      </c>
      <c r="E17" s="34">
        <v>1</v>
      </c>
      <c r="F17" s="34">
        <v>1</v>
      </c>
      <c r="G17" s="34">
        <v>0</v>
      </c>
      <c r="H17" s="34">
        <v>0</v>
      </c>
      <c r="J17" s="18" t="s">
        <v>78</v>
      </c>
      <c r="L17" s="95">
        <f>$C$11*$C$17</f>
        <v>20</v>
      </c>
      <c r="M17" s="95">
        <f>$D$11*$D$17</f>
        <v>20</v>
      </c>
      <c r="N17" s="95">
        <f>$E$11*$E$17</f>
        <v>20</v>
      </c>
      <c r="O17" s="95">
        <f>$F$11*$F$17</f>
        <v>20</v>
      </c>
      <c r="P17" s="95">
        <f>$G$11*$G$17</f>
        <v>0</v>
      </c>
      <c r="Q17" s="95">
        <f>$H$11*$H$17</f>
        <v>0</v>
      </c>
    </row>
    <row r="19" spans="1:59" x14ac:dyDescent="0.2">
      <c r="A19" s="18" t="s">
        <v>40</v>
      </c>
      <c r="M19" s="18"/>
      <c r="Y19" s="18"/>
      <c r="AK19" s="18"/>
      <c r="AW19" s="18"/>
    </row>
    <row r="20" spans="1:59" ht="15" x14ac:dyDescent="0.25">
      <c r="A20" s="20" t="s">
        <v>30</v>
      </c>
      <c r="M20" s="4" t="s">
        <v>31</v>
      </c>
      <c r="Y20" s="4" t="s">
        <v>32</v>
      </c>
      <c r="AK20" s="4" t="s">
        <v>33</v>
      </c>
      <c r="AW20" s="4" t="s">
        <v>34</v>
      </c>
    </row>
    <row r="21" spans="1:59" ht="15" x14ac:dyDescent="0.25">
      <c r="A21" s="4" t="s">
        <v>3</v>
      </c>
      <c r="B21" s="4" t="s">
        <v>4</v>
      </c>
      <c r="C21" s="4" t="s">
        <v>8</v>
      </c>
      <c r="D21" s="4" t="s">
        <v>9</v>
      </c>
      <c r="E21" s="4" t="s">
        <v>10</v>
      </c>
      <c r="F21" s="4" t="s">
        <v>11</v>
      </c>
      <c r="G21" s="4" t="s">
        <v>12</v>
      </c>
      <c r="H21" s="4" t="s">
        <v>13</v>
      </c>
      <c r="I21" s="25" t="s">
        <v>42</v>
      </c>
      <c r="K21" s="25" t="s">
        <v>43</v>
      </c>
      <c r="M21" s="4" t="s">
        <v>3</v>
      </c>
      <c r="N21" s="4" t="s">
        <v>4</v>
      </c>
      <c r="O21" s="4" t="s">
        <v>8</v>
      </c>
      <c r="P21" s="4" t="s">
        <v>9</v>
      </c>
      <c r="Q21" s="4" t="s">
        <v>10</v>
      </c>
      <c r="R21" s="4" t="s">
        <v>11</v>
      </c>
      <c r="S21" s="4" t="s">
        <v>12</v>
      </c>
      <c r="T21" s="4" t="s">
        <v>13</v>
      </c>
      <c r="U21" s="25" t="s">
        <v>48</v>
      </c>
      <c r="W21" s="25" t="s">
        <v>49</v>
      </c>
      <c r="Y21" s="4" t="s">
        <v>3</v>
      </c>
      <c r="Z21" s="4" t="s">
        <v>4</v>
      </c>
      <c r="AA21" s="4" t="s">
        <v>8</v>
      </c>
      <c r="AB21" s="4" t="s">
        <v>9</v>
      </c>
      <c r="AC21" s="4" t="s">
        <v>10</v>
      </c>
      <c r="AD21" s="4" t="s">
        <v>11</v>
      </c>
      <c r="AE21" s="4" t="s">
        <v>12</v>
      </c>
      <c r="AF21" s="4" t="s">
        <v>13</v>
      </c>
      <c r="AG21" s="26" t="s">
        <v>50</v>
      </c>
      <c r="AI21" s="26" t="s">
        <v>51</v>
      </c>
      <c r="AK21" s="4" t="s">
        <v>3</v>
      </c>
      <c r="AL21" s="4" t="s">
        <v>4</v>
      </c>
      <c r="AM21" s="4" t="s">
        <v>8</v>
      </c>
      <c r="AN21" s="4" t="s">
        <v>9</v>
      </c>
      <c r="AO21" s="4" t="s">
        <v>10</v>
      </c>
      <c r="AP21" s="4" t="s">
        <v>11</v>
      </c>
      <c r="AQ21" s="4" t="s">
        <v>12</v>
      </c>
      <c r="AR21" s="4" t="s">
        <v>13</v>
      </c>
      <c r="AS21" s="26" t="s">
        <v>54</v>
      </c>
      <c r="AU21" s="26" t="s">
        <v>55</v>
      </c>
      <c r="AW21" s="4" t="s">
        <v>3</v>
      </c>
      <c r="AX21" s="4" t="s">
        <v>4</v>
      </c>
      <c r="AY21" s="4" t="s">
        <v>8</v>
      </c>
      <c r="AZ21" s="4" t="s">
        <v>9</v>
      </c>
      <c r="BA21" s="4" t="s">
        <v>10</v>
      </c>
      <c r="BB21" s="4" t="s">
        <v>11</v>
      </c>
      <c r="BC21" s="4" t="s">
        <v>12</v>
      </c>
      <c r="BD21" s="4" t="s">
        <v>13</v>
      </c>
      <c r="BE21" s="26" t="s">
        <v>58</v>
      </c>
      <c r="BG21" s="24" t="s">
        <v>59</v>
      </c>
    </row>
    <row r="22" spans="1:59" ht="15" x14ac:dyDescent="0.25">
      <c r="A22" s="4" t="s">
        <v>14</v>
      </c>
      <c r="B22" s="4" t="s">
        <v>15</v>
      </c>
      <c r="C22" s="28">
        <v>0</v>
      </c>
      <c r="D22" s="28">
        <v>0</v>
      </c>
      <c r="E22" s="28">
        <v>1</v>
      </c>
      <c r="F22" s="28">
        <v>0</v>
      </c>
      <c r="G22" s="28">
        <v>0</v>
      </c>
      <c r="H22" s="28">
        <v>0</v>
      </c>
      <c r="I22" s="81">
        <f t="shared" ref="I22:I27" si="0">SUM(C22:H22)</f>
        <v>1</v>
      </c>
      <c r="J22" s="27" t="s">
        <v>39</v>
      </c>
      <c r="K22" s="80">
        <f t="shared" ref="K22:K27" si="1">K4</f>
        <v>1</v>
      </c>
      <c r="M22" s="4" t="s">
        <v>14</v>
      </c>
      <c r="N22" s="4" t="s">
        <v>15</v>
      </c>
      <c r="O22" s="28">
        <v>0</v>
      </c>
      <c r="P22" s="28">
        <v>0</v>
      </c>
      <c r="Q22" s="28">
        <v>7</v>
      </c>
      <c r="R22" s="28">
        <v>0</v>
      </c>
      <c r="S22" s="28">
        <v>0</v>
      </c>
      <c r="T22" s="28">
        <v>0</v>
      </c>
      <c r="U22" s="81">
        <f t="shared" ref="U22:U27" si="2">SUM(O22:T22)</f>
        <v>7</v>
      </c>
      <c r="V22" s="27" t="s">
        <v>39</v>
      </c>
      <c r="W22" s="80">
        <f t="shared" ref="W22:W27" si="3">L4</f>
        <v>7</v>
      </c>
      <c r="Y22" s="4" t="s">
        <v>14</v>
      </c>
      <c r="Z22" s="4" t="s">
        <v>15</v>
      </c>
      <c r="AA22" s="28">
        <v>0</v>
      </c>
      <c r="AB22" s="28">
        <v>0</v>
      </c>
      <c r="AC22" s="28">
        <v>5</v>
      </c>
      <c r="AD22" s="28">
        <v>0</v>
      </c>
      <c r="AE22" s="28">
        <v>0</v>
      </c>
      <c r="AF22" s="28">
        <v>0</v>
      </c>
      <c r="AG22" s="81">
        <f t="shared" ref="AG22:AG27" si="4">SUM(AA22:AF22)</f>
        <v>5</v>
      </c>
      <c r="AH22" s="27" t="s">
        <v>39</v>
      </c>
      <c r="AI22" s="80">
        <f t="shared" ref="AI22:AI27" si="5">M4</f>
        <v>5</v>
      </c>
      <c r="AK22" s="4" t="s">
        <v>14</v>
      </c>
      <c r="AL22" s="4" t="s">
        <v>15</v>
      </c>
      <c r="AM22" s="28">
        <v>0</v>
      </c>
      <c r="AN22" s="28">
        <v>0</v>
      </c>
      <c r="AO22" s="28">
        <v>1</v>
      </c>
      <c r="AP22" s="28">
        <v>0</v>
      </c>
      <c r="AQ22" s="28">
        <v>0</v>
      </c>
      <c r="AR22" s="28">
        <v>0</v>
      </c>
      <c r="AS22" s="92">
        <f t="shared" ref="AS22:AS27" si="6">SUM(AM22:AR22)</f>
        <v>1</v>
      </c>
      <c r="AT22" s="27" t="s">
        <v>39</v>
      </c>
      <c r="AU22" s="80">
        <f t="shared" ref="AU22:AU27" si="7">N4</f>
        <v>1</v>
      </c>
      <c r="AW22" s="4" t="s">
        <v>14</v>
      </c>
      <c r="AX22" s="4" t="s">
        <v>15</v>
      </c>
      <c r="AY22" s="28">
        <v>0</v>
      </c>
      <c r="AZ22" s="28">
        <v>0</v>
      </c>
      <c r="BA22" s="28">
        <v>9</v>
      </c>
      <c r="BB22" s="28">
        <v>0</v>
      </c>
      <c r="BC22" s="28">
        <v>0</v>
      </c>
      <c r="BD22" s="28">
        <v>0</v>
      </c>
      <c r="BE22" s="81">
        <f t="shared" ref="BE22:BE27" si="8">SUM(AY22:BD22)</f>
        <v>9</v>
      </c>
      <c r="BF22" s="27" t="s">
        <v>39</v>
      </c>
      <c r="BG22" s="80">
        <f t="shared" ref="BG22:BG27" si="9">O4</f>
        <v>9</v>
      </c>
    </row>
    <row r="23" spans="1:59" ht="15" x14ac:dyDescent="0.25">
      <c r="A23" s="4" t="s">
        <v>16</v>
      </c>
      <c r="B23" s="4" t="s">
        <v>17</v>
      </c>
      <c r="C23" s="28">
        <v>0</v>
      </c>
      <c r="D23" s="28">
        <v>0</v>
      </c>
      <c r="E23" s="28">
        <v>0</v>
      </c>
      <c r="F23" s="28">
        <v>3</v>
      </c>
      <c r="G23" s="28">
        <v>0</v>
      </c>
      <c r="H23" s="28">
        <v>0</v>
      </c>
      <c r="I23" s="81">
        <f t="shared" si="0"/>
        <v>3</v>
      </c>
      <c r="J23" s="27" t="s">
        <v>39</v>
      </c>
      <c r="K23" s="80">
        <f t="shared" si="1"/>
        <v>3</v>
      </c>
      <c r="M23" s="4" t="s">
        <v>16</v>
      </c>
      <c r="N23" s="4" t="s">
        <v>17</v>
      </c>
      <c r="O23" s="28">
        <v>0</v>
      </c>
      <c r="P23" s="28">
        <v>0</v>
      </c>
      <c r="Q23" s="28">
        <v>0</v>
      </c>
      <c r="R23" s="28">
        <v>1</v>
      </c>
      <c r="S23" s="28">
        <v>0</v>
      </c>
      <c r="T23" s="28">
        <v>0</v>
      </c>
      <c r="U23" s="81">
        <f t="shared" si="2"/>
        <v>1</v>
      </c>
      <c r="V23" s="27" t="s">
        <v>39</v>
      </c>
      <c r="W23" s="80">
        <f t="shared" si="3"/>
        <v>1</v>
      </c>
      <c r="Y23" s="4" t="s">
        <v>16</v>
      </c>
      <c r="Z23" s="4" t="s">
        <v>17</v>
      </c>
      <c r="AA23" s="28">
        <v>0</v>
      </c>
      <c r="AB23" s="28">
        <v>0</v>
      </c>
      <c r="AC23" s="28">
        <v>0</v>
      </c>
      <c r="AD23" s="28">
        <v>15</v>
      </c>
      <c r="AE23" s="28">
        <v>0</v>
      </c>
      <c r="AF23" s="28">
        <v>0</v>
      </c>
      <c r="AG23" s="81">
        <f t="shared" si="4"/>
        <v>15</v>
      </c>
      <c r="AH23" s="27" t="s">
        <v>39</v>
      </c>
      <c r="AI23" s="80">
        <f t="shared" si="5"/>
        <v>15</v>
      </c>
      <c r="AK23" s="4" t="s">
        <v>16</v>
      </c>
      <c r="AL23" s="4" t="s">
        <v>17</v>
      </c>
      <c r="AM23" s="28">
        <v>0</v>
      </c>
      <c r="AN23" s="28">
        <v>0</v>
      </c>
      <c r="AO23" s="28">
        <v>0</v>
      </c>
      <c r="AP23" s="28">
        <v>15</v>
      </c>
      <c r="AQ23" s="28">
        <v>0</v>
      </c>
      <c r="AR23" s="28">
        <v>0</v>
      </c>
      <c r="AS23" s="92">
        <f t="shared" si="6"/>
        <v>15</v>
      </c>
      <c r="AT23" s="27" t="s">
        <v>39</v>
      </c>
      <c r="AU23" s="80">
        <f t="shared" si="7"/>
        <v>15</v>
      </c>
      <c r="AW23" s="4" t="s">
        <v>16</v>
      </c>
      <c r="AX23" s="4" t="s">
        <v>17</v>
      </c>
      <c r="AY23" s="28">
        <v>0</v>
      </c>
      <c r="AZ23" s="28">
        <v>0</v>
      </c>
      <c r="BA23" s="28">
        <v>0</v>
      </c>
      <c r="BB23" s="28">
        <v>1</v>
      </c>
      <c r="BC23" s="28">
        <v>0</v>
      </c>
      <c r="BD23" s="28">
        <v>0</v>
      </c>
      <c r="BE23" s="81">
        <f t="shared" si="8"/>
        <v>1</v>
      </c>
      <c r="BF23" s="27" t="s">
        <v>39</v>
      </c>
      <c r="BG23" s="80">
        <f t="shared" si="9"/>
        <v>1</v>
      </c>
    </row>
    <row r="24" spans="1:59" ht="15" x14ac:dyDescent="0.25">
      <c r="A24" s="4" t="s">
        <v>18</v>
      </c>
      <c r="B24" s="4" t="s">
        <v>19</v>
      </c>
      <c r="C24" s="28">
        <v>17</v>
      </c>
      <c r="D24" s="28">
        <v>0</v>
      </c>
      <c r="E24" s="28">
        <v>0</v>
      </c>
      <c r="F24" s="28">
        <v>0</v>
      </c>
      <c r="G24" s="28">
        <v>0</v>
      </c>
      <c r="H24" s="28">
        <v>0</v>
      </c>
      <c r="I24" s="81">
        <f t="shared" si="0"/>
        <v>17</v>
      </c>
      <c r="J24" s="27" t="s">
        <v>39</v>
      </c>
      <c r="K24" s="80">
        <f t="shared" si="1"/>
        <v>17</v>
      </c>
      <c r="M24" s="4" t="s">
        <v>18</v>
      </c>
      <c r="N24" s="4" t="s">
        <v>19</v>
      </c>
      <c r="O24" s="28">
        <v>15</v>
      </c>
      <c r="P24" s="28">
        <v>0</v>
      </c>
      <c r="Q24" s="28">
        <v>0</v>
      </c>
      <c r="R24" s="28">
        <v>0</v>
      </c>
      <c r="S24" s="28">
        <v>0</v>
      </c>
      <c r="T24" s="28">
        <v>0</v>
      </c>
      <c r="U24" s="81">
        <f t="shared" si="2"/>
        <v>15</v>
      </c>
      <c r="V24" s="27" t="s">
        <v>39</v>
      </c>
      <c r="W24" s="80">
        <f t="shared" si="3"/>
        <v>15</v>
      </c>
      <c r="Y24" s="4" t="s">
        <v>18</v>
      </c>
      <c r="Z24" s="4" t="s">
        <v>19</v>
      </c>
      <c r="AA24" s="28">
        <v>12</v>
      </c>
      <c r="AB24" s="28">
        <v>0</v>
      </c>
      <c r="AC24" s="28">
        <v>0</v>
      </c>
      <c r="AD24" s="28">
        <v>0</v>
      </c>
      <c r="AE24" s="28">
        <v>0</v>
      </c>
      <c r="AF24" s="28">
        <v>0</v>
      </c>
      <c r="AG24" s="81">
        <f t="shared" si="4"/>
        <v>12</v>
      </c>
      <c r="AH24" s="27" t="s">
        <v>39</v>
      </c>
      <c r="AI24" s="80">
        <f t="shared" si="5"/>
        <v>12</v>
      </c>
      <c r="AK24" s="4" t="s">
        <v>18</v>
      </c>
      <c r="AL24" s="4" t="s">
        <v>19</v>
      </c>
      <c r="AM24" s="28">
        <v>13</v>
      </c>
      <c r="AN24" s="28">
        <v>0</v>
      </c>
      <c r="AO24" s="28">
        <v>0</v>
      </c>
      <c r="AP24" s="28">
        <v>0</v>
      </c>
      <c r="AQ24" s="28">
        <v>0</v>
      </c>
      <c r="AR24" s="28">
        <v>0</v>
      </c>
      <c r="AS24" s="92">
        <f t="shared" si="6"/>
        <v>13</v>
      </c>
      <c r="AT24" s="27" t="s">
        <v>39</v>
      </c>
      <c r="AU24" s="80">
        <f t="shared" si="7"/>
        <v>13</v>
      </c>
      <c r="AW24" s="4" t="s">
        <v>18</v>
      </c>
      <c r="AX24" s="4" t="s">
        <v>19</v>
      </c>
      <c r="AY24" s="28">
        <v>14</v>
      </c>
      <c r="AZ24" s="28">
        <v>0</v>
      </c>
      <c r="BA24" s="28">
        <v>0</v>
      </c>
      <c r="BB24" s="28">
        <v>0</v>
      </c>
      <c r="BC24" s="28">
        <v>0</v>
      </c>
      <c r="BD24" s="28">
        <v>0</v>
      </c>
      <c r="BE24" s="81">
        <f t="shared" si="8"/>
        <v>14</v>
      </c>
      <c r="BF24" s="27" t="s">
        <v>39</v>
      </c>
      <c r="BG24" s="80">
        <f t="shared" si="9"/>
        <v>14</v>
      </c>
    </row>
    <row r="25" spans="1:59" ht="15" x14ac:dyDescent="0.25">
      <c r="A25" s="4" t="s">
        <v>20</v>
      </c>
      <c r="B25" s="4" t="s">
        <v>21</v>
      </c>
      <c r="C25" s="28">
        <v>1</v>
      </c>
      <c r="D25" s="28">
        <v>0</v>
      </c>
      <c r="E25" s="28">
        <v>0</v>
      </c>
      <c r="F25" s="28">
        <v>0</v>
      </c>
      <c r="G25" s="28">
        <v>0</v>
      </c>
      <c r="H25" s="28">
        <v>0</v>
      </c>
      <c r="I25" s="81">
        <f t="shared" si="0"/>
        <v>1</v>
      </c>
      <c r="J25" s="27" t="s">
        <v>39</v>
      </c>
      <c r="K25" s="80">
        <f t="shared" si="1"/>
        <v>1</v>
      </c>
      <c r="M25" s="4" t="s">
        <v>20</v>
      </c>
      <c r="N25" s="4" t="s">
        <v>21</v>
      </c>
      <c r="O25" s="28">
        <v>5</v>
      </c>
      <c r="P25" s="28">
        <v>1</v>
      </c>
      <c r="Q25" s="28">
        <v>0</v>
      </c>
      <c r="R25" s="28">
        <v>2</v>
      </c>
      <c r="S25" s="28">
        <v>0</v>
      </c>
      <c r="T25" s="28">
        <v>0</v>
      </c>
      <c r="U25" s="81">
        <f t="shared" si="2"/>
        <v>8</v>
      </c>
      <c r="V25" s="27" t="s">
        <v>39</v>
      </c>
      <c r="W25" s="80">
        <f t="shared" si="3"/>
        <v>8</v>
      </c>
      <c r="Y25" s="4" t="s">
        <v>20</v>
      </c>
      <c r="Z25" s="4" t="s">
        <v>21</v>
      </c>
      <c r="AA25" s="28">
        <v>3</v>
      </c>
      <c r="AB25" s="28">
        <v>1</v>
      </c>
      <c r="AC25" s="28">
        <v>0</v>
      </c>
      <c r="AD25" s="28">
        <v>0</v>
      </c>
      <c r="AE25" s="28">
        <v>0</v>
      </c>
      <c r="AF25" s="28">
        <v>0</v>
      </c>
      <c r="AG25" s="81">
        <f t="shared" si="4"/>
        <v>4</v>
      </c>
      <c r="AH25" s="27" t="s">
        <v>39</v>
      </c>
      <c r="AI25" s="80">
        <f t="shared" si="5"/>
        <v>4</v>
      </c>
      <c r="AK25" s="4" t="s">
        <v>20</v>
      </c>
      <c r="AL25" s="4" t="s">
        <v>21</v>
      </c>
      <c r="AM25" s="28">
        <v>4</v>
      </c>
      <c r="AN25" s="28">
        <v>0</v>
      </c>
      <c r="AO25" s="28">
        <v>0</v>
      </c>
      <c r="AP25" s="28">
        <v>0</v>
      </c>
      <c r="AQ25" s="28">
        <v>0</v>
      </c>
      <c r="AR25" s="28">
        <v>0</v>
      </c>
      <c r="AS25" s="92">
        <f t="shared" si="6"/>
        <v>4</v>
      </c>
      <c r="AT25" s="27" t="s">
        <v>39</v>
      </c>
      <c r="AU25" s="80">
        <f t="shared" si="7"/>
        <v>4</v>
      </c>
      <c r="AW25" s="4" t="s">
        <v>20</v>
      </c>
      <c r="AX25" s="4" t="s">
        <v>21</v>
      </c>
      <c r="AY25" s="28">
        <v>2</v>
      </c>
      <c r="AZ25" s="28">
        <v>0</v>
      </c>
      <c r="BA25" s="28">
        <v>0</v>
      </c>
      <c r="BB25" s="28">
        <v>0</v>
      </c>
      <c r="BC25" s="28">
        <v>0</v>
      </c>
      <c r="BD25" s="28">
        <v>0</v>
      </c>
      <c r="BE25" s="81">
        <f t="shared" si="8"/>
        <v>2</v>
      </c>
      <c r="BF25" s="27" t="s">
        <v>39</v>
      </c>
      <c r="BG25" s="80">
        <f t="shared" si="9"/>
        <v>2</v>
      </c>
    </row>
    <row r="26" spans="1:59" ht="15" x14ac:dyDescent="0.25">
      <c r="A26" s="4" t="s">
        <v>22</v>
      </c>
      <c r="B26" s="4" t="s">
        <v>17</v>
      </c>
      <c r="C26" s="28">
        <v>0</v>
      </c>
      <c r="D26" s="28">
        <v>0</v>
      </c>
      <c r="E26" s="28">
        <v>1</v>
      </c>
      <c r="F26" s="28">
        <v>4</v>
      </c>
      <c r="G26" s="28">
        <v>0</v>
      </c>
      <c r="H26" s="28">
        <v>0</v>
      </c>
      <c r="I26" s="81">
        <f t="shared" si="0"/>
        <v>5</v>
      </c>
      <c r="J26" s="27" t="s">
        <v>39</v>
      </c>
      <c r="K26" s="80">
        <f t="shared" si="1"/>
        <v>5</v>
      </c>
      <c r="M26" s="4" t="s">
        <v>22</v>
      </c>
      <c r="N26" s="4" t="s">
        <v>17</v>
      </c>
      <c r="O26" s="28">
        <v>0</v>
      </c>
      <c r="P26" s="28">
        <v>0</v>
      </c>
      <c r="Q26" s="28">
        <v>0</v>
      </c>
      <c r="R26" s="28">
        <v>5</v>
      </c>
      <c r="S26" s="28">
        <v>0</v>
      </c>
      <c r="T26" s="28">
        <v>0</v>
      </c>
      <c r="U26" s="81">
        <f t="shared" si="2"/>
        <v>5</v>
      </c>
      <c r="V26" s="27" t="s">
        <v>39</v>
      </c>
      <c r="W26" s="80">
        <f t="shared" si="3"/>
        <v>5</v>
      </c>
      <c r="Y26" s="4" t="s">
        <v>22</v>
      </c>
      <c r="Z26" s="4" t="s">
        <v>17</v>
      </c>
      <c r="AA26" s="28">
        <v>0</v>
      </c>
      <c r="AB26" s="28">
        <v>0</v>
      </c>
      <c r="AC26" s="28">
        <v>1</v>
      </c>
      <c r="AD26" s="28">
        <v>5</v>
      </c>
      <c r="AE26" s="28">
        <v>0</v>
      </c>
      <c r="AF26" s="28">
        <v>0</v>
      </c>
      <c r="AG26" s="81">
        <f t="shared" si="4"/>
        <v>6</v>
      </c>
      <c r="AH26" s="27" t="s">
        <v>39</v>
      </c>
      <c r="AI26" s="80">
        <f t="shared" si="5"/>
        <v>6</v>
      </c>
      <c r="AK26" s="4" t="s">
        <v>22</v>
      </c>
      <c r="AL26" s="4" t="s">
        <v>17</v>
      </c>
      <c r="AM26" s="28">
        <v>0</v>
      </c>
      <c r="AN26" s="28">
        <v>0</v>
      </c>
      <c r="AO26" s="28">
        <v>1</v>
      </c>
      <c r="AP26" s="28">
        <v>3</v>
      </c>
      <c r="AQ26" s="28">
        <v>0</v>
      </c>
      <c r="AR26" s="28">
        <v>0</v>
      </c>
      <c r="AS26" s="92">
        <f t="shared" si="6"/>
        <v>4</v>
      </c>
      <c r="AT26" s="27" t="s">
        <v>39</v>
      </c>
      <c r="AU26" s="80">
        <f t="shared" si="7"/>
        <v>4</v>
      </c>
      <c r="AW26" s="4" t="s">
        <v>22</v>
      </c>
      <c r="AX26" s="4" t="s">
        <v>17</v>
      </c>
      <c r="AY26" s="28">
        <v>0</v>
      </c>
      <c r="AZ26" s="28">
        <v>0</v>
      </c>
      <c r="BA26" s="28">
        <v>0</v>
      </c>
      <c r="BB26" s="28">
        <v>4</v>
      </c>
      <c r="BC26" s="28">
        <v>0</v>
      </c>
      <c r="BD26" s="28">
        <v>0</v>
      </c>
      <c r="BE26" s="81">
        <f t="shared" si="8"/>
        <v>4</v>
      </c>
      <c r="BF26" s="27" t="s">
        <v>39</v>
      </c>
      <c r="BG26" s="80">
        <f t="shared" si="9"/>
        <v>4</v>
      </c>
    </row>
    <row r="27" spans="1:59" ht="15" x14ac:dyDescent="0.25">
      <c r="A27" s="4" t="s">
        <v>23</v>
      </c>
      <c r="B27" s="4" t="s">
        <v>24</v>
      </c>
      <c r="C27" s="28">
        <v>0</v>
      </c>
      <c r="D27" s="28">
        <v>2</v>
      </c>
      <c r="E27" s="28">
        <v>0</v>
      </c>
      <c r="F27" s="28">
        <v>3</v>
      </c>
      <c r="G27" s="28">
        <v>0</v>
      </c>
      <c r="H27" s="28">
        <v>0</v>
      </c>
      <c r="I27" s="81">
        <f t="shared" si="0"/>
        <v>5</v>
      </c>
      <c r="J27" s="27" t="s">
        <v>39</v>
      </c>
      <c r="K27" s="80">
        <f t="shared" si="1"/>
        <v>5</v>
      </c>
      <c r="M27" s="4" t="s">
        <v>23</v>
      </c>
      <c r="N27" s="4" t="s">
        <v>24</v>
      </c>
      <c r="O27" s="28">
        <v>0</v>
      </c>
      <c r="P27" s="28">
        <v>1</v>
      </c>
      <c r="Q27" s="28">
        <v>0</v>
      </c>
      <c r="R27" s="28">
        <v>0</v>
      </c>
      <c r="S27" s="28">
        <v>0</v>
      </c>
      <c r="T27" s="28">
        <v>0</v>
      </c>
      <c r="U27" s="81">
        <f t="shared" si="2"/>
        <v>1</v>
      </c>
      <c r="V27" s="27" t="s">
        <v>39</v>
      </c>
      <c r="W27" s="80">
        <f t="shared" si="3"/>
        <v>1</v>
      </c>
      <c r="Y27" s="4" t="s">
        <v>23</v>
      </c>
      <c r="Z27" s="4" t="s">
        <v>24</v>
      </c>
      <c r="AA27" s="28">
        <v>0</v>
      </c>
      <c r="AB27" s="28">
        <v>1</v>
      </c>
      <c r="AC27" s="28">
        <v>0</v>
      </c>
      <c r="AD27" s="28">
        <v>0</v>
      </c>
      <c r="AE27" s="28">
        <v>0</v>
      </c>
      <c r="AF27" s="28">
        <v>0</v>
      </c>
      <c r="AG27" s="81">
        <f t="shared" si="4"/>
        <v>1</v>
      </c>
      <c r="AH27" s="27" t="s">
        <v>39</v>
      </c>
      <c r="AI27" s="80">
        <f t="shared" si="5"/>
        <v>1</v>
      </c>
      <c r="AK27" s="4" t="s">
        <v>23</v>
      </c>
      <c r="AL27" s="4" t="s">
        <v>24</v>
      </c>
      <c r="AM27" s="28">
        <v>0</v>
      </c>
      <c r="AN27" s="28">
        <v>7</v>
      </c>
      <c r="AO27" s="28">
        <v>0</v>
      </c>
      <c r="AP27" s="28">
        <v>0</v>
      </c>
      <c r="AQ27" s="28">
        <v>0</v>
      </c>
      <c r="AR27" s="28">
        <v>0</v>
      </c>
      <c r="AS27" s="92">
        <f t="shared" si="6"/>
        <v>7</v>
      </c>
      <c r="AT27" s="27" t="s">
        <v>39</v>
      </c>
      <c r="AU27" s="80">
        <f t="shared" si="7"/>
        <v>7</v>
      </c>
      <c r="AW27" s="4" t="s">
        <v>23</v>
      </c>
      <c r="AX27" s="4" t="s">
        <v>24</v>
      </c>
      <c r="AY27" s="28">
        <v>0</v>
      </c>
      <c r="AZ27" s="28">
        <v>2</v>
      </c>
      <c r="BA27" s="28">
        <v>0</v>
      </c>
      <c r="BB27" s="28">
        <v>7</v>
      </c>
      <c r="BC27" s="28">
        <v>0</v>
      </c>
      <c r="BD27" s="28">
        <v>0</v>
      </c>
      <c r="BE27" s="81">
        <f t="shared" si="8"/>
        <v>9</v>
      </c>
      <c r="BF27" s="27" t="s">
        <v>39</v>
      </c>
      <c r="BG27" s="80">
        <f t="shared" si="9"/>
        <v>9</v>
      </c>
    </row>
    <row r="29" spans="1:59" x14ac:dyDescent="0.2">
      <c r="A29" s="18" t="s">
        <v>76</v>
      </c>
      <c r="C29" s="40">
        <f>$C$13*$C$17</f>
        <v>2</v>
      </c>
      <c r="D29" s="40">
        <f>$D$13*$D$17</f>
        <v>2</v>
      </c>
      <c r="E29" s="40">
        <f>$E$13*$E$17</f>
        <v>2</v>
      </c>
      <c r="F29" s="40">
        <f>$F$13*$F$17</f>
        <v>2</v>
      </c>
      <c r="G29" s="40">
        <f>$G$13*$G$17</f>
        <v>0</v>
      </c>
      <c r="H29" s="40">
        <f>$H$13*$H$17</f>
        <v>0</v>
      </c>
      <c r="M29" s="18" t="s">
        <v>76</v>
      </c>
      <c r="O29" s="40">
        <f>$C$13*$C$17</f>
        <v>2</v>
      </c>
      <c r="P29" s="40">
        <f>$D$13*$D$17</f>
        <v>2</v>
      </c>
      <c r="Q29" s="40">
        <f>$E$13*$E$17</f>
        <v>2</v>
      </c>
      <c r="R29" s="40">
        <f>$F$13*$F$17</f>
        <v>2</v>
      </c>
      <c r="S29" s="40">
        <f>$G$13*$G$17</f>
        <v>0</v>
      </c>
      <c r="T29" s="40">
        <f>$H$13*$H$17</f>
        <v>0</v>
      </c>
      <c r="Y29" s="18" t="s">
        <v>76</v>
      </c>
      <c r="AA29" s="40">
        <f>$C$13*$C$17</f>
        <v>2</v>
      </c>
      <c r="AB29" s="40">
        <f>$D$13*$D$17</f>
        <v>2</v>
      </c>
      <c r="AC29" s="40">
        <f>$E$13*$E$17</f>
        <v>2</v>
      </c>
      <c r="AD29" s="40">
        <f>$F$13*$F$17</f>
        <v>2</v>
      </c>
      <c r="AE29" s="40">
        <f>$G$13*$G$17</f>
        <v>0</v>
      </c>
      <c r="AF29" s="40">
        <f>$H$13*$H$17</f>
        <v>0</v>
      </c>
      <c r="AK29" s="18" t="s">
        <v>76</v>
      </c>
      <c r="AM29" s="40">
        <f>$C$13*$C$17</f>
        <v>2</v>
      </c>
      <c r="AN29" s="40">
        <f>$D$13*$D$17</f>
        <v>2</v>
      </c>
      <c r="AO29" s="40">
        <f>$E$13*$E$17</f>
        <v>2</v>
      </c>
      <c r="AP29" s="40">
        <f>$F$13*$F$17</f>
        <v>2</v>
      </c>
      <c r="AQ29" s="40">
        <f>$G$13*$G$17</f>
        <v>0</v>
      </c>
      <c r="AR29" s="40">
        <f>$H$13*$H$17</f>
        <v>0</v>
      </c>
      <c r="AW29" s="18" t="s">
        <v>76</v>
      </c>
      <c r="AY29" s="40">
        <f>$C$13*$C$17</f>
        <v>2</v>
      </c>
      <c r="AZ29" s="40">
        <f>$D$13*$D$17</f>
        <v>2</v>
      </c>
      <c r="BA29" s="40">
        <f>$E$13*$E$17</f>
        <v>2</v>
      </c>
      <c r="BB29" s="40">
        <f>$F$13*$F$17</f>
        <v>2</v>
      </c>
      <c r="BC29" s="40">
        <f>$G$13*$G$17</f>
        <v>0</v>
      </c>
      <c r="BD29" s="40">
        <f>$H$13*$H$17</f>
        <v>0</v>
      </c>
    </row>
    <row r="30" spans="1:59" x14ac:dyDescent="0.2">
      <c r="C30" s="27" t="s">
        <v>35</v>
      </c>
      <c r="D30" s="27" t="s">
        <v>35</v>
      </c>
      <c r="E30" s="27" t="s">
        <v>35</v>
      </c>
      <c r="F30" s="27" t="s">
        <v>35</v>
      </c>
      <c r="G30" s="27" t="s">
        <v>35</v>
      </c>
      <c r="H30" s="27" t="s">
        <v>35</v>
      </c>
      <c r="O30" s="27" t="s">
        <v>35</v>
      </c>
      <c r="P30" s="27" t="s">
        <v>35</v>
      </c>
      <c r="Q30" s="27" t="s">
        <v>35</v>
      </c>
      <c r="R30" s="27" t="s">
        <v>35</v>
      </c>
      <c r="S30" s="27" t="s">
        <v>35</v>
      </c>
      <c r="T30" s="27" t="s">
        <v>35</v>
      </c>
      <c r="AA30" s="27" t="s">
        <v>35</v>
      </c>
      <c r="AB30" s="27" t="s">
        <v>35</v>
      </c>
      <c r="AC30" s="27" t="s">
        <v>35</v>
      </c>
      <c r="AD30" s="27" t="s">
        <v>35</v>
      </c>
      <c r="AE30" s="27" t="s">
        <v>35</v>
      </c>
      <c r="AF30" s="27" t="s">
        <v>35</v>
      </c>
      <c r="AM30" s="27" t="s">
        <v>35</v>
      </c>
      <c r="AN30" s="27" t="s">
        <v>35</v>
      </c>
      <c r="AO30" s="27" t="s">
        <v>35</v>
      </c>
      <c r="AP30" s="27" t="s">
        <v>35</v>
      </c>
      <c r="AQ30" s="27" t="s">
        <v>35</v>
      </c>
      <c r="AR30" s="27" t="s">
        <v>35</v>
      </c>
    </row>
    <row r="31" spans="1:59" ht="15" x14ac:dyDescent="0.25">
      <c r="A31" s="1" t="s">
        <v>45</v>
      </c>
      <c r="C31" s="94">
        <f t="shared" ref="C31:H31" si="10">SUM(C22:C27)</f>
        <v>18</v>
      </c>
      <c r="D31" s="94">
        <f t="shared" si="10"/>
        <v>2</v>
      </c>
      <c r="E31" s="94">
        <f t="shared" si="10"/>
        <v>2</v>
      </c>
      <c r="F31" s="94">
        <f t="shared" si="10"/>
        <v>10</v>
      </c>
      <c r="G31" s="94">
        <f t="shared" si="10"/>
        <v>0</v>
      </c>
      <c r="H31" s="94">
        <f t="shared" si="10"/>
        <v>0</v>
      </c>
      <c r="M31" s="1" t="s">
        <v>46</v>
      </c>
      <c r="O31" s="94">
        <f t="shared" ref="O31:T31" si="11">SUM(O22:O27)</f>
        <v>20</v>
      </c>
      <c r="P31" s="94">
        <f t="shared" si="11"/>
        <v>2</v>
      </c>
      <c r="Q31" s="94">
        <f t="shared" si="11"/>
        <v>7</v>
      </c>
      <c r="R31" s="94">
        <f t="shared" si="11"/>
        <v>8</v>
      </c>
      <c r="S31" s="94">
        <f t="shared" si="11"/>
        <v>0</v>
      </c>
      <c r="T31" s="94">
        <f t="shared" si="11"/>
        <v>0</v>
      </c>
      <c r="Y31" s="1" t="s">
        <v>52</v>
      </c>
      <c r="AA31" s="94">
        <f t="shared" ref="AA31:AF31" si="12">SUM(AA22:AA27)</f>
        <v>15</v>
      </c>
      <c r="AB31" s="94">
        <f t="shared" si="12"/>
        <v>2</v>
      </c>
      <c r="AC31" s="94">
        <f t="shared" si="12"/>
        <v>6</v>
      </c>
      <c r="AD31" s="94">
        <f t="shared" si="12"/>
        <v>20</v>
      </c>
      <c r="AE31" s="94">
        <f t="shared" si="12"/>
        <v>0</v>
      </c>
      <c r="AF31" s="94">
        <f t="shared" si="12"/>
        <v>0</v>
      </c>
      <c r="AK31" s="1" t="s">
        <v>56</v>
      </c>
      <c r="AM31" s="94">
        <f t="shared" ref="AM31:AR31" si="13">SUM(AM22:AM27)</f>
        <v>17</v>
      </c>
      <c r="AN31" s="94">
        <f t="shared" si="13"/>
        <v>7</v>
      </c>
      <c r="AO31" s="94">
        <f t="shared" si="13"/>
        <v>2</v>
      </c>
      <c r="AP31" s="94">
        <f t="shared" si="13"/>
        <v>18</v>
      </c>
      <c r="AQ31" s="94">
        <f t="shared" si="13"/>
        <v>0</v>
      </c>
      <c r="AR31" s="94">
        <f t="shared" si="13"/>
        <v>0</v>
      </c>
      <c r="AW31" s="1" t="s">
        <v>60</v>
      </c>
      <c r="AY31" s="94">
        <f t="shared" ref="AY31:BD31" si="14">SUM(AY22:AY27)</f>
        <v>16</v>
      </c>
      <c r="AZ31" s="94">
        <f t="shared" si="14"/>
        <v>2</v>
      </c>
      <c r="BA31" s="94">
        <f t="shared" si="14"/>
        <v>9</v>
      </c>
      <c r="BB31" s="94">
        <f t="shared" si="14"/>
        <v>12</v>
      </c>
      <c r="BC31" s="94">
        <f t="shared" si="14"/>
        <v>0</v>
      </c>
      <c r="BD31" s="94">
        <f t="shared" si="14"/>
        <v>0</v>
      </c>
    </row>
    <row r="32" spans="1:59" ht="15" x14ac:dyDescent="0.25">
      <c r="A32" s="1"/>
      <c r="C32" s="27" t="s">
        <v>35</v>
      </c>
      <c r="D32" s="27" t="s">
        <v>35</v>
      </c>
      <c r="E32" s="27" t="s">
        <v>35</v>
      </c>
      <c r="F32" s="27" t="s">
        <v>35</v>
      </c>
      <c r="G32" s="27" t="s">
        <v>35</v>
      </c>
      <c r="H32" s="27" t="s">
        <v>35</v>
      </c>
      <c r="M32" s="1"/>
      <c r="O32" s="27" t="s">
        <v>35</v>
      </c>
      <c r="P32" s="27" t="s">
        <v>35</v>
      </c>
      <c r="Q32" s="27" t="s">
        <v>35</v>
      </c>
      <c r="R32" s="27" t="s">
        <v>35</v>
      </c>
      <c r="S32" s="27" t="s">
        <v>35</v>
      </c>
      <c r="T32" s="27" t="s">
        <v>35</v>
      </c>
      <c r="Y32" s="1"/>
      <c r="AA32" s="27" t="s">
        <v>35</v>
      </c>
      <c r="AB32" s="27" t="s">
        <v>35</v>
      </c>
      <c r="AC32" s="27" t="s">
        <v>35</v>
      </c>
      <c r="AD32" s="27" t="s">
        <v>35</v>
      </c>
      <c r="AE32" s="27" t="s">
        <v>35</v>
      </c>
      <c r="AF32" s="27" t="s">
        <v>35</v>
      </c>
      <c r="AK32" s="1"/>
      <c r="AM32" s="27" t="s">
        <v>35</v>
      </c>
      <c r="AN32" s="27" t="s">
        <v>35</v>
      </c>
      <c r="AO32" s="27" t="s">
        <v>35</v>
      </c>
      <c r="AP32" s="27" t="s">
        <v>35</v>
      </c>
      <c r="AQ32" s="27" t="s">
        <v>35</v>
      </c>
      <c r="AR32" s="27" t="s">
        <v>35</v>
      </c>
      <c r="AW32" s="1"/>
    </row>
    <row r="33" spans="1:56" x14ac:dyDescent="0.2">
      <c r="A33" s="18" t="s">
        <v>71</v>
      </c>
      <c r="C33" s="95">
        <f>$C$11*$C$17</f>
        <v>20</v>
      </c>
      <c r="D33" s="95">
        <f>$D$11*$D$17</f>
        <v>20</v>
      </c>
      <c r="E33" s="95">
        <f>$E$11*$E$17</f>
        <v>20</v>
      </c>
      <c r="F33" s="95">
        <f>$F$11*$F$17</f>
        <v>20</v>
      </c>
      <c r="G33" s="95">
        <f>$G$11*$G$17</f>
        <v>0</v>
      </c>
      <c r="H33" s="95">
        <f>$H$11*$H$17</f>
        <v>0</v>
      </c>
      <c r="M33" s="18" t="s">
        <v>71</v>
      </c>
      <c r="O33" s="95">
        <f>$C$11*$C$17</f>
        <v>20</v>
      </c>
      <c r="P33" s="95">
        <f>$D$11*$D$17</f>
        <v>20</v>
      </c>
      <c r="Q33" s="95">
        <f>$E$11*$E$17</f>
        <v>20</v>
      </c>
      <c r="R33" s="95">
        <f>$F$11*$F$17</f>
        <v>20</v>
      </c>
      <c r="S33" s="95">
        <f>$G$11*$G$17</f>
        <v>0</v>
      </c>
      <c r="T33" s="95">
        <f>T11*T17</f>
        <v>0</v>
      </c>
      <c r="Y33" s="18" t="s">
        <v>71</v>
      </c>
      <c r="AA33" s="95">
        <f>$C$11*$C$17</f>
        <v>20</v>
      </c>
      <c r="AB33" s="95">
        <f>$D$11*$D$17</f>
        <v>20</v>
      </c>
      <c r="AC33" s="95">
        <f>$E$11*$E$17</f>
        <v>20</v>
      </c>
      <c r="AD33" s="95">
        <f>$F$11*$F$17</f>
        <v>20</v>
      </c>
      <c r="AE33" s="95">
        <f>$G$11*$G$17</f>
        <v>0</v>
      </c>
      <c r="AF33" s="95">
        <f>AF11*AF17</f>
        <v>0</v>
      </c>
      <c r="AK33" s="18" t="s">
        <v>71</v>
      </c>
      <c r="AM33" s="95">
        <f>$C$11*$C$17</f>
        <v>20</v>
      </c>
      <c r="AN33" s="95">
        <f>$D$11*$D$17</f>
        <v>20</v>
      </c>
      <c r="AO33" s="95">
        <f>$E$11*$E$17</f>
        <v>20</v>
      </c>
      <c r="AP33" s="95">
        <f>$F$11*$F$17</f>
        <v>20</v>
      </c>
      <c r="AQ33" s="95">
        <f>$G$11*$G$17</f>
        <v>0</v>
      </c>
      <c r="AR33" s="95">
        <f>AR11*AR17</f>
        <v>0</v>
      </c>
      <c r="AW33" s="18" t="s">
        <v>71</v>
      </c>
      <c r="AY33" s="95">
        <f>$C$11*$C$17</f>
        <v>20</v>
      </c>
      <c r="AZ33" s="95">
        <f>$D$11*$D$17</f>
        <v>20</v>
      </c>
      <c r="BA33" s="95">
        <f>$E$11*$E$17</f>
        <v>20</v>
      </c>
      <c r="BB33" s="95">
        <f>$F$11*$F$17</f>
        <v>20</v>
      </c>
      <c r="BC33" s="95">
        <f>$G$11*$G$17</f>
        <v>0</v>
      </c>
      <c r="BD33" s="95">
        <f>BD11*BD17</f>
        <v>0</v>
      </c>
    </row>
    <row r="35" spans="1:56" x14ac:dyDescent="0.2">
      <c r="A35" s="18" t="s">
        <v>44</v>
      </c>
      <c r="C35" s="85">
        <f>SUMPRODUCT(R_cost_per_trip,R_Monday_plan)</f>
        <v>12875.599999999999</v>
      </c>
      <c r="M35" s="18" t="s">
        <v>47</v>
      </c>
      <c r="O35" s="87">
        <f>SUMPRODUCT(R_cost_per_trip,R_Tuesday_plan)</f>
        <v>21353.680000000004</v>
      </c>
      <c r="Y35" s="18" t="s">
        <v>53</v>
      </c>
      <c r="AA35" s="87">
        <f>SUMPRODUCT(R_cost_per_trip,R_Wednesday_plan)</f>
        <v>19765.800000000003</v>
      </c>
      <c r="AK35" s="18" t="s">
        <v>57</v>
      </c>
      <c r="AM35" s="87">
        <f>SUMPRODUCT(R_cost_per_trip,R_Thursday_plan)</f>
        <v>18723.16</v>
      </c>
      <c r="AW35" s="18" t="s">
        <v>61</v>
      </c>
      <c r="AY35" s="87">
        <f>SUMPRODUCT(R_cost_per_trip,R_Friday_plan)</f>
        <v>21121.32</v>
      </c>
    </row>
    <row r="37" spans="1:56" hidden="1" x14ac:dyDescent="0.2">
      <c r="A37" s="18" t="s">
        <v>74</v>
      </c>
      <c r="B37">
        <v>0</v>
      </c>
    </row>
    <row r="38" spans="1:56" ht="15" x14ac:dyDescent="0.25">
      <c r="A38" s="4" t="s">
        <v>79</v>
      </c>
      <c r="B38" s="115">
        <f>SUM(R_Monday_cost,R_Tuesday_cost,R_Wednesday_cost,R_Thursday_cost,R_Friday_cost)</f>
        <v>93839.56</v>
      </c>
    </row>
    <row r="39" spans="1:56" ht="15" hidden="1" x14ac:dyDescent="0.25">
      <c r="A39" s="4" t="s">
        <v>75</v>
      </c>
      <c r="B39" s="116">
        <f>SUMPRODUCT(R_Fixed_cost_to_use_a_carrier,R_bin_Use_the_carrier)</f>
        <v>0</v>
      </c>
    </row>
    <row r="40" spans="1:56" x14ac:dyDescent="0.2">
      <c r="A40" s="18" t="s">
        <v>41</v>
      </c>
      <c r="B40" s="117">
        <f>R_Trip_Cost_week+B37*B39</f>
        <v>93839.56</v>
      </c>
    </row>
    <row r="41" spans="1:56" x14ac:dyDescent="0.2">
      <c r="B41" s="18"/>
    </row>
    <row r="44" spans="1:56" x14ac:dyDescent="0.2">
      <c r="A44" s="29" t="s">
        <v>66</v>
      </c>
      <c r="B44" s="29" t="s">
        <v>41</v>
      </c>
      <c r="C44" s="44" t="s">
        <v>90</v>
      </c>
    </row>
    <row r="45" spans="1:56" x14ac:dyDescent="0.2">
      <c r="A45" s="29">
        <v>0</v>
      </c>
      <c r="B45" s="29">
        <v>93774.16</v>
      </c>
      <c r="C45" s="44" t="s">
        <v>12</v>
      </c>
    </row>
    <row r="46" spans="1:56" x14ac:dyDescent="0.2">
      <c r="A46" s="29">
        <v>1</v>
      </c>
      <c r="B46" s="29">
        <v>93774.640000000014</v>
      </c>
      <c r="C46" s="44" t="s">
        <v>91</v>
      </c>
    </row>
    <row r="47" spans="1:56" x14ac:dyDescent="0.2">
      <c r="A47" s="29">
        <v>2</v>
      </c>
      <c r="B47" s="29">
        <v>93839.56</v>
      </c>
      <c r="C47" s="44" t="s">
        <v>91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97</vt:i4>
      </vt:variant>
    </vt:vector>
  </HeadingPairs>
  <TitlesOfParts>
    <vt:vector size="103" baseType="lpstr">
      <vt:lpstr>Rate</vt:lpstr>
      <vt:lpstr>Conclusion and optimal soutions</vt:lpstr>
      <vt:lpstr>Preprocessing of input data</vt:lpstr>
      <vt:lpstr>Distribution Plan</vt:lpstr>
      <vt:lpstr>Fairness Problem</vt:lpstr>
      <vt:lpstr>Truck Reduction Problem</vt:lpstr>
      <vt:lpstr>D_CAPACITY</vt:lpstr>
      <vt:lpstr>D_cost_per_trip</vt:lpstr>
      <vt:lpstr>D_Friday_assigned</vt:lpstr>
      <vt:lpstr>D_Friday_cost</vt:lpstr>
      <vt:lpstr>D_Friday_demand</vt:lpstr>
      <vt:lpstr>D_Friday_plan</vt:lpstr>
      <vt:lpstr>D_Friday_received</vt:lpstr>
      <vt:lpstr>D_Monday_assigned</vt:lpstr>
      <vt:lpstr>D_Monday_cost</vt:lpstr>
      <vt:lpstr>D_Monday_demand</vt:lpstr>
      <vt:lpstr>D_Monday_plan</vt:lpstr>
      <vt:lpstr>D_Monday_received</vt:lpstr>
      <vt:lpstr>D_Thursday_assigned</vt:lpstr>
      <vt:lpstr>D_Thursday_cost</vt:lpstr>
      <vt:lpstr>D_Thursday_demand</vt:lpstr>
      <vt:lpstr>D_Thursday_plan</vt:lpstr>
      <vt:lpstr>D_Thursday_received</vt:lpstr>
      <vt:lpstr>D_Tuesday_assigned</vt:lpstr>
      <vt:lpstr>D_Tuesday_cost</vt:lpstr>
      <vt:lpstr>D_Tuesday_demand</vt:lpstr>
      <vt:lpstr>D_Tuesday_plan</vt:lpstr>
      <vt:lpstr>D_Tuesday_received</vt:lpstr>
      <vt:lpstr>D_Wednesday_assigned</vt:lpstr>
      <vt:lpstr>D_Wednesday_cost</vt:lpstr>
      <vt:lpstr>D_Wednesday_demand</vt:lpstr>
      <vt:lpstr>D_Wednesday_plan</vt:lpstr>
      <vt:lpstr>D_Wednesday_received</vt:lpstr>
      <vt:lpstr>F_CAPACITY</vt:lpstr>
      <vt:lpstr>F_cost_per_trip</vt:lpstr>
      <vt:lpstr>F_Daily_Commitment</vt:lpstr>
      <vt:lpstr>F_Friday_assigned</vt:lpstr>
      <vt:lpstr>F_Friday_cost</vt:lpstr>
      <vt:lpstr>F_Friday_demand</vt:lpstr>
      <vt:lpstr>F_Friday_plan</vt:lpstr>
      <vt:lpstr>F_Friday_received</vt:lpstr>
      <vt:lpstr>F_Monday_assigned</vt:lpstr>
      <vt:lpstr>F_Monday_cost</vt:lpstr>
      <vt:lpstr>F_Monday_demand</vt:lpstr>
      <vt:lpstr>F_Monday_plan</vt:lpstr>
      <vt:lpstr>F_Monday_received</vt:lpstr>
      <vt:lpstr>F_Thursday_assigned</vt:lpstr>
      <vt:lpstr>F_Thursday_cost</vt:lpstr>
      <vt:lpstr>F_Thursday_demand</vt:lpstr>
      <vt:lpstr>F_Thursday_plan</vt:lpstr>
      <vt:lpstr>F_Thursday_received</vt:lpstr>
      <vt:lpstr>F_Total_Cost</vt:lpstr>
      <vt:lpstr>F_Tuesday_assigned</vt:lpstr>
      <vt:lpstr>F_Tuesday_cost</vt:lpstr>
      <vt:lpstr>F_Tuesday_demand</vt:lpstr>
      <vt:lpstr>F_Tuesday_plan</vt:lpstr>
      <vt:lpstr>F_Tuesday_received</vt:lpstr>
      <vt:lpstr>F_Wednesday_assigned</vt:lpstr>
      <vt:lpstr>F_Wednesday_cost</vt:lpstr>
      <vt:lpstr>F_Wednesday_demand</vt:lpstr>
      <vt:lpstr>F_Wednesday_plan</vt:lpstr>
      <vt:lpstr>F_Wednesday_received</vt:lpstr>
      <vt:lpstr>F_Weekly_assigned</vt:lpstr>
      <vt:lpstr>F_Weekly_commitment_1</vt:lpstr>
      <vt:lpstr>F_Weekly_commitment_2</vt:lpstr>
      <vt:lpstr>F_Weekly_commitment_3</vt:lpstr>
      <vt:lpstr>F_Weekly_commitment_4</vt:lpstr>
      <vt:lpstr>F_Weekly_commitment_5</vt:lpstr>
      <vt:lpstr>F_Weekly_commitment_6</vt:lpstr>
      <vt:lpstr>F_Weekly_commitment_7</vt:lpstr>
      <vt:lpstr>'Truck Reduction Problem'!R_bin_Use_the_carrier</vt:lpstr>
      <vt:lpstr>'Truck Reduction Problem'!R_CAPACITY</vt:lpstr>
      <vt:lpstr>'Truck Reduction Problem'!R_CAPACITY_in_use</vt:lpstr>
      <vt:lpstr>'Truck Reduction Problem'!R_Commitment_in_use</vt:lpstr>
      <vt:lpstr>'Truck Reduction Problem'!R_cost_per_trip</vt:lpstr>
      <vt:lpstr>'Truck Reduction Problem'!R_Daily_Commitment</vt:lpstr>
      <vt:lpstr>'Truck Reduction Problem'!R_Fixed_cost_to_use_a_carrier</vt:lpstr>
      <vt:lpstr>'Truck Reduction Problem'!R_Friday_assigned</vt:lpstr>
      <vt:lpstr>'Truck Reduction Problem'!R_Friday_cost</vt:lpstr>
      <vt:lpstr>'Truck Reduction Problem'!R_Friday_demand</vt:lpstr>
      <vt:lpstr>'Truck Reduction Problem'!R_Friday_plan</vt:lpstr>
      <vt:lpstr>'Truck Reduction Problem'!R_Friday_received</vt:lpstr>
      <vt:lpstr>'Truck Reduction Problem'!R_Monday_assigned</vt:lpstr>
      <vt:lpstr>'Truck Reduction Problem'!R_Monday_cost</vt:lpstr>
      <vt:lpstr>'Truck Reduction Problem'!R_Monday_demand</vt:lpstr>
      <vt:lpstr>'Truck Reduction Problem'!R_Monday_plan</vt:lpstr>
      <vt:lpstr>'Truck Reduction Problem'!R_Monday_received</vt:lpstr>
      <vt:lpstr>'Truck Reduction Problem'!R_Thursday_assigned</vt:lpstr>
      <vt:lpstr>'Truck Reduction Problem'!R_Thursday_cost</vt:lpstr>
      <vt:lpstr>'Truck Reduction Problem'!R_Thursday_demand</vt:lpstr>
      <vt:lpstr>'Truck Reduction Problem'!R_Thursday_plan</vt:lpstr>
      <vt:lpstr>'Truck Reduction Problem'!R_Thursday_received</vt:lpstr>
      <vt:lpstr>'Truck Reduction Problem'!R_Trip_Cost_week</vt:lpstr>
      <vt:lpstr>'Truck Reduction Problem'!R_Tuesday_assigned</vt:lpstr>
      <vt:lpstr>'Truck Reduction Problem'!R_Tuesday_cost</vt:lpstr>
      <vt:lpstr>'Truck Reduction Problem'!R_Tuesday_demand</vt:lpstr>
      <vt:lpstr>'Truck Reduction Problem'!R_Tuesday_plan</vt:lpstr>
      <vt:lpstr>'Truck Reduction Problem'!R_Tuesday_received</vt:lpstr>
      <vt:lpstr>'Truck Reduction Problem'!R_Wednesday_assigned</vt:lpstr>
      <vt:lpstr>'Truck Reduction Problem'!R_Wednesday_cost</vt:lpstr>
      <vt:lpstr>'Truck Reduction Problem'!R_Wednesday_demand</vt:lpstr>
      <vt:lpstr>'Truck Reduction Problem'!R_Wednesday_plan</vt:lpstr>
      <vt:lpstr>'Truck Reduction Problem'!R_Wednesday_received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 Kolesar, Ph. D.</dc:creator>
  <cp:lastModifiedBy>MAX Wang</cp:lastModifiedBy>
  <dcterms:created xsi:type="dcterms:W3CDTF">2000-07-07T00:36:17Z</dcterms:created>
  <dcterms:modified xsi:type="dcterms:W3CDTF">2024-07-31T08:22:39Z</dcterms:modified>
</cp:coreProperties>
</file>