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/>
  </bookViews>
  <sheets>
    <sheet name="Verificador" sheetId="1" r:id="rId1"/>
    <sheet name="Datos" sheetId="3" r:id="rId2"/>
  </sheets>
  <calcPr calcId="145621"/>
</workbook>
</file>

<file path=xl/calcChain.xml><?xml version="1.0" encoding="utf-8"?>
<calcChain xmlns="http://schemas.openxmlformats.org/spreadsheetml/2006/main">
  <c r="C15" i="1" l="1"/>
  <c r="A17" i="1"/>
  <c r="A15" i="1"/>
  <c r="P41" i="1" s="1"/>
  <c r="A13" i="1"/>
  <c r="O35" i="1" s="1"/>
  <c r="C12" i="1"/>
  <c r="M38" i="1" s="1"/>
  <c r="C18" i="1"/>
  <c r="N40" i="1" s="1"/>
  <c r="E15" i="1"/>
  <c r="G15" i="1"/>
  <c r="I15" i="1"/>
  <c r="K16" i="1"/>
  <c r="H41" i="1" s="1"/>
  <c r="K14" i="1"/>
  <c r="L18" i="1"/>
  <c r="F35" i="1" s="1"/>
  <c r="L12" i="1"/>
  <c r="M16" i="1"/>
  <c r="D41" i="1" s="1"/>
  <c r="M14" i="1"/>
  <c r="O16" i="1"/>
  <c r="B36" i="1" s="1"/>
  <c r="O14" i="1"/>
  <c r="A41" i="1" s="1"/>
  <c r="C40" i="1" l="1"/>
  <c r="L36" i="1"/>
  <c r="L41" i="1"/>
  <c r="J40" i="1"/>
  <c r="I38" i="1"/>
  <c r="G37" i="1"/>
  <c r="P35" i="1"/>
  <c r="Q38" i="1"/>
  <c r="K35" i="1"/>
  <c r="A42" i="1"/>
  <c r="E42" i="1"/>
  <c r="K36" i="1"/>
  <c r="L37" i="1"/>
  <c r="H38" i="1"/>
  <c r="A39" i="1"/>
  <c r="E39" i="1"/>
  <c r="I39" i="1"/>
  <c r="M39" i="1"/>
  <c r="Q39" i="1"/>
  <c r="D40" i="1"/>
  <c r="H40" i="1"/>
  <c r="L40" i="1"/>
  <c r="P40" i="1"/>
  <c r="N41" i="1"/>
  <c r="K41" i="1"/>
  <c r="G41" i="1"/>
  <c r="C41" i="1"/>
  <c r="B42" i="1"/>
  <c r="F42" i="1"/>
  <c r="J42" i="1"/>
  <c r="N42" i="1"/>
  <c r="C35" i="1"/>
  <c r="F37" i="1"/>
  <c r="O37" i="1"/>
  <c r="L38" i="1"/>
  <c r="B39" i="1"/>
  <c r="F39" i="1"/>
  <c r="J39" i="1"/>
  <c r="N39" i="1"/>
  <c r="A40" i="1"/>
  <c r="E40" i="1"/>
  <c r="I40" i="1"/>
  <c r="M40" i="1"/>
  <c r="Q40" i="1"/>
  <c r="Q41" i="1"/>
  <c r="J41" i="1"/>
  <c r="F41" i="1"/>
  <c r="B41" i="1"/>
  <c r="C42" i="1"/>
  <c r="G42" i="1"/>
  <c r="K42" i="1"/>
  <c r="O42" i="1"/>
  <c r="M35" i="1"/>
  <c r="H37" i="1"/>
  <c r="P37" i="1"/>
  <c r="O38" i="1"/>
  <c r="C39" i="1"/>
  <c r="G39" i="1"/>
  <c r="K39" i="1"/>
  <c r="O39" i="1"/>
  <c r="B40" i="1"/>
  <c r="F40" i="1"/>
  <c r="O41" i="1"/>
  <c r="I41" i="1"/>
  <c r="E41" i="1"/>
  <c r="D42" i="1"/>
  <c r="H42" i="1"/>
  <c r="L42" i="1"/>
  <c r="P42" i="1"/>
  <c r="C36" i="1"/>
  <c r="K37" i="1"/>
  <c r="F38" i="1"/>
  <c r="P38" i="1"/>
  <c r="D39" i="1"/>
  <c r="H39" i="1"/>
  <c r="L39" i="1"/>
  <c r="P39" i="1"/>
  <c r="G40" i="1"/>
  <c r="K40" i="1"/>
  <c r="O40" i="1"/>
  <c r="M41" i="1"/>
  <c r="I42" i="1"/>
  <c r="M42" i="1"/>
  <c r="Q42" i="1"/>
  <c r="Q35" i="1"/>
  <c r="J36" i="1"/>
  <c r="J35" i="1"/>
  <c r="N35" i="1"/>
  <c r="H35" i="1"/>
  <c r="L35" i="1"/>
  <c r="I36" i="1"/>
  <c r="C37" i="1"/>
  <c r="J37" i="1"/>
  <c r="N37" i="1"/>
  <c r="C38" i="1"/>
  <c r="J38" i="1"/>
  <c r="N38" i="1"/>
  <c r="I35" i="1"/>
  <c r="K38" i="1"/>
  <c r="H36" i="1"/>
  <c r="I37" i="1"/>
  <c r="M37" i="1"/>
  <c r="Q37" i="1"/>
  <c r="G38" i="1"/>
  <c r="G35" i="1"/>
  <c r="G36" i="1"/>
  <c r="D35" i="1"/>
  <c r="D38" i="1"/>
  <c r="D36" i="1"/>
  <c r="D37" i="1"/>
  <c r="E38" i="1"/>
  <c r="E37" i="1"/>
  <c r="E35" i="1"/>
  <c r="B35" i="1"/>
  <c r="B37" i="1"/>
  <c r="B38" i="1"/>
  <c r="A37" i="1"/>
  <c r="A35" i="1"/>
  <c r="A38" i="1"/>
  <c r="A36" i="1"/>
</calcChain>
</file>

<file path=xl/comments1.xml><?xml version="1.0" encoding="utf-8"?>
<comments xmlns="http://schemas.openxmlformats.org/spreadsheetml/2006/main">
  <authors>
    <author>Talenti Maximiliano</author>
  </authors>
  <commentList>
    <comment ref="C2" authorId="0">
      <text>
        <r>
          <rPr>
            <sz val="9"/>
            <color indexed="81"/>
            <rFont val="Tahoma"/>
            <charset val="1"/>
          </rPr>
          <t>M</t>
        </r>
      </text>
    </comment>
    <comment ref="L2" authorId="0">
      <text>
        <r>
          <rPr>
            <b/>
            <sz val="9"/>
            <color indexed="81"/>
            <rFont val="Tahoma"/>
            <charset val="1"/>
          </rPr>
          <t>E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O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G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C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A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P</t>
        </r>
      </text>
    </comment>
    <comment ref="C5" authorId="0">
      <text>
        <r>
          <rPr>
            <b/>
            <sz val="9"/>
            <color indexed="81"/>
            <rFont val="Tahoma"/>
            <charset val="1"/>
          </rPr>
          <t>L</t>
        </r>
      </text>
    </comment>
    <comment ref="E5" authorId="0">
      <text>
        <r>
          <rPr>
            <b/>
            <sz val="9"/>
            <color indexed="81"/>
            <rFont val="Tahoma"/>
            <charset val="1"/>
          </rPr>
          <t>K</t>
        </r>
      </text>
    </comment>
    <comment ref="G5" authorId="0">
      <text>
        <r>
          <rPr>
            <b/>
            <sz val="9"/>
            <color indexed="81"/>
            <rFont val="Tahoma"/>
            <charset val="1"/>
          </rPr>
          <t>J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I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H</t>
        </r>
      </text>
    </comment>
    <comment ref="M6" authorId="0">
      <text>
        <r>
          <rPr>
            <b/>
            <sz val="9"/>
            <color indexed="81"/>
            <rFont val="Tahoma"/>
            <charset val="1"/>
          </rPr>
          <t>D</t>
        </r>
      </text>
    </comment>
    <comment ref="O6" authorId="0">
      <text>
        <r>
          <rPr>
            <b/>
            <sz val="9"/>
            <color indexed="81"/>
            <rFont val="Tahoma"/>
            <charset val="1"/>
          </rPr>
          <t>B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Q</t>
        </r>
      </text>
    </comment>
    <comment ref="C8" authorId="0">
      <text>
        <r>
          <rPr>
            <b/>
            <sz val="9"/>
            <color indexed="81"/>
            <rFont val="Tahoma"/>
            <charset val="1"/>
          </rPr>
          <t>N</t>
        </r>
      </text>
    </comment>
    <comment ref="L8" authorId="0">
      <text>
        <r>
          <rPr>
            <b/>
            <sz val="9"/>
            <color indexed="81"/>
            <rFont val="Tahoma"/>
            <charset val="1"/>
          </rPr>
          <t>F</t>
        </r>
      </text>
    </comment>
    <comment ref="C12" authorId="0">
      <text>
        <r>
          <rPr>
            <sz val="9"/>
            <color indexed="81"/>
            <rFont val="Tahoma"/>
            <charset val="1"/>
          </rPr>
          <t>M</t>
        </r>
      </text>
    </comment>
    <comment ref="L12" authorId="0">
      <text>
        <r>
          <rPr>
            <b/>
            <sz val="9"/>
            <color indexed="81"/>
            <rFont val="Tahoma"/>
            <charset val="1"/>
          </rPr>
          <t>E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O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G</t>
        </r>
      </text>
    </comment>
    <comment ref="M14" authorId="0">
      <text>
        <r>
          <rPr>
            <b/>
            <sz val="9"/>
            <color indexed="81"/>
            <rFont val="Tahoma"/>
            <charset val="1"/>
          </rPr>
          <t>C</t>
        </r>
      </text>
    </comment>
    <comment ref="O14" authorId="0">
      <text>
        <r>
          <rPr>
            <b/>
            <sz val="9"/>
            <color indexed="81"/>
            <rFont val="Tahoma"/>
            <charset val="1"/>
          </rPr>
          <t>A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P</t>
        </r>
      </text>
    </comment>
    <comment ref="C15" authorId="0">
      <text>
        <r>
          <rPr>
            <b/>
            <sz val="9"/>
            <color indexed="81"/>
            <rFont val="Tahoma"/>
            <charset val="1"/>
          </rPr>
          <t>L</t>
        </r>
      </text>
    </comment>
    <comment ref="E15" authorId="0">
      <text>
        <r>
          <rPr>
            <b/>
            <sz val="9"/>
            <color indexed="81"/>
            <rFont val="Tahoma"/>
            <charset val="1"/>
          </rPr>
          <t>K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J</t>
        </r>
      </text>
    </comment>
    <comment ref="I15" authorId="0">
      <text>
        <r>
          <rPr>
            <b/>
            <sz val="9"/>
            <color indexed="81"/>
            <rFont val="Tahoma"/>
            <charset val="1"/>
          </rPr>
          <t>I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H</t>
        </r>
      </text>
    </comment>
    <comment ref="M16" authorId="0">
      <text>
        <r>
          <rPr>
            <b/>
            <sz val="9"/>
            <color indexed="81"/>
            <rFont val="Tahoma"/>
            <charset val="1"/>
          </rPr>
          <t>D</t>
        </r>
      </text>
    </comment>
    <comment ref="O16" authorId="0">
      <text>
        <r>
          <rPr>
            <b/>
            <sz val="9"/>
            <color indexed="81"/>
            <rFont val="Tahoma"/>
            <charset val="1"/>
          </rPr>
          <t>B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Q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N</t>
        </r>
      </text>
    </comment>
    <comment ref="L18" authorId="0">
      <text>
        <r>
          <rPr>
            <b/>
            <sz val="9"/>
            <color indexed="81"/>
            <rFont val="Tahoma"/>
            <charset val="1"/>
          </rPr>
          <t>F</t>
        </r>
      </text>
    </comment>
  </commentList>
</comments>
</file>

<file path=xl/sharedStrings.xml><?xml version="1.0" encoding="utf-8"?>
<sst xmlns="http://schemas.openxmlformats.org/spreadsheetml/2006/main" count="87" uniqueCount="41">
  <si>
    <t>min_conflicts</t>
  </si>
  <si>
    <t>Lasers</t>
  </si>
  <si>
    <t>Escudos</t>
  </si>
  <si>
    <t>Bahias</t>
  </si>
  <si>
    <t>Cabinas</t>
  </si>
  <si>
    <t>Baterias</t>
  </si>
  <si>
    <t>Motores</t>
  </si>
  <si>
    <t>No puede haber baterías conectadas a lasers</t>
  </si>
  <si>
    <t xml:space="preserve">Los motores solo pueden ubicarse en los slots traseros o en los 4 slots laterales </t>
  </si>
  <si>
    <t>Los sistemas de vida extraterrestre sí o sí tienen que ubicarse conectados a cabinas.</t>
  </si>
  <si>
    <t>Las cabinas no pueden estar conectadas a los motores.</t>
  </si>
  <si>
    <t>Los escudos no pueden estar conectados con los sistemas de vida extraterrestre</t>
  </si>
  <si>
    <t>Las bahías de carga tienen que tener al menos una cabina conectada</t>
  </si>
  <si>
    <t>No es posible instalar dos módulos iguales conectados entre sí.</t>
  </si>
  <si>
    <t>Sist V.E</t>
  </si>
  <si>
    <t>backtracking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</si>
  <si>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</si>
  <si>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</si>
  <si>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</si>
  <si>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</si>
  <si>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</si>
  <si>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</si>
  <si>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</si>
  <si>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</si>
  <si>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</si>
  <si>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</si>
  <si>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</si>
  <si>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</si>
  <si>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</si>
  <si>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</si>
  <si>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</si>
  <si>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</si>
  <si>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</si>
  <si>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Las baterías tienen que tener al menos conectados(2): Lasers, Cabinas de tripulantes, Escudos y Sistemas de vida extraterrestre.</t>
  </si>
  <si>
    <t>Regla</t>
  </si>
  <si>
    <t>Falta agregar la validación para que exista al menos un módulo de cada uno</t>
  </si>
  <si>
    <r>
      <t xml:space="preserve">Sistema de vida extraterrestre tiene que ser igual a </t>
    </r>
    <r>
      <rPr>
        <b/>
        <sz val="11"/>
        <color theme="1"/>
        <rFont val="Calibri"/>
        <family val="2"/>
        <scheme val="minor"/>
      </rPr>
      <t>Sist V.E</t>
    </r>
  </si>
  <si>
    <r>
      <t xml:space="preserve">Cabinas de tripulantes triene que ser igual a </t>
    </r>
    <r>
      <rPr>
        <b/>
        <sz val="11"/>
        <color theme="1"/>
        <rFont val="Calibri"/>
        <family val="2"/>
        <scheme val="minor"/>
      </rPr>
      <t>Cabinas</t>
    </r>
  </si>
  <si>
    <r>
      <t>Bahias de carga tienen que ser igual a</t>
    </r>
    <r>
      <rPr>
        <b/>
        <sz val="11"/>
        <color theme="1"/>
        <rFont val="Calibri"/>
        <family val="2"/>
        <scheme val="minor"/>
      </rPr>
      <t xml:space="preserve"> Bahias</t>
    </r>
  </si>
  <si>
    <t>Posición</t>
  </si>
  <si>
    <t>Iteraciones: 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</si>
</sst>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/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NumberFormat="1" applyFill="1" applyBorder="1"/>
    <xf numFmtId="0" fontId="0" fillId="0" borderId="1" xfId="0" applyNumberFormat="1" applyFont="1" applyBorder="1" applyAlignment="1">
      <alignment horizontal="center"/>
    </xf>
    <xf numFmtId="0" fontId="8" fillId="0" borderId="0" xfId="0" applyFont="1"/>
    <xf numFmtId="0" fontId="5" fillId="3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9" fillId="0" borderId="0" xfId="0" applyFont="1" applyAlignment="1"/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0" fillId="5" borderId="0" xfId="0" applyFill="1"/>
    <xf numFmtId="0" fontId="0" fillId="2" borderId="0" xfId="0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3</xdr:row>
      <xdr:rowOff>104775</xdr:rowOff>
    </xdr:from>
    <xdr:to>
      <xdr:col>13</xdr:col>
      <xdr:colOff>447675</xdr:colOff>
      <xdr:row>3</xdr:row>
      <xdr:rowOff>114300</xdr:rowOff>
    </xdr:to>
    <xdr:cxnSp macro="">
      <xdr:nvCxnSpPr>
        <xdr:cNvPr id="3" name="2 Conector recto de flecha"/>
        <xdr:cNvCxnSpPr/>
      </xdr:nvCxnSpPr>
      <xdr:spPr>
        <a:xfrm flipH="1" flipV="1">
          <a:off x="8505825" y="676275"/>
          <a:ext cx="352425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5</xdr:row>
      <xdr:rowOff>95250</xdr:rowOff>
    </xdr:from>
    <xdr:to>
      <xdr:col>13</xdr:col>
      <xdr:colOff>457200</xdr:colOff>
      <xdr:row>5</xdr:row>
      <xdr:rowOff>104775</xdr:rowOff>
    </xdr:to>
    <xdr:cxnSp macro="">
      <xdr:nvCxnSpPr>
        <xdr:cNvPr id="4" name="3 Conector recto de flecha"/>
        <xdr:cNvCxnSpPr/>
      </xdr:nvCxnSpPr>
      <xdr:spPr>
        <a:xfrm flipH="1" flipV="1">
          <a:off x="8515350" y="1047750"/>
          <a:ext cx="352425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447675</xdr:colOff>
      <xdr:row>3</xdr:row>
      <xdr:rowOff>171450</xdr:rowOff>
    </xdr:from>
    <xdr:to>
      <xdr:col>12</xdr:col>
      <xdr:colOff>466725</xdr:colOff>
      <xdr:row>4</xdr:row>
      <xdr:rowOff>180976</xdr:rowOff>
    </xdr:to>
    <xdr:cxnSp macro="">
      <xdr:nvCxnSpPr>
        <xdr:cNvPr id="5" name="4 Conector recto de flecha"/>
        <xdr:cNvCxnSpPr/>
      </xdr:nvCxnSpPr>
      <xdr:spPr>
        <a:xfrm flipH="1" flipV="1">
          <a:off x="8096250" y="742950"/>
          <a:ext cx="19050" cy="200026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390525</xdr:colOff>
      <xdr:row>4</xdr:row>
      <xdr:rowOff>0</xdr:rowOff>
    </xdr:from>
    <xdr:to>
      <xdr:col>14</xdr:col>
      <xdr:colOff>409575</xdr:colOff>
      <xdr:row>5</xdr:row>
      <xdr:rowOff>9526</xdr:rowOff>
    </xdr:to>
    <xdr:cxnSp macro="">
      <xdr:nvCxnSpPr>
        <xdr:cNvPr id="10" name="9 Conector recto de flecha"/>
        <xdr:cNvCxnSpPr/>
      </xdr:nvCxnSpPr>
      <xdr:spPr>
        <a:xfrm flipH="1" flipV="1">
          <a:off x="9324975" y="762000"/>
          <a:ext cx="19050" cy="200026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114300</xdr:colOff>
      <xdr:row>2</xdr:row>
      <xdr:rowOff>0</xdr:rowOff>
    </xdr:from>
    <xdr:to>
      <xdr:col>12</xdr:col>
      <xdr:colOff>381000</xdr:colOff>
      <xdr:row>2</xdr:row>
      <xdr:rowOff>152400</xdr:rowOff>
    </xdr:to>
    <xdr:cxnSp macro="">
      <xdr:nvCxnSpPr>
        <xdr:cNvPr id="12" name="11 Conector recto de flecha"/>
        <xdr:cNvCxnSpPr/>
      </xdr:nvCxnSpPr>
      <xdr:spPr>
        <a:xfrm flipH="1" flipV="1">
          <a:off x="7762875" y="381000"/>
          <a:ext cx="266700" cy="1524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180975</xdr:colOff>
      <xdr:row>6</xdr:row>
      <xdr:rowOff>28575</xdr:rowOff>
    </xdr:from>
    <xdr:to>
      <xdr:col>12</xdr:col>
      <xdr:colOff>400050</xdr:colOff>
      <xdr:row>7</xdr:row>
      <xdr:rowOff>19050</xdr:rowOff>
    </xdr:to>
    <xdr:cxnSp macro="">
      <xdr:nvCxnSpPr>
        <xdr:cNvPr id="14" name="13 Conector recto de flecha"/>
        <xdr:cNvCxnSpPr/>
      </xdr:nvCxnSpPr>
      <xdr:spPr>
        <a:xfrm flipH="1">
          <a:off x="7829550" y="1171575"/>
          <a:ext cx="219075" cy="1809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361950</xdr:colOff>
      <xdr:row>1</xdr:row>
      <xdr:rowOff>180975</xdr:rowOff>
    </xdr:from>
    <xdr:to>
      <xdr:col>10</xdr:col>
      <xdr:colOff>600075</xdr:colOff>
      <xdr:row>2</xdr:row>
      <xdr:rowOff>171450</xdr:rowOff>
    </xdr:to>
    <xdr:cxnSp macro="">
      <xdr:nvCxnSpPr>
        <xdr:cNvPr id="16" name="15 Conector recto de flecha"/>
        <xdr:cNvCxnSpPr/>
      </xdr:nvCxnSpPr>
      <xdr:spPr>
        <a:xfrm flipH="1">
          <a:off x="6486525" y="371475"/>
          <a:ext cx="238125" cy="1809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514350</xdr:colOff>
      <xdr:row>6</xdr:row>
      <xdr:rowOff>95250</xdr:rowOff>
    </xdr:from>
    <xdr:to>
      <xdr:col>10</xdr:col>
      <xdr:colOff>638175</xdr:colOff>
      <xdr:row>7</xdr:row>
      <xdr:rowOff>114300</xdr:rowOff>
    </xdr:to>
    <xdr:cxnSp macro="">
      <xdr:nvCxnSpPr>
        <xdr:cNvPr id="18" name="17 Conector recto de flecha"/>
        <xdr:cNvCxnSpPr/>
      </xdr:nvCxnSpPr>
      <xdr:spPr>
        <a:xfrm flipH="1" flipV="1">
          <a:off x="6638925" y="1238250"/>
          <a:ext cx="123825" cy="20955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3</xdr:row>
      <xdr:rowOff>171450</xdr:rowOff>
    </xdr:from>
    <xdr:to>
      <xdr:col>10</xdr:col>
      <xdr:colOff>438150</xdr:colOff>
      <xdr:row>4</xdr:row>
      <xdr:rowOff>180976</xdr:rowOff>
    </xdr:to>
    <xdr:cxnSp macro="">
      <xdr:nvCxnSpPr>
        <xdr:cNvPr id="19" name="18 Conector recto de flecha"/>
        <xdr:cNvCxnSpPr/>
      </xdr:nvCxnSpPr>
      <xdr:spPr>
        <a:xfrm flipH="1" flipV="1">
          <a:off x="6543675" y="742950"/>
          <a:ext cx="19050" cy="200026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3</xdr:row>
      <xdr:rowOff>76200</xdr:rowOff>
    </xdr:from>
    <xdr:to>
      <xdr:col>9</xdr:col>
      <xdr:colOff>476250</xdr:colOff>
      <xdr:row>4</xdr:row>
      <xdr:rowOff>19050</xdr:rowOff>
    </xdr:to>
    <xdr:cxnSp macro="">
      <xdr:nvCxnSpPr>
        <xdr:cNvPr id="21" name="20 Conector recto de flecha"/>
        <xdr:cNvCxnSpPr/>
      </xdr:nvCxnSpPr>
      <xdr:spPr>
        <a:xfrm flipH="1">
          <a:off x="5743575" y="647700"/>
          <a:ext cx="333375" cy="13335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5</xdr:row>
      <xdr:rowOff>9525</xdr:rowOff>
    </xdr:from>
    <xdr:to>
      <xdr:col>9</xdr:col>
      <xdr:colOff>457200</xdr:colOff>
      <xdr:row>5</xdr:row>
      <xdr:rowOff>152400</xdr:rowOff>
    </xdr:to>
    <xdr:cxnSp macro="">
      <xdr:nvCxnSpPr>
        <xdr:cNvPr id="23" name="22 Conector recto de flecha"/>
        <xdr:cNvCxnSpPr/>
      </xdr:nvCxnSpPr>
      <xdr:spPr>
        <a:xfrm flipH="1" flipV="1">
          <a:off x="5724525" y="962025"/>
          <a:ext cx="333375" cy="1428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4</xdr:row>
      <xdr:rowOff>76200</xdr:rowOff>
    </xdr:from>
    <xdr:to>
      <xdr:col>7</xdr:col>
      <xdr:colOff>266700</xdr:colOff>
      <xdr:row>4</xdr:row>
      <xdr:rowOff>85725</xdr:rowOff>
    </xdr:to>
    <xdr:cxnSp macro="">
      <xdr:nvCxnSpPr>
        <xdr:cNvPr id="25" name="24 Conector recto de flecha"/>
        <xdr:cNvCxnSpPr/>
      </xdr:nvCxnSpPr>
      <xdr:spPr>
        <a:xfrm flipH="1" flipV="1">
          <a:off x="4505325" y="838200"/>
          <a:ext cx="228600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4</xdr:row>
      <xdr:rowOff>85725</xdr:rowOff>
    </xdr:from>
    <xdr:to>
      <xdr:col>5</xdr:col>
      <xdr:colOff>295275</xdr:colOff>
      <xdr:row>4</xdr:row>
      <xdr:rowOff>95250</xdr:rowOff>
    </xdr:to>
    <xdr:cxnSp macro="">
      <xdr:nvCxnSpPr>
        <xdr:cNvPr id="26" name="25 Conector recto de flecha"/>
        <xdr:cNvCxnSpPr/>
      </xdr:nvCxnSpPr>
      <xdr:spPr>
        <a:xfrm flipH="1" flipV="1">
          <a:off x="3419475" y="847725"/>
          <a:ext cx="228600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4</xdr:row>
      <xdr:rowOff>95250</xdr:rowOff>
    </xdr:from>
    <xdr:to>
      <xdr:col>3</xdr:col>
      <xdr:colOff>409575</xdr:colOff>
      <xdr:row>4</xdr:row>
      <xdr:rowOff>114301</xdr:rowOff>
    </xdr:to>
    <xdr:cxnSp macro="">
      <xdr:nvCxnSpPr>
        <xdr:cNvPr id="27" name="26 Conector recto de flecha"/>
        <xdr:cNvCxnSpPr/>
      </xdr:nvCxnSpPr>
      <xdr:spPr>
        <a:xfrm flipH="1" flipV="1">
          <a:off x="2190750" y="857250"/>
          <a:ext cx="295275" cy="19051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2</xdr:row>
      <xdr:rowOff>85725</xdr:rowOff>
    </xdr:from>
    <xdr:to>
      <xdr:col>2</xdr:col>
      <xdr:colOff>419100</xdr:colOff>
      <xdr:row>3</xdr:row>
      <xdr:rowOff>133350</xdr:rowOff>
    </xdr:to>
    <xdr:cxnSp macro="">
      <xdr:nvCxnSpPr>
        <xdr:cNvPr id="30" name="29 Conector recto de flecha"/>
        <xdr:cNvCxnSpPr/>
      </xdr:nvCxnSpPr>
      <xdr:spPr>
        <a:xfrm>
          <a:off x="1733550" y="466725"/>
          <a:ext cx="0" cy="2381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5</xdr:row>
      <xdr:rowOff>95250</xdr:rowOff>
    </xdr:from>
    <xdr:to>
      <xdr:col>2</xdr:col>
      <xdr:colOff>400050</xdr:colOff>
      <xdr:row>6</xdr:row>
      <xdr:rowOff>142875</xdr:rowOff>
    </xdr:to>
    <xdr:cxnSp macro="">
      <xdr:nvCxnSpPr>
        <xdr:cNvPr id="31" name="30 Conector recto de flecha"/>
        <xdr:cNvCxnSpPr/>
      </xdr:nvCxnSpPr>
      <xdr:spPr>
        <a:xfrm>
          <a:off x="1714500" y="1047750"/>
          <a:ext cx="0" cy="2381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4</xdr:row>
      <xdr:rowOff>85725</xdr:rowOff>
    </xdr:from>
    <xdr:to>
      <xdr:col>1</xdr:col>
      <xdr:colOff>419100</xdr:colOff>
      <xdr:row>4</xdr:row>
      <xdr:rowOff>104776</xdr:rowOff>
    </xdr:to>
    <xdr:cxnSp macro="">
      <xdr:nvCxnSpPr>
        <xdr:cNvPr id="32" name="31 Conector recto de flecha"/>
        <xdr:cNvCxnSpPr/>
      </xdr:nvCxnSpPr>
      <xdr:spPr>
        <a:xfrm flipH="1" flipV="1">
          <a:off x="885825" y="847725"/>
          <a:ext cx="295275" cy="19051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371475</xdr:colOff>
      <xdr:row>2</xdr:row>
      <xdr:rowOff>180975</xdr:rowOff>
    </xdr:from>
    <xdr:to>
      <xdr:col>0</xdr:col>
      <xdr:colOff>390525</xdr:colOff>
      <xdr:row>4</xdr:row>
      <xdr:rowOff>1</xdr:rowOff>
    </xdr:to>
    <xdr:cxnSp macro="">
      <xdr:nvCxnSpPr>
        <xdr:cNvPr id="33" name="32 Conector recto de flecha"/>
        <xdr:cNvCxnSpPr/>
      </xdr:nvCxnSpPr>
      <xdr:spPr>
        <a:xfrm flipH="1" flipV="1">
          <a:off x="371475" y="561975"/>
          <a:ext cx="19050" cy="200026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371475</xdr:colOff>
      <xdr:row>5</xdr:row>
      <xdr:rowOff>0</xdr:rowOff>
    </xdr:from>
    <xdr:to>
      <xdr:col>0</xdr:col>
      <xdr:colOff>390525</xdr:colOff>
      <xdr:row>6</xdr:row>
      <xdr:rowOff>9526</xdr:rowOff>
    </xdr:to>
    <xdr:cxnSp macro="">
      <xdr:nvCxnSpPr>
        <xdr:cNvPr id="34" name="33 Conector recto de flecha"/>
        <xdr:cNvCxnSpPr/>
      </xdr:nvCxnSpPr>
      <xdr:spPr>
        <a:xfrm flipH="1" flipV="1">
          <a:off x="371475" y="952500"/>
          <a:ext cx="19050" cy="200026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13</xdr:row>
      <xdr:rowOff>104775</xdr:rowOff>
    </xdr:from>
    <xdr:to>
      <xdr:col>13</xdr:col>
      <xdr:colOff>447675</xdr:colOff>
      <xdr:row>13</xdr:row>
      <xdr:rowOff>114300</xdr:rowOff>
    </xdr:to>
    <xdr:cxnSp macro="">
      <xdr:nvCxnSpPr>
        <xdr:cNvPr id="35" name="34 Conector recto de flecha"/>
        <xdr:cNvCxnSpPr/>
      </xdr:nvCxnSpPr>
      <xdr:spPr>
        <a:xfrm flipH="1" flipV="1">
          <a:off x="8505825" y="676275"/>
          <a:ext cx="352425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15</xdr:row>
      <xdr:rowOff>95250</xdr:rowOff>
    </xdr:from>
    <xdr:to>
      <xdr:col>13</xdr:col>
      <xdr:colOff>457200</xdr:colOff>
      <xdr:row>15</xdr:row>
      <xdr:rowOff>104775</xdr:rowOff>
    </xdr:to>
    <xdr:cxnSp macro="">
      <xdr:nvCxnSpPr>
        <xdr:cNvPr id="36" name="35 Conector recto de flecha"/>
        <xdr:cNvCxnSpPr/>
      </xdr:nvCxnSpPr>
      <xdr:spPr>
        <a:xfrm flipH="1" flipV="1">
          <a:off x="8515350" y="1047750"/>
          <a:ext cx="352425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447675</xdr:colOff>
      <xdr:row>13</xdr:row>
      <xdr:rowOff>171450</xdr:rowOff>
    </xdr:from>
    <xdr:to>
      <xdr:col>12</xdr:col>
      <xdr:colOff>466725</xdr:colOff>
      <xdr:row>14</xdr:row>
      <xdr:rowOff>180976</xdr:rowOff>
    </xdr:to>
    <xdr:cxnSp macro="">
      <xdr:nvCxnSpPr>
        <xdr:cNvPr id="37" name="36 Conector recto de flecha"/>
        <xdr:cNvCxnSpPr/>
      </xdr:nvCxnSpPr>
      <xdr:spPr>
        <a:xfrm flipH="1" flipV="1">
          <a:off x="8096250" y="742950"/>
          <a:ext cx="19050" cy="200026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390525</xdr:colOff>
      <xdr:row>14</xdr:row>
      <xdr:rowOff>0</xdr:rowOff>
    </xdr:from>
    <xdr:to>
      <xdr:col>14</xdr:col>
      <xdr:colOff>409575</xdr:colOff>
      <xdr:row>15</xdr:row>
      <xdr:rowOff>9526</xdr:rowOff>
    </xdr:to>
    <xdr:cxnSp macro="">
      <xdr:nvCxnSpPr>
        <xdr:cNvPr id="38" name="37 Conector recto de flecha"/>
        <xdr:cNvCxnSpPr/>
      </xdr:nvCxnSpPr>
      <xdr:spPr>
        <a:xfrm flipH="1" flipV="1">
          <a:off x="9324975" y="762000"/>
          <a:ext cx="19050" cy="200026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114300</xdr:colOff>
      <xdr:row>12</xdr:row>
      <xdr:rowOff>0</xdr:rowOff>
    </xdr:from>
    <xdr:to>
      <xdr:col>12</xdr:col>
      <xdr:colOff>381000</xdr:colOff>
      <xdr:row>12</xdr:row>
      <xdr:rowOff>152400</xdr:rowOff>
    </xdr:to>
    <xdr:cxnSp macro="">
      <xdr:nvCxnSpPr>
        <xdr:cNvPr id="39" name="38 Conector recto de flecha"/>
        <xdr:cNvCxnSpPr/>
      </xdr:nvCxnSpPr>
      <xdr:spPr>
        <a:xfrm flipH="1" flipV="1">
          <a:off x="7762875" y="381000"/>
          <a:ext cx="266700" cy="1524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180975</xdr:colOff>
      <xdr:row>16</xdr:row>
      <xdr:rowOff>28575</xdr:rowOff>
    </xdr:from>
    <xdr:to>
      <xdr:col>12</xdr:col>
      <xdr:colOff>400050</xdr:colOff>
      <xdr:row>17</xdr:row>
      <xdr:rowOff>19050</xdr:rowOff>
    </xdr:to>
    <xdr:cxnSp macro="">
      <xdr:nvCxnSpPr>
        <xdr:cNvPr id="40" name="39 Conector recto de flecha"/>
        <xdr:cNvCxnSpPr/>
      </xdr:nvCxnSpPr>
      <xdr:spPr>
        <a:xfrm flipH="1">
          <a:off x="7829550" y="1171575"/>
          <a:ext cx="219075" cy="1809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361950</xdr:colOff>
      <xdr:row>11</xdr:row>
      <xdr:rowOff>180975</xdr:rowOff>
    </xdr:from>
    <xdr:to>
      <xdr:col>10</xdr:col>
      <xdr:colOff>600075</xdr:colOff>
      <xdr:row>12</xdr:row>
      <xdr:rowOff>171450</xdr:rowOff>
    </xdr:to>
    <xdr:cxnSp macro="">
      <xdr:nvCxnSpPr>
        <xdr:cNvPr id="41" name="40 Conector recto de flecha"/>
        <xdr:cNvCxnSpPr/>
      </xdr:nvCxnSpPr>
      <xdr:spPr>
        <a:xfrm flipH="1">
          <a:off x="6486525" y="371475"/>
          <a:ext cx="238125" cy="1809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514350</xdr:colOff>
      <xdr:row>16</xdr:row>
      <xdr:rowOff>95250</xdr:rowOff>
    </xdr:from>
    <xdr:to>
      <xdr:col>10</xdr:col>
      <xdr:colOff>638175</xdr:colOff>
      <xdr:row>17</xdr:row>
      <xdr:rowOff>114300</xdr:rowOff>
    </xdr:to>
    <xdr:cxnSp macro="">
      <xdr:nvCxnSpPr>
        <xdr:cNvPr id="42" name="41 Conector recto de flecha"/>
        <xdr:cNvCxnSpPr/>
      </xdr:nvCxnSpPr>
      <xdr:spPr>
        <a:xfrm flipH="1" flipV="1">
          <a:off x="6638925" y="1238250"/>
          <a:ext cx="123825" cy="20955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13</xdr:row>
      <xdr:rowOff>171450</xdr:rowOff>
    </xdr:from>
    <xdr:to>
      <xdr:col>10</xdr:col>
      <xdr:colOff>438150</xdr:colOff>
      <xdr:row>14</xdr:row>
      <xdr:rowOff>180976</xdr:rowOff>
    </xdr:to>
    <xdr:cxnSp macro="">
      <xdr:nvCxnSpPr>
        <xdr:cNvPr id="43" name="42 Conector recto de flecha"/>
        <xdr:cNvCxnSpPr/>
      </xdr:nvCxnSpPr>
      <xdr:spPr>
        <a:xfrm flipH="1" flipV="1">
          <a:off x="6543675" y="742950"/>
          <a:ext cx="19050" cy="200026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13</xdr:row>
      <xdr:rowOff>76200</xdr:rowOff>
    </xdr:from>
    <xdr:to>
      <xdr:col>9</xdr:col>
      <xdr:colOff>476250</xdr:colOff>
      <xdr:row>14</xdr:row>
      <xdr:rowOff>19050</xdr:rowOff>
    </xdr:to>
    <xdr:cxnSp macro="">
      <xdr:nvCxnSpPr>
        <xdr:cNvPr id="44" name="43 Conector recto de flecha"/>
        <xdr:cNvCxnSpPr/>
      </xdr:nvCxnSpPr>
      <xdr:spPr>
        <a:xfrm flipH="1">
          <a:off x="5743575" y="647700"/>
          <a:ext cx="333375" cy="13335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15</xdr:row>
      <xdr:rowOff>9525</xdr:rowOff>
    </xdr:from>
    <xdr:to>
      <xdr:col>9</xdr:col>
      <xdr:colOff>457200</xdr:colOff>
      <xdr:row>15</xdr:row>
      <xdr:rowOff>152400</xdr:rowOff>
    </xdr:to>
    <xdr:cxnSp macro="">
      <xdr:nvCxnSpPr>
        <xdr:cNvPr id="45" name="44 Conector recto de flecha"/>
        <xdr:cNvCxnSpPr/>
      </xdr:nvCxnSpPr>
      <xdr:spPr>
        <a:xfrm flipH="1" flipV="1">
          <a:off x="5724525" y="962025"/>
          <a:ext cx="333375" cy="1428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14</xdr:row>
      <xdr:rowOff>76200</xdr:rowOff>
    </xdr:from>
    <xdr:to>
      <xdr:col>7</xdr:col>
      <xdr:colOff>266700</xdr:colOff>
      <xdr:row>14</xdr:row>
      <xdr:rowOff>85725</xdr:rowOff>
    </xdr:to>
    <xdr:cxnSp macro="">
      <xdr:nvCxnSpPr>
        <xdr:cNvPr id="46" name="45 Conector recto de flecha"/>
        <xdr:cNvCxnSpPr/>
      </xdr:nvCxnSpPr>
      <xdr:spPr>
        <a:xfrm flipH="1" flipV="1">
          <a:off x="4505325" y="838200"/>
          <a:ext cx="228600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14</xdr:row>
      <xdr:rowOff>85725</xdr:rowOff>
    </xdr:from>
    <xdr:to>
      <xdr:col>5</xdr:col>
      <xdr:colOff>295275</xdr:colOff>
      <xdr:row>14</xdr:row>
      <xdr:rowOff>95250</xdr:rowOff>
    </xdr:to>
    <xdr:cxnSp macro="">
      <xdr:nvCxnSpPr>
        <xdr:cNvPr id="47" name="46 Conector recto de flecha"/>
        <xdr:cNvCxnSpPr/>
      </xdr:nvCxnSpPr>
      <xdr:spPr>
        <a:xfrm flipH="1" flipV="1">
          <a:off x="3419475" y="847725"/>
          <a:ext cx="228600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14</xdr:row>
      <xdr:rowOff>95250</xdr:rowOff>
    </xdr:from>
    <xdr:to>
      <xdr:col>3</xdr:col>
      <xdr:colOff>409575</xdr:colOff>
      <xdr:row>14</xdr:row>
      <xdr:rowOff>114301</xdr:rowOff>
    </xdr:to>
    <xdr:cxnSp macro="">
      <xdr:nvCxnSpPr>
        <xdr:cNvPr id="48" name="47 Conector recto de flecha"/>
        <xdr:cNvCxnSpPr/>
      </xdr:nvCxnSpPr>
      <xdr:spPr>
        <a:xfrm flipH="1" flipV="1">
          <a:off x="2190750" y="857250"/>
          <a:ext cx="295275" cy="19051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12</xdr:row>
      <xdr:rowOff>85725</xdr:rowOff>
    </xdr:from>
    <xdr:to>
      <xdr:col>2</xdr:col>
      <xdr:colOff>419100</xdr:colOff>
      <xdr:row>13</xdr:row>
      <xdr:rowOff>133350</xdr:rowOff>
    </xdr:to>
    <xdr:cxnSp macro="">
      <xdr:nvCxnSpPr>
        <xdr:cNvPr id="49" name="48 Conector recto de flecha"/>
        <xdr:cNvCxnSpPr/>
      </xdr:nvCxnSpPr>
      <xdr:spPr>
        <a:xfrm>
          <a:off x="1733550" y="466725"/>
          <a:ext cx="0" cy="2381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15</xdr:row>
      <xdr:rowOff>95250</xdr:rowOff>
    </xdr:from>
    <xdr:to>
      <xdr:col>2</xdr:col>
      <xdr:colOff>400050</xdr:colOff>
      <xdr:row>16</xdr:row>
      <xdr:rowOff>142875</xdr:rowOff>
    </xdr:to>
    <xdr:cxnSp macro="">
      <xdr:nvCxnSpPr>
        <xdr:cNvPr id="50" name="49 Conector recto de flecha"/>
        <xdr:cNvCxnSpPr/>
      </xdr:nvCxnSpPr>
      <xdr:spPr>
        <a:xfrm>
          <a:off x="1714500" y="1047750"/>
          <a:ext cx="0" cy="2381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14</xdr:row>
      <xdr:rowOff>85725</xdr:rowOff>
    </xdr:from>
    <xdr:to>
      <xdr:col>1</xdr:col>
      <xdr:colOff>419100</xdr:colOff>
      <xdr:row>14</xdr:row>
      <xdr:rowOff>104776</xdr:rowOff>
    </xdr:to>
    <xdr:cxnSp macro="">
      <xdr:nvCxnSpPr>
        <xdr:cNvPr id="51" name="50 Conector recto de flecha"/>
        <xdr:cNvCxnSpPr/>
      </xdr:nvCxnSpPr>
      <xdr:spPr>
        <a:xfrm flipH="1" flipV="1">
          <a:off x="885825" y="847725"/>
          <a:ext cx="295275" cy="19051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371475</xdr:colOff>
      <xdr:row>12</xdr:row>
      <xdr:rowOff>180975</xdr:rowOff>
    </xdr:from>
    <xdr:to>
      <xdr:col>0</xdr:col>
      <xdr:colOff>390525</xdr:colOff>
      <xdr:row>14</xdr:row>
      <xdr:rowOff>1</xdr:rowOff>
    </xdr:to>
    <xdr:cxnSp macro="">
      <xdr:nvCxnSpPr>
        <xdr:cNvPr id="52" name="51 Conector recto de flecha"/>
        <xdr:cNvCxnSpPr/>
      </xdr:nvCxnSpPr>
      <xdr:spPr>
        <a:xfrm flipH="1" flipV="1">
          <a:off x="371475" y="561975"/>
          <a:ext cx="19050" cy="200026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371475</xdr:colOff>
      <xdr:row>15</xdr:row>
      <xdr:rowOff>0</xdr:rowOff>
    </xdr:from>
    <xdr:to>
      <xdr:col>0</xdr:col>
      <xdr:colOff>390525</xdr:colOff>
      <xdr:row>16</xdr:row>
      <xdr:rowOff>9526</xdr:rowOff>
    </xdr:to>
    <xdr:cxnSp macro="">
      <xdr:nvCxnSpPr>
        <xdr:cNvPr id="53" name="52 Conector recto de flecha"/>
        <xdr:cNvCxnSpPr/>
      </xdr:nvCxnSpPr>
      <xdr:spPr>
        <a:xfrm flipH="1" flipV="1">
          <a:off x="371475" y="952500"/>
          <a:ext cx="19050" cy="200026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5"/>
  <sheetViews>
    <sheetView tabSelected="1" topLeftCell="A10" workbookViewId="0">
      <selection activeCell="C20" sqref="C20"/>
    </sheetView>
  </sheetViews>
  <sheetFormatPr baseColWidth="10" defaultRowHeight="15" x14ac:dyDescent="0.25"/>
  <cols>
    <col min="1" max="1" width="11.85546875" bestFit="1" customWidth="1"/>
    <col min="2" max="2" width="8.28515625" customWidth="1"/>
    <col min="3" max="3" width="10.7109375" bestFit="1" customWidth="1"/>
    <col min="4" max="4" width="7.7109375" customWidth="1"/>
    <col min="5" max="5" width="8.28515625" bestFit="1" customWidth="1"/>
    <col min="6" max="6" width="5.28515625" customWidth="1"/>
    <col min="7" max="7" width="14" bestFit="1" customWidth="1"/>
    <col min="8" max="8" width="6.85546875" bestFit="1" customWidth="1"/>
    <col min="10" max="10" width="7.85546875" customWidth="1"/>
    <col min="12" max="12" width="14.28515625" customWidth="1"/>
    <col min="13" max="13" width="8.140625" customWidth="1"/>
    <col min="14" max="14" width="7.85546875" customWidth="1"/>
  </cols>
  <sheetData>
    <row r="1" spans="1:15" x14ac:dyDescent="0.25"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x14ac:dyDescent="0.25">
      <c r="C2" s="10" t="s">
        <v>1</v>
      </c>
      <c r="F2" s="1"/>
      <c r="G2" s="11" t="s">
        <v>15</v>
      </c>
      <c r="H2" s="1"/>
      <c r="I2" s="1"/>
      <c r="J2" s="1"/>
      <c r="K2" s="1"/>
      <c r="L2" s="10" t="s">
        <v>6</v>
      </c>
      <c r="M2" s="1"/>
      <c r="N2" s="1"/>
      <c r="O2" s="1"/>
    </row>
    <row r="3" spans="1:15" x14ac:dyDescent="0.25">
      <c r="A3" s="9" t="s">
        <v>3</v>
      </c>
      <c r="B3" s="13"/>
      <c r="C3" s="14"/>
      <c r="D3" s="14"/>
      <c r="E3" s="14"/>
      <c r="F3" s="15"/>
      <c r="G3" s="15"/>
      <c r="H3" s="15"/>
      <c r="I3" s="15"/>
      <c r="J3" s="15"/>
      <c r="K3" s="15"/>
      <c r="L3" s="15"/>
      <c r="M3" s="15"/>
      <c r="N3" s="15"/>
      <c r="O3" s="16"/>
    </row>
    <row r="4" spans="1:15" x14ac:dyDescent="0.25">
      <c r="B4" s="17"/>
      <c r="C4" s="18"/>
      <c r="D4" s="18"/>
      <c r="E4" s="18"/>
      <c r="F4" s="19"/>
      <c r="G4" s="19"/>
      <c r="H4" s="19"/>
      <c r="I4" s="19"/>
      <c r="J4" s="19"/>
      <c r="K4" s="2" t="s">
        <v>1</v>
      </c>
      <c r="L4" s="19"/>
      <c r="M4" s="2" t="s">
        <v>14</v>
      </c>
      <c r="N4" s="19"/>
      <c r="O4" s="2" t="s">
        <v>1</v>
      </c>
    </row>
    <row r="5" spans="1:15" x14ac:dyDescent="0.25">
      <c r="A5" s="9" t="s">
        <v>4</v>
      </c>
      <c r="B5" s="17"/>
      <c r="C5" s="2" t="s">
        <v>2</v>
      </c>
      <c r="D5" s="18"/>
      <c r="E5" s="4" t="s">
        <v>5</v>
      </c>
      <c r="F5" s="20"/>
      <c r="G5" s="4" t="s">
        <v>14</v>
      </c>
      <c r="H5" s="20"/>
      <c r="I5" s="4" t="s">
        <v>4</v>
      </c>
      <c r="J5" s="19"/>
      <c r="K5" s="19"/>
      <c r="L5" s="19"/>
      <c r="M5" s="19"/>
      <c r="N5" s="19"/>
      <c r="O5" s="21"/>
    </row>
    <row r="6" spans="1:15" x14ac:dyDescent="0.25">
      <c r="B6" s="17"/>
      <c r="C6" s="18"/>
      <c r="D6" s="18"/>
      <c r="E6" s="18"/>
      <c r="F6" s="19"/>
      <c r="G6" s="19"/>
      <c r="H6" s="19"/>
      <c r="I6" s="19"/>
      <c r="J6" s="19"/>
      <c r="K6" s="2" t="s">
        <v>3</v>
      </c>
      <c r="L6" s="19"/>
      <c r="M6" s="2" t="s">
        <v>4</v>
      </c>
      <c r="N6" s="19"/>
      <c r="O6" s="2" t="s">
        <v>3</v>
      </c>
    </row>
    <row r="7" spans="1:15" x14ac:dyDescent="0.25">
      <c r="A7" s="9" t="s">
        <v>14</v>
      </c>
      <c r="B7" s="22"/>
      <c r="C7" s="23"/>
      <c r="D7" s="23"/>
      <c r="E7" s="23"/>
      <c r="F7" s="24"/>
      <c r="G7" s="24"/>
      <c r="H7" s="24"/>
      <c r="I7" s="24"/>
      <c r="J7" s="24"/>
      <c r="K7" s="24"/>
      <c r="L7" s="24"/>
      <c r="M7" s="24"/>
      <c r="N7" s="24"/>
      <c r="O7" s="25"/>
    </row>
    <row r="8" spans="1:15" x14ac:dyDescent="0.25">
      <c r="C8" s="12" t="s">
        <v>6</v>
      </c>
      <c r="F8" s="1"/>
      <c r="G8" s="1"/>
      <c r="H8" s="1"/>
      <c r="I8" s="1"/>
      <c r="J8" s="1"/>
      <c r="K8" s="1"/>
      <c r="L8" s="12" t="s">
        <v>1</v>
      </c>
      <c r="M8" s="1"/>
      <c r="N8" s="1"/>
      <c r="O8" s="1"/>
    </row>
    <row r="9" spans="1:15" x14ac:dyDescent="0.25"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.75" x14ac:dyDescent="0.25">
      <c r="F11" s="1"/>
      <c r="G11" s="7" t="s">
        <v>0</v>
      </c>
      <c r="H11" s="1"/>
      <c r="I11" s="1"/>
      <c r="J11" s="1"/>
      <c r="K11" s="1"/>
      <c r="L11" s="1"/>
      <c r="M11" s="1"/>
      <c r="N11" s="1"/>
      <c r="O11" s="1"/>
    </row>
    <row r="12" spans="1:15" x14ac:dyDescent="0.25">
      <c r="C12" s="10" t="str">
        <f>Datos!L3</f>
        <v>Motores</v>
      </c>
      <c r="F12" s="1"/>
      <c r="H12" s="1"/>
      <c r="I12" s="1"/>
      <c r="J12" s="1"/>
      <c r="K12" s="1"/>
      <c r="L12" s="10" t="str">
        <f>Datos!D3</f>
        <v>Bahias</v>
      </c>
      <c r="M12" s="1"/>
      <c r="N12" s="1"/>
      <c r="O12" s="1"/>
    </row>
    <row r="13" spans="1:15" x14ac:dyDescent="0.25">
      <c r="A13" s="9" t="str">
        <f>Datos!N3</f>
        <v>Motores</v>
      </c>
      <c r="B13" s="13"/>
      <c r="C13" s="14"/>
      <c r="D13" s="14"/>
      <c r="E13" s="14"/>
      <c r="F13" s="15"/>
      <c r="G13" s="15"/>
      <c r="H13" s="15"/>
      <c r="I13" s="15"/>
      <c r="J13" s="15"/>
      <c r="K13" s="15"/>
      <c r="L13" s="15"/>
      <c r="M13" s="15"/>
      <c r="N13" s="15"/>
      <c r="O13" s="16"/>
    </row>
    <row r="14" spans="1:15" x14ac:dyDescent="0.25">
      <c r="B14" s="17"/>
      <c r="C14" s="18"/>
      <c r="D14" s="18"/>
      <c r="E14" s="18"/>
      <c r="F14" s="19"/>
      <c r="G14" s="19"/>
      <c r="H14" s="19"/>
      <c r="I14" s="19"/>
      <c r="J14" s="19"/>
      <c r="K14" s="2" t="str">
        <f>Datos!F3</f>
        <v>Cabinas</v>
      </c>
      <c r="L14" s="19"/>
      <c r="M14" s="2" t="str">
        <f>Datos!B3</f>
        <v>Sist V.E</v>
      </c>
      <c r="N14" s="19"/>
      <c r="O14" s="2" t="str">
        <f>Datos!A3</f>
        <v>Cabinas</v>
      </c>
    </row>
    <row r="15" spans="1:15" x14ac:dyDescent="0.25">
      <c r="A15" s="9" t="str">
        <f>Datos!Q3</f>
        <v>Baterias</v>
      </c>
      <c r="B15" s="17"/>
      <c r="C15" s="2" t="str">
        <f>Datos!M3</f>
        <v>Sist V.E</v>
      </c>
      <c r="D15" s="18"/>
      <c r="E15" s="4" t="str">
        <f>Datos!J3</f>
        <v>Cabinas</v>
      </c>
      <c r="F15" s="20"/>
      <c r="G15" s="4" t="str">
        <f>Datos!K3</f>
        <v>Bahias</v>
      </c>
      <c r="H15" s="20"/>
      <c r="I15" s="4" t="str">
        <f>Datos!H3</f>
        <v>Sist V.E</v>
      </c>
      <c r="J15" s="19"/>
      <c r="K15" s="19"/>
      <c r="L15" s="19"/>
      <c r="M15" s="19"/>
      <c r="N15" s="19"/>
      <c r="O15" s="21"/>
    </row>
    <row r="16" spans="1:15" x14ac:dyDescent="0.25">
      <c r="B16" s="17"/>
      <c r="C16" s="18"/>
      <c r="D16" s="18"/>
      <c r="E16" s="18"/>
      <c r="F16" s="19"/>
      <c r="G16" s="19"/>
      <c r="H16" s="19"/>
      <c r="I16" s="19"/>
      <c r="J16" s="19"/>
      <c r="K16" s="2" t="str">
        <f>Datos!I3</f>
        <v>Baterias</v>
      </c>
      <c r="L16" s="19"/>
      <c r="M16" s="2" t="str">
        <f>Datos!E3</f>
        <v>Lasers</v>
      </c>
      <c r="N16" s="19"/>
      <c r="O16" s="2" t="str">
        <f>Datos!C3</f>
        <v>Bahias</v>
      </c>
    </row>
    <row r="17" spans="1:17" x14ac:dyDescent="0.25">
      <c r="A17" s="9" t="str">
        <f>Datos!P3</f>
        <v>Escudos</v>
      </c>
      <c r="B17" s="22"/>
      <c r="C17" s="23"/>
      <c r="D17" s="23"/>
      <c r="E17" s="23"/>
      <c r="F17" s="24"/>
      <c r="G17" s="24"/>
      <c r="H17" s="24"/>
      <c r="I17" s="24"/>
      <c r="J17" s="24"/>
      <c r="K17" s="24"/>
      <c r="L17" s="24"/>
      <c r="M17" s="24"/>
      <c r="N17" s="24"/>
      <c r="O17" s="25"/>
      <c r="P17" s="5"/>
    </row>
    <row r="18" spans="1:17" x14ac:dyDescent="0.25">
      <c r="C18" s="12" t="str">
        <f>Datos!O3</f>
        <v>Lasers</v>
      </c>
      <c r="F18" s="1"/>
      <c r="G18" s="1"/>
      <c r="H18" s="1"/>
      <c r="I18" s="1"/>
      <c r="J18" s="1"/>
      <c r="K18" s="1"/>
      <c r="L18" s="12" t="str">
        <f>Datos!G3</f>
        <v>Escudos</v>
      </c>
      <c r="M18" s="1"/>
      <c r="N18" s="1"/>
      <c r="O18" s="1"/>
      <c r="P18" s="5"/>
    </row>
    <row r="19" spans="1:17" x14ac:dyDescent="0.25">
      <c r="F19" s="1"/>
      <c r="G19" s="1"/>
      <c r="H19" s="1"/>
      <c r="I19" s="1"/>
      <c r="J19" s="1"/>
      <c r="K19" s="1"/>
      <c r="L19" s="1"/>
      <c r="M19" s="1"/>
      <c r="N19" s="1"/>
      <c r="O19" s="1"/>
      <c r="P19" s="5"/>
    </row>
    <row r="20" spans="1:17" x14ac:dyDescent="0.25">
      <c r="F20" s="1"/>
      <c r="G20" s="1"/>
      <c r="H20" s="1"/>
      <c r="I20" s="1"/>
      <c r="J20" s="1"/>
      <c r="K20" s="1"/>
      <c r="L20" s="1"/>
      <c r="M20" s="1"/>
      <c r="N20" s="1"/>
      <c r="O20" s="1"/>
      <c r="P20" s="5"/>
    </row>
    <row r="21" spans="1:17" x14ac:dyDescent="0.25">
      <c r="P21" s="5"/>
    </row>
    <row r="22" spans="1:17" x14ac:dyDescent="0.25">
      <c r="P22" s="5"/>
    </row>
    <row r="23" spans="1:17" x14ac:dyDescent="0.25">
      <c r="N23" s="37" t="s">
        <v>34</v>
      </c>
      <c r="O23" s="41"/>
      <c r="P23" s="39"/>
      <c r="Q23" s="39"/>
    </row>
    <row r="24" spans="1:17" x14ac:dyDescent="0.25">
      <c r="A24" s="6" t="s">
        <v>7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37">
        <v>1</v>
      </c>
      <c r="O24" s="42"/>
      <c r="P24" s="26"/>
      <c r="Q24" s="40"/>
    </row>
    <row r="25" spans="1:17" x14ac:dyDescent="0.25">
      <c r="A25" s="6" t="s">
        <v>8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37">
        <v>2</v>
      </c>
      <c r="O25" s="42"/>
      <c r="P25" s="26"/>
      <c r="Q25" s="40"/>
    </row>
    <row r="26" spans="1:17" x14ac:dyDescent="0.25">
      <c r="A26" s="6" t="s">
        <v>9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37">
        <v>3</v>
      </c>
      <c r="O26" s="42"/>
      <c r="P26" s="26"/>
      <c r="Q26" s="40"/>
    </row>
    <row r="27" spans="1:17" x14ac:dyDescent="0.25">
      <c r="A27" s="6" t="s">
        <v>10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38">
        <v>4</v>
      </c>
      <c r="O27" s="42"/>
      <c r="P27" s="26"/>
      <c r="Q27" s="40"/>
    </row>
    <row r="28" spans="1:17" x14ac:dyDescent="0.25">
      <c r="A28" s="6" t="s">
        <v>11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38">
        <v>5</v>
      </c>
      <c r="O28" s="42"/>
      <c r="P28" s="26"/>
      <c r="Q28" s="40"/>
    </row>
    <row r="29" spans="1:17" x14ac:dyDescent="0.25">
      <c r="A29" s="6" t="s">
        <v>12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38">
        <v>6</v>
      </c>
      <c r="O29" s="42"/>
      <c r="P29" s="26"/>
      <c r="Q29" s="40"/>
    </row>
    <row r="30" spans="1:17" x14ac:dyDescent="0.25">
      <c r="A30" s="6" t="s">
        <v>33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38">
        <v>7</v>
      </c>
      <c r="O30" s="42"/>
      <c r="P30" s="26"/>
      <c r="Q30" s="40"/>
    </row>
    <row r="31" spans="1:17" x14ac:dyDescent="0.25">
      <c r="A31" s="6" t="s">
        <v>13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38">
        <v>8</v>
      </c>
      <c r="O31" s="42"/>
      <c r="P31" s="26"/>
      <c r="Q31" s="40"/>
    </row>
    <row r="32" spans="1:1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8" x14ac:dyDescent="0.25">
      <c r="A33" s="45" t="s">
        <v>39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</row>
    <row r="34" spans="1:18" ht="15.75" x14ac:dyDescent="0.25">
      <c r="A34" s="29" t="s">
        <v>16</v>
      </c>
      <c r="B34" s="30" t="s">
        <v>17</v>
      </c>
      <c r="C34" s="29" t="s">
        <v>18</v>
      </c>
      <c r="D34" s="29" t="s">
        <v>19</v>
      </c>
      <c r="E34" s="29" t="s">
        <v>20</v>
      </c>
      <c r="F34" s="29" t="s">
        <v>21</v>
      </c>
      <c r="G34" s="29" t="s">
        <v>22</v>
      </c>
      <c r="H34" s="29" t="s">
        <v>23</v>
      </c>
      <c r="I34" s="29" t="s">
        <v>24</v>
      </c>
      <c r="J34" s="29" t="s">
        <v>25</v>
      </c>
      <c r="K34" s="29" t="s">
        <v>26</v>
      </c>
      <c r="L34" s="29" t="s">
        <v>27</v>
      </c>
      <c r="M34" s="29" t="s">
        <v>28</v>
      </c>
      <c r="N34" s="29" t="s">
        <v>29</v>
      </c>
      <c r="O34" s="29" t="s">
        <v>30</v>
      </c>
      <c r="P34" s="29" t="s">
        <v>31</v>
      </c>
      <c r="Q34" s="29" t="s">
        <v>32</v>
      </c>
      <c r="R34" s="34" t="s">
        <v>34</v>
      </c>
    </row>
    <row r="35" spans="1:18" x14ac:dyDescent="0.25">
      <c r="A35" s="27" t="str">
        <f>IF($O$14="Baterias",IF($O$16="Lasers","ERROR",IF($M$14="Lasers","ERROR","OK")),"OK")</f>
        <v>OK</v>
      </c>
      <c r="B35" s="27" t="str">
        <f>IF($O$16="Baterias",IF($M$16="Lasers","ERROR",IF($O$14="Lasers","ERROR","OK")),"OK")</f>
        <v>OK</v>
      </c>
      <c r="C35" s="27" t="str">
        <f>IF($M$14="Baterias",IF($M$16="Lasers","ERROR",IF($O$14="Lasers","ERROR",IF($L$12="Lasers","ERROR","OK"))),"OK")</f>
        <v>OK</v>
      </c>
      <c r="D35" s="27" t="str">
        <f>IF($M$16="Baterias",IF($M$14="Lasers","ERROR",IF($O$16="Lasers","ERROR",IF($L$18="Lasers","ERROR","OK"))),"OK")</f>
        <v>OK</v>
      </c>
      <c r="E35" s="27" t="str">
        <f>IF($L$12="Baterias",IF($K$14="Lasers","ERROR",IF($M$14="Lasers","ERROR","OK")),"OK")</f>
        <v>OK</v>
      </c>
      <c r="F35" s="27" t="str">
        <f>IF($L$18="Baterias",IF($M$16="Lasers","ERROR",IF($K$16="Lasers","ERROR","OK")),"OK")</f>
        <v>OK</v>
      </c>
      <c r="G35" s="27" t="str">
        <f>IF($K$14="Baterias",IF($L$12="Lasers","ERROR",IF($I$15="Lasers","ERROR",IF($K$16="Lasers","ERROR","OK"))),"OK")</f>
        <v>OK</v>
      </c>
      <c r="H35" s="27" t="str">
        <f>IF($K$16="Baterias",IF($K$14="Lasers","ERROR",IF($I$15="Lasers","ERROR",IF($L$18="Lasers","ERROR","OK"))),"OK")</f>
        <v>OK</v>
      </c>
      <c r="I35" s="27" t="str">
        <f>IF($I$15="Baterias",IF($K$14="Lasers","ERROR",IF($G$15="Lasers","ERROR",IF($K$16="Lasers","ERROR","OK"))),"OK")</f>
        <v>OK</v>
      </c>
      <c r="J35" s="27" t="str">
        <f>IF($G$15="Baterias",IF($I$15="Lasers","ERROR",IF($E$15="Lasers","ERROR","OK")),"OK")</f>
        <v>OK</v>
      </c>
      <c r="K35" s="27" t="str">
        <f>IF($E$15="Baterias",IF($G$15="Lasers","ERROR",IF($C$15="Lasers","ERROR","OK")),"OK")</f>
        <v>OK</v>
      </c>
      <c r="L35" s="27" t="str">
        <f>IF($C$15="Baterias",IF($C$12="Lasers","ERROR",IF($E$15="Lasers","ERROR",IF($C$18="Lasers","ERROR",IF($A$15="Lasers","ERROR","OK")))),"OK")</f>
        <v>OK</v>
      </c>
      <c r="M35" s="27" t="str">
        <f>IF($C$12="Baterias",IF($C$15="Lasers","ERROR","OK"),"OK")</f>
        <v>OK</v>
      </c>
      <c r="N35" s="27" t="str">
        <f>IF($C$18="Baterias",IF($C$15="Lasers","ERROR","OK"),"OK")</f>
        <v>OK</v>
      </c>
      <c r="O35" s="27" t="str">
        <f>IF($A$13="Baterias",IF($A$15="Lasers","ERROR","OK"),"OK")</f>
        <v>OK</v>
      </c>
      <c r="P35" s="27" t="str">
        <f>IF($A$15="Baterias",IF($C$15="Lasers","ERROR",IF($A$13="Lasers","ERROR",IF($A$17="Lasers","ERROR","OK"))),"OK")</f>
        <v>OK</v>
      </c>
      <c r="Q35" s="27" t="str">
        <f>IF($A$17="Baterias",IF($A$15="Lasers","ERROR","OK"),"OK")</f>
        <v>OK</v>
      </c>
      <c r="R35" s="28">
        <v>1</v>
      </c>
    </row>
    <row r="36" spans="1:18" x14ac:dyDescent="0.25">
      <c r="A36" s="27" t="str">
        <f>IF($O$14="Motores","ERROR","OK")</f>
        <v>OK</v>
      </c>
      <c r="B36" s="27" t="str">
        <f>IF($O$16="Motores","ERROR","OK")</f>
        <v>OK</v>
      </c>
      <c r="C36" s="27" t="str">
        <f>IF($M$14="Motores","ERROR","OK")</f>
        <v>OK</v>
      </c>
      <c r="D36" s="27" t="str">
        <f>IF($M$16="Motores","ERROR","OK")</f>
        <v>OK</v>
      </c>
      <c r="E36" s="31"/>
      <c r="F36" s="31"/>
      <c r="G36" s="27" t="str">
        <f>IF($K$14="Motores","ERROR","OK")</f>
        <v>OK</v>
      </c>
      <c r="H36" s="27" t="str">
        <f>IF($K$16="Motores","ERROR","OK")</f>
        <v>OK</v>
      </c>
      <c r="I36" s="27" t="str">
        <f>IF($I$15="Motores","ERROR","OK")</f>
        <v>OK</v>
      </c>
      <c r="J36" s="27" t="str">
        <f>IF($G$15="Motores","ERROR","OK")</f>
        <v>OK</v>
      </c>
      <c r="K36" s="27" t="str">
        <f>IF($E$15="Motores","ERROR","OK")</f>
        <v>OK</v>
      </c>
      <c r="L36" s="27" t="str">
        <f>IF($C$15="Motores","ERROR","OK")</f>
        <v>OK</v>
      </c>
      <c r="M36" s="31"/>
      <c r="N36" s="31"/>
      <c r="O36" s="31"/>
      <c r="P36" s="31"/>
      <c r="Q36" s="31"/>
      <c r="R36" s="28">
        <v>2</v>
      </c>
    </row>
    <row r="37" spans="1:18" x14ac:dyDescent="0.25">
      <c r="A37" s="27" t="str">
        <f>IF($O$14="Sist V.E",IF($O$16="Cabinas","OK",IF($M$14="Cabinas","OK","ERROR")),"OK")</f>
        <v>OK</v>
      </c>
      <c r="B37" s="27" t="str">
        <f>IF($O$16="Sist V.E",IF($M$16="Cabinas","OK",IF($O$14="Cabinas","OK","ERROR")),"OK")</f>
        <v>OK</v>
      </c>
      <c r="C37" s="27" t="str">
        <f>IF($M$14="Sist V.E",IF($M$16="Cabinas","OK",IF($O$14="Cabinas","OK",IF($L$12="Cabinas","OK","ERROR"))),"OK")</f>
        <v>OK</v>
      </c>
      <c r="D37" s="27" t="str">
        <f>IF($M$16="Sist V.E",IF($M$14="Cabinas","OK",IF($O$16="Cabinas","OK",IF($L$18="Cabinas","OK","ERROR"))),"OK")</f>
        <v>OK</v>
      </c>
      <c r="E37" s="27" t="str">
        <f>IF($L$12="Sist V.E",IF($K$14="Cabinas","OK",IF($M$14="Cabinas","OK","ERROR")),"OK")</f>
        <v>OK</v>
      </c>
      <c r="F37" s="27" t="str">
        <f>IF($L$18="Sist V.E",IF($M$16="Cabinas","OK",IF($K$16="Cabinas","OK","ERROR")),"OK")</f>
        <v>OK</v>
      </c>
      <c r="G37" s="27" t="str">
        <f>IF($K$14="Sist V.E",IF($L$12="Cabinas","OK",IF($I$15="Cabinas","OK",IF($K$16="Cabinas","OK","ERROR"))),"OK")</f>
        <v>OK</v>
      </c>
      <c r="H37" s="27" t="str">
        <f>IF($K$16="Sist V.E",IF($K$14="Cabinas","OK",IF($I$15="Cabinas","OK",IF($L$18="Cabinas","OK","ERROR"))),"OK")</f>
        <v>OK</v>
      </c>
      <c r="I37" s="27" t="str">
        <f>IF($I$15="Sist V.E",IF($K$14="Cabinas","OK",IF($G$15="Cabinas","OK",IF($K$16="Cabinas","OK","ERROR"))),"OK")</f>
        <v>OK</v>
      </c>
      <c r="J37" s="27" t="str">
        <f>IF($G$15="Sist V.E",IF($I$15="Cabinas","OK",IF($E$15="Cabinas","OK","ERROR")),"OK")</f>
        <v>OK</v>
      </c>
      <c r="K37" s="27" t="str">
        <f>IF($E$15="Sist V.E",IF($G$15="Cabinas","OK",IF($C$15="Cabinas","OK","ERROR")),"OK")</f>
        <v>OK</v>
      </c>
      <c r="L37" s="27" t="str">
        <f>IF($C$15="Sist V.E",IF($C$12="Cabinas","OK",IF($E$15="Cabinas","OK",IF($C$18="Cabinas","OK",IF($A$15="Cabinas","OK","ERROR")))),"OK")</f>
        <v>OK</v>
      </c>
      <c r="M37" s="27" t="str">
        <f>IF($C$12="Sist V.E",IF($C$15="Cabinas","OK","ERROR"),"OK")</f>
        <v>OK</v>
      </c>
      <c r="N37" s="27" t="str">
        <f>IF($C$18="Sist V.E",IF($C$15="Cabinas","OK","ERROR"),"OK")</f>
        <v>OK</v>
      </c>
      <c r="O37" s="27" t="str">
        <f>IF($A$13="Sist V.E",IF($A$15="Cabinas","OK","ERROR"),"OK")</f>
        <v>OK</v>
      </c>
      <c r="P37" s="27" t="str">
        <f>IF($A$15="Sist V.E",IF($C$15="Cabinas","OK",IF($A$13="Cabinas","OK",IF($A$17="Cabinas","OK","ERROR"))),"OK")</f>
        <v>OK</v>
      </c>
      <c r="Q37" s="27" t="str">
        <f>IF($A$17="Sist V.E",IF($A$15="Cabinas","OK","ERROR"),"OK")</f>
        <v>OK</v>
      </c>
      <c r="R37" s="28">
        <v>3</v>
      </c>
    </row>
    <row r="38" spans="1:18" x14ac:dyDescent="0.25">
      <c r="A38" s="27" t="str">
        <f>IF($O$14="Cabinas",IF($O$16="Motores","ERROR",IF($M$14="Motores","ERROR","OK")),"OK")</f>
        <v>OK</v>
      </c>
      <c r="B38" s="27" t="str">
        <f>IF($O$16="Cabinas",IF($M$16="Motores","ERROR",IF($O$14="Motores","ERROR","OK")),"OK")</f>
        <v>OK</v>
      </c>
      <c r="C38" s="27" t="str">
        <f>IF($M$14="Cabinas",IF($M$16="Motores","ERROR",IF($O$14="Motores","ERROR",IF($L$12="Motores","ERROR","OK"))),"OK")</f>
        <v>OK</v>
      </c>
      <c r="D38" s="27" t="str">
        <f>IF($M$16="Cabinas",IF($M$14="Motores","ERROR",IF($O$16="Motores","ERROR",IF($L$18="Motores","ERROR","OK"))),"OK")</f>
        <v>OK</v>
      </c>
      <c r="E38" s="27" t="str">
        <f>IF($L$12="Cabinas",IF($K$14="Motores","ERROR",IF($M$14="Motores","ERROR","OK")),"OK")</f>
        <v>OK</v>
      </c>
      <c r="F38" s="27" t="str">
        <f>IF($L$18="Cabinas",IF($M$16="Motores","ERROR",IF($K$16="Motores","ERROR","OK")),"OK")</f>
        <v>OK</v>
      </c>
      <c r="G38" s="27" t="str">
        <f>IF($K$14="Cabinas",IF($L$12="Motores","ERROR",IF($I$15="Motores","ERROR",IF($K$16="Motores","ERROR","OK"))),"OK")</f>
        <v>OK</v>
      </c>
      <c r="H38" s="27" t="str">
        <f>IF($K$16="Cabinas",IF($K$14="Motores","ERROR",IF($I$15="Motores","ERROR",IF($L$18="Motores","ERROR","OK"))),"OK")</f>
        <v>OK</v>
      </c>
      <c r="I38" s="27" t="str">
        <f>IF($I$15="Cabinas",IF($K$14="Motores","ERROR",IF($G$15="Motores","ERROR",IF($K$16="Motores","ERROR","OK"))),"OK")</f>
        <v>OK</v>
      </c>
      <c r="J38" s="27" t="str">
        <f>IF($G$15="Cabinas",IF($I$15="Motores","ERROR",IF($E$15="Motores","ERROR","OK")),"OK")</f>
        <v>OK</v>
      </c>
      <c r="K38" s="27" t="str">
        <f>IF($E$15="Cabinas",IF($G$15="Motores","ERROR",IF($C$15="Motores","ERROR","OK")),"OK")</f>
        <v>OK</v>
      </c>
      <c r="L38" s="27" t="str">
        <f>IF($C$15="Cabinas",IF($C$12="Motores","ERROR",IF($E$15="Motores","ERROR",IF($C$18="Motores","ERROR",IF($A$15="Motores","ERROR","OK")))),"OK")</f>
        <v>OK</v>
      </c>
      <c r="M38" s="27" t="str">
        <f>IF($C$12="Cabinas",IF($C$15="Motores","ERROR","OK"),"OK")</f>
        <v>OK</v>
      </c>
      <c r="N38" s="27" t="str">
        <f>IF($C$18="Cabinas",IF($C$15="Motores","ERROR","OK"),"OK")</f>
        <v>OK</v>
      </c>
      <c r="O38" s="27" t="str">
        <f>IF($A$13="Cabinas",IF($A$15="Motores","ERROR","OK"),"OK")</f>
        <v>OK</v>
      </c>
      <c r="P38" s="27" t="str">
        <f>IF($A$15="Cabinas",IF($C$15="Motores","ERROR",IF($A$13="Motores","ERROR",IF($A$17="Motores","ERROR","OK"))),"OK")</f>
        <v>OK</v>
      </c>
      <c r="Q38" s="27" t="str">
        <f>IF($A$17="Cabinas",IF($A$15="Motores","ERROR","OK"),"OK")</f>
        <v>OK</v>
      </c>
      <c r="R38" s="28">
        <v>4</v>
      </c>
    </row>
    <row r="39" spans="1:18" x14ac:dyDescent="0.25">
      <c r="A39" s="27" t="str">
        <f>IF($O$14="Escudos",IF($O$16="Sist V.E","ERROR",IF($M$14="Sist V.E","ERROR","OK")),"OK")</f>
        <v>OK</v>
      </c>
      <c r="B39" s="27" t="str">
        <f>IF($O$16="Escudos",IF($M$16="Sist V.E","ERROR",IF($O$14="Sist V.E","ERROR","OK")),"OK")</f>
        <v>OK</v>
      </c>
      <c r="C39" s="27" t="str">
        <f>IF($M$14="Escudos",IF($M$16="Sist V.E","ERROR",IF($O$14="Sist V.E","ERROR",IF($L$12="Sist V.E","ERROR","OK"))),"OK")</f>
        <v>OK</v>
      </c>
      <c r="D39" s="27" t="str">
        <f>IF($M$16="Escudos",IF($M$14="Sist V.E","ERROR",IF($O$16="Sist V.E","ERROR",IF($L$18="Sist V.E","ERROR","OK"))),"OK")</f>
        <v>OK</v>
      </c>
      <c r="E39" s="27" t="str">
        <f>IF($L$12="Escudos",IF($K$14="Sist V.E","ERROR",IF($M$14="Sist V.E","ERROR","OK")),"OK")</f>
        <v>OK</v>
      </c>
      <c r="F39" s="27" t="str">
        <f>IF($L$18="Escudos",IF($M$16="Sist V.E","ERROR",IF($K$16="Sist V.E","ERROR","OK")),"OK")</f>
        <v>OK</v>
      </c>
      <c r="G39" s="27" t="str">
        <f>IF($K$14="Escudos",IF($L$12="Sist V.E","ERROR",IF($I$15="Sist V.E","ERROR",IF($K$16="Sist V.E","ERROR","OK"))),"OK")</f>
        <v>OK</v>
      </c>
      <c r="H39" s="27" t="str">
        <f>IF($K$16="Escudos",IF($K$14="Sist V.E","ERROR",IF($I$15="Sist V.E","ERROR",IF($L$18="Sist V.E","ERROR","OK"))),"OK")</f>
        <v>OK</v>
      </c>
      <c r="I39" s="27" t="str">
        <f>IF($I$15="Escudos",IF($K$14="Sist V.E","ERROR",IF($G$15="Sist V.E","ERROR",IF($K$16="Sist V.E","ERROR","OK"))),"OK")</f>
        <v>OK</v>
      </c>
      <c r="J39" s="27" t="str">
        <f>IF($G$15="Escudos",IF($I$15="Sist V.E","ERROR",IF($E$15="Sist V.E","ERROR","OK")),"OK")</f>
        <v>OK</v>
      </c>
      <c r="K39" s="27" t="str">
        <f>IF($E$15="Escudos",IF($G$15="Sist V.E","ERROR",IF($C$15="Sist V.E","ERROR","OK")),"OK")</f>
        <v>OK</v>
      </c>
      <c r="L39" s="27" t="str">
        <f>IF($C$15="Escudos",IF($C$12="Sist V.E","ERROR",IF($E$15="Sist V.E","ERROR",IF($C$18="Sist V.E","ERROR",IF($A$15="Sist V.E","ERROR","OK")))),"OK")</f>
        <v>OK</v>
      </c>
      <c r="M39" s="27" t="str">
        <f>IF($C$12="Escudos",IF($C$15="Sist V.E","ERROR","OK"),"OK")</f>
        <v>OK</v>
      </c>
      <c r="N39" s="27" t="str">
        <f>IF($C$18="Escudos",IF($C$15="Sist V.E","ERROR","OK"),"OK")</f>
        <v>OK</v>
      </c>
      <c r="O39" s="27" t="str">
        <f>IF($A$13="Escudos",IF($A$15="Sist V.E","ERROR","OK"),"OK")</f>
        <v>OK</v>
      </c>
      <c r="P39" s="27" t="str">
        <f>IF($A$15="Escudos",IF($C$15="Sist V.E","ERROR",IF($A$13="Sist V.E","ERROR",IF($A$17="Sist V.E","ERROR","OK"))),"OK")</f>
        <v>OK</v>
      </c>
      <c r="Q39" s="27" t="str">
        <f>IF($A$17="Escudos",IF($A$15="Sist V.E","ERROR","OK"),"OK")</f>
        <v>OK</v>
      </c>
      <c r="R39" s="28">
        <v>5</v>
      </c>
    </row>
    <row r="40" spans="1:18" x14ac:dyDescent="0.25">
      <c r="A40" s="27" t="str">
        <f>IF($O$14="Bahias",IF($O$16="Cabinas","OK",IF($M$14="Cabinas","OK","ERROR")),"OK")</f>
        <v>OK</v>
      </c>
      <c r="B40" s="27" t="str">
        <f>IF($O$16="Bahias",IF($M$16="Cabinas","OK",IF($O$14="Cabinas","OK","ERROR")),"OK")</f>
        <v>OK</v>
      </c>
      <c r="C40" s="27" t="str">
        <f>IF($M$14="Bahias",IF($M$16="Cabinas","OK",IF($O$14="Cabinas","OK",IF($L$12="Cabinas","OK","ERROR"))),"OK")</f>
        <v>OK</v>
      </c>
      <c r="D40" s="27" t="str">
        <f>IF($M$16="Bahias",IF($M$14="Cabinas","OK",IF($O$16="Cabinas","OK",IF($L$18="Cabinas","OK","ERROR"))),"OK")</f>
        <v>OK</v>
      </c>
      <c r="E40" s="27" t="str">
        <f>IF($L$12="Bahias",IF($K$14="Cabinas","OK",IF($M$14="Cabinas","OK","ERROR")),"OK")</f>
        <v>OK</v>
      </c>
      <c r="F40" s="27" t="str">
        <f>IF($L$18="Bahias",IF($M$16="Cabinas","OK",IF($K$16="Cabinas","OK","ERROR")),"OK")</f>
        <v>OK</v>
      </c>
      <c r="G40" s="27" t="str">
        <f>IF($K$14="Bahias",IF($L$12="Cabinas","OK",IF($I$15="Cabinas","OK",IF($K$16="Cabinas","OK","ERROR"))),"OK")</f>
        <v>OK</v>
      </c>
      <c r="H40" s="27" t="str">
        <f>IF($K$16="Bahias",IF($K$14="Cabinas","OK",IF($I$15="Cabinas","OK",IF($L$18="Cabinas","OK","ERROR"))),"OK")</f>
        <v>OK</v>
      </c>
      <c r="I40" s="27" t="str">
        <f>IF($I$15="Bahias",IF($K$14="Cabinas","OK",IF($G$15="Cabinas","OK",IF($K$16="Cabinas","OK","ERROR"))),"OK")</f>
        <v>OK</v>
      </c>
      <c r="J40" s="27" t="str">
        <f>IF($G$15="Bahias",IF($I$15="Cabinas","OK",IF($E$15="Cabinas","OK","ERROR")),"OK")</f>
        <v>OK</v>
      </c>
      <c r="K40" s="27" t="str">
        <f>IF($E$15="Bahias",IF($G$15="Cabinas","OK",IF($C$15="Cabinas","OK","ERROR")),"OK")</f>
        <v>OK</v>
      </c>
      <c r="L40" s="27" t="str">
        <f>IF($C$15="Bahias",IF($C$12="Cabinas","OK",IF($E$15="Cabinas","OK",IF($C$18="Cabinas","OK",IF($A$15="Cabinas","OK","ERROR")))),"OK")</f>
        <v>OK</v>
      </c>
      <c r="M40" s="27" t="str">
        <f>IF($C$12="Bahias",IF($C$15="Cabinas","OK","ERROR"),"OK")</f>
        <v>OK</v>
      </c>
      <c r="N40" s="27" t="str">
        <f>IF($C$18="Bahias",IF($C$15="Cabinas","OK","ERROR"),"OK")</f>
        <v>OK</v>
      </c>
      <c r="O40" s="27" t="str">
        <f>IF($A$13="Bahias",IF($A$15="Cabinas","OK","ERROR"),"OK")</f>
        <v>OK</v>
      </c>
      <c r="P40" s="27" t="str">
        <f>IF($A$15="Bahias",IF($C$15="Cabinas","OK",IF($A$13="Cabinas","OK",IF($A$17="Cabinas","OK","ERROR"))),"OK")</f>
        <v>OK</v>
      </c>
      <c r="Q40" s="27" t="str">
        <f>IF($A$17="Bahias",IF($A$15="Cabinas","OK","ERROR"),"OK")</f>
        <v>OK</v>
      </c>
      <c r="R40" s="28">
        <v>6</v>
      </c>
    </row>
    <row r="41" spans="1:18" x14ac:dyDescent="0.25">
      <c r="A41" s="27" t="str">
        <f>IF($O$14="Baterias",IF((COUNTIF(M14,"Lasers") + COUNTIF(M14,"Cabinas") + COUNTIF(M14,"Escudos") + COUNTIF(M14,"Sist V.E") + COUNTIF(O16,"Lasers") + COUNTIF(O16,"Cabinas") + COUNTIF(O16,"Escudos") + COUNTIF(O16,"Sist V.E"))&gt;=2,"OK","ERROR"),"OK")</f>
        <v>OK</v>
      </c>
      <c r="B41" s="27" t="str">
        <f>IF($O$16="Baterias",IF((COUNTIF(O14,"Lasers") + COUNTIF(O14,"Cabinas") + COUNTIF(O14,"Escudos") + COUNTIF(O14,"Sist V.E") + COUNTIF(M16,"Lasers") + COUNTIF(M16,"Cabinas") + COUNTIF(M16,"Escudos") + COUNTIF(M16,"Sist V.E")) &gt;=2,"OK","ERROR"),"OK")</f>
        <v>OK</v>
      </c>
      <c r="C41" s="27" t="str">
        <f>IF($M$14="Baterias",IF((COUNTIF(L12,"Lasers") + COUNTIF(L12,"Cabinas") + COUNTIF(L12,"Escudos") + COUNTIF(L12,"Sist V.E") + COUNTIF(M16,"Lasers") + COUNTIF(M16,"Cabinas") + COUNTIF(M16,"Escudos") + COUNTIF(M16,"Sist V.E") + COUNTIF(O14,"Lasers") + COUNTIF(O14,"Cabinas") + COUNTIF(O14,"Escudos") + COUNTIF(O14,"Sist V.E"))&gt;=2,"OK","ERROR"),"OK")</f>
        <v>OK</v>
      </c>
      <c r="D41" s="27" t="str">
        <f>IF($M$16="Baterias",IF((COUNTIF(M14,"Lasers") + COUNTIF(M14,"Cabinas") + COUNTIF(M14,"Escudos") + COUNTIF(M14,"Sist V.E") + COUNTIF(L18,"Lasers") + COUNTIF(L18,"Cabinas") + COUNTIF(L18,"Escudos") + COUNTIF(L18,"Sist V.E") + COUNTIF(O16,"Lasers") + COUNTIF(O16,"Cabinas") + COUNTIF(O16,"Escudos") + COUNTIF(O16,"Sist V.E")) &gt;=2,"OK","ERROR"),"OK")</f>
        <v>OK</v>
      </c>
      <c r="E41" s="27" t="str">
        <f>IF($L$12="Baterias",IF((COUNTIF(K14,"Lasers") + COUNTIF(K14,"Cabinas") + COUNTIF(K14,"Escudos") + COUNTIF(K14,"Sist V.E") + COUNTIF(M14,"Lasers") + COUNTIF(M14,"Cabinas") + COUNTIF(M14,"Escudos") + COUNTIF(M14,"Sist V.E")) &gt;=2,"OK","ERROR"),"OK")</f>
        <v>OK</v>
      </c>
      <c r="F41" s="27" t="str">
        <f>IF($L$18="Baterias",IF((COUNTIF(K16,"Lasers") + COUNTIF(K16,"Cabinas") + COUNTIF(K16,"Escudos") + COUNTIF(K16,"Sist V.E") + COUNTIF(M16,"Lasers") + COUNTIF(M16,"Cabinas") + COUNTIF(M16,"Escudos") + COUNTIF(M16,"Sist V.E")) &gt;=2,"OK","ERROR"),"OK")</f>
        <v>OK</v>
      </c>
      <c r="G41" s="27" t="str">
        <f>IF($K$14="Baterias",IF((COUNTIF(I15,"Lasers") + COUNTIF(I15,"Cabinas") + COUNTIF(I15,"Escudos") + COUNTIF(I15,"Sist V.E") + COUNTIF(K16,"Lasers") + COUNTIF(K16,"Cabinas") + COUNTIF(K16,"Escudos") + COUNTIF(K16,"Sist V.E") + COUNTIF(L12,"Lasers") + COUNTIF(L12,"Cabinas") + COUNTIF(L12,"Escudos") + COUNTIF(L12,"Sist V.E")) &gt;=2,"OK","ERROR"),"OK")</f>
        <v>OK</v>
      </c>
      <c r="H41" s="27" t="str">
        <f>IF($K$16="Baterias",IF((COUNTIF(I15,"Lasers") + COUNTIF(I15,"Cabinas") + COUNTIF(I15,"Escudos") + COUNTIF(I15,"Sist V.E") + COUNTIF(K14,"Lasers") + COUNTIF(K14,"Cabinas") + COUNTIF(K14,"Escudos") + COUNTIF(K14,"Sist V.E") + COUNTIF(L18,"Lasers") + COUNTIF(L18,"Cabinas") + COUNTIF(L18,"Escudos") + COUNTIF(L18,"Sist V.E")) &gt;=2,"OK","ERROR"),"OK")</f>
        <v>OK</v>
      </c>
      <c r="I41" s="27" t="str">
        <f>IF($I$15="Baterias",IF((COUNTIF(G15,"Lasers") + COUNTIF(G15,"Cabinas") + COUNTIF(G15,"Escudos") + COUNTIF(G15,"Sist V.E") + COUNTIF(K14,"Lasers") + COUNTIF(K14,"Cabinas") + COUNTIF(K14,"Escudos") + COUNTIF(K14,"Sist V.E") + COUNTIF(K16,"Lasers") + COUNTIF(K16,"Cabinas") + COUNTIF(K16,"Escudos") + COUNTIF(K16,"Sist V.E")) &gt;=2,"OK","ERROR"),"OK")</f>
        <v>OK</v>
      </c>
      <c r="J41" s="27" t="str">
        <f>IF($G$15="Baterias",IF((COUNTIF(E15,"Lasers") + COUNTIF(E15,"Cabinas") + COUNTIF(E15,"Escudos") + COUNTIF(E15,"Sist V.E") + COUNTIF(I15,"Lasers") + COUNTIF(I15,"Cabinas") + COUNTIF(I15,"Escudos") + COUNTIF(I15,"Sist V.E"))&gt;=2,"OK","ERROR"),"OK")</f>
        <v>OK</v>
      </c>
      <c r="K41" s="27" t="str">
        <f>IF($E$15="Baterias",IF((COUNTIF(C15,"Lasers") + COUNTIF(C15,"Cabinas") + COUNTIF(C15,"Escudos") + COUNTIF(C15,"Sist V.E") + COUNTIF(G15,"Lasers") + COUNTIF(G15,"Cabinas") + COUNTIF(G15,"Escudos") + COUNTIF(G15,"Sist V.E")) &gt;=2,"OK","ERROR"),"OK")</f>
        <v>OK</v>
      </c>
      <c r="L41" s="27" t="str">
        <f>IF($C$15="Baterias",IF((COUNTIF(C12,"Lasers") + COUNTIF(C12,"Cabinas") + COUNTIF(C12,"Escudos") + COUNTIF(C12,"Sist V.E") + COUNTIF(C18,"Lasers") + COUNTIF(C18,"Cabinas") + COUNTIF(C18,"Escudos") + COUNTIF(C18,"Sist V.E") + COUNTIF(E15,"Lasers") + COUNTIF(E15,"Cabinas") + COUNTIF(E15,"Escudos") + COUNTIF(E15,"Sist V.E") + COUNTIF(A15,"Lasers") + COUNTIF(A15,"Cabinas") + COUNTIF(A15,"Escudos") + COUNTIF(A15,"Sist V.E")) &gt;= 2,"OK","ERROR"),"OK")</f>
        <v>OK</v>
      </c>
      <c r="M41" s="27" t="str">
        <f>IF($C$12="Baterias","ERROR","OK")</f>
        <v>OK</v>
      </c>
      <c r="N41" s="27" t="str">
        <f>IF($C$18="Baterias","ERROR","OK")</f>
        <v>OK</v>
      </c>
      <c r="O41" s="27" t="str">
        <f>IF($A$13="Baterias","ERROR","OK")</f>
        <v>OK</v>
      </c>
      <c r="P41" s="27" t="str">
        <f>IF($A$15="Baterias",IF((COUNTIF(A13,"Lasers") + COUNTIF(A13,"Cabinas") + COUNTIF(A13,"Escudos") + COUNTIF(A13,"Sist V.E") + COUNTIF(A17,"Lasers") + COUNTIF(A17,"Cabinas") + COUNTIF(A17,"Escudos") + COUNTIF(A17,"Sist V.E") + COUNTIF(C15,"Lasers") + COUNTIF(C15,"Cabinas") + COUNTIF(C15,"Escudos") + COUNTIF(C15,"Sist V.E")) &gt;= 2,"OK","ERROR"),"OK")</f>
        <v>OK</v>
      </c>
      <c r="Q41" s="27" t="str">
        <f>IF($A$17="Baterias","ERROR","OK")</f>
        <v>OK</v>
      </c>
      <c r="R41" s="28">
        <v>7</v>
      </c>
    </row>
    <row r="42" spans="1:18" x14ac:dyDescent="0.25">
      <c r="A42" s="32" t="str">
        <f>IF($O$14=M14,"ERROR",IF(O14=O16,"ERROR","OK"))</f>
        <v>OK</v>
      </c>
      <c r="B42" s="32" t="str">
        <f>IF($O$16=O14,"ERROR",IF(O16=M16,"ERROR","OK"))</f>
        <v>OK</v>
      </c>
      <c r="C42" s="32" t="str">
        <f>IF($M$14=O14,"ERROR",IF(M14=M16,"ERROR",IF(M14=L12,"ERROR","OK")))</f>
        <v>OK</v>
      </c>
      <c r="D42" s="32" t="str">
        <f>IF($M$16=O16,"ERRROR",IF(M16=M14,"ERROR",IF(M16=L18,"ERROR","OK")))</f>
        <v>OK</v>
      </c>
      <c r="E42" s="32" t="str">
        <f>IF($L$12=M14,"ERROR",IF(L12=K14,"ERROR","OK"))</f>
        <v>OK</v>
      </c>
      <c r="F42" s="32" t="str">
        <f>IF($L$18=M16,"ERROR",IF(L18=K16,"ERROR","OK"))</f>
        <v>OK</v>
      </c>
      <c r="G42" s="32" t="str">
        <f>IF($K$14=L12,"ERROR",IF(K14=K16,"ERROR",IF(K14=I15,"ERROR","OK")))</f>
        <v>OK</v>
      </c>
      <c r="H42" s="32" t="str">
        <f>IF($K$16=L18,"ERROR",IF(K16=K14,"ERROR",IF(K16=I15,"ERROR","OK")))</f>
        <v>OK</v>
      </c>
      <c r="I42" s="32" t="str">
        <f>IF($I$15=K14,"ERROR",IF(I15=K16,"ERROR",IF(I15=G15,"ERROR","OK")))</f>
        <v>OK</v>
      </c>
      <c r="J42" s="32" t="str">
        <f>IF($G$15=I15,"ERROR",IF(G15=E15,"ERROR","OK"))</f>
        <v>OK</v>
      </c>
      <c r="K42" s="32" t="str">
        <f>IF($E$15=G15,"ERROR",IF(E15=C15,"ERROR","OK"))</f>
        <v>OK</v>
      </c>
      <c r="L42" s="32" t="str">
        <f>IF($C$15=E15,"ERROR",IF(C15=C12,"ERROR",IF(C15=C18,"ERROR",IF(C15=A15,"ERROR","OK"))))</f>
        <v>OK</v>
      </c>
      <c r="M42" s="32" t="str">
        <f>IF($C$12=C15,"ERROR","OK")</f>
        <v>OK</v>
      </c>
      <c r="N42" s="32" t="str">
        <f>IF($C$18=C15,"ERROR","OK")</f>
        <v>OK</v>
      </c>
      <c r="O42" s="32" t="str">
        <f>IF($A$13=A15,"ERROR","OK")</f>
        <v>OK</v>
      </c>
      <c r="P42" s="32" t="str">
        <f>IF($A$15=A13,"ERROR",IF(A15=C15,"ERROR",IF(A15=A17,"ERROR","OK")))</f>
        <v>OK</v>
      </c>
      <c r="Q42" s="32" t="str">
        <f>IF($A$17=A15,"ERROR","OK")</f>
        <v>OK</v>
      </c>
      <c r="R42" s="28">
        <v>8</v>
      </c>
    </row>
    <row r="43" spans="1:18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</row>
    <row r="44" spans="1:18" x14ac:dyDescent="0.25">
      <c r="A44" s="44" t="s">
        <v>35</v>
      </c>
      <c r="B44" s="44"/>
      <c r="C44" s="44"/>
      <c r="D44" s="44"/>
      <c r="E44" s="44"/>
      <c r="F44" s="44"/>
      <c r="G44" s="44"/>
      <c r="H44" s="44"/>
    </row>
    <row r="45" spans="1:18" x14ac:dyDescent="0.25">
      <c r="A45" s="33"/>
    </row>
  </sheetData>
  <mergeCells count="2">
    <mergeCell ref="A44:H44"/>
    <mergeCell ref="A33:Q33"/>
  </mergeCells>
  <conditionalFormatting sqref="A13:O19 A12:F12 H12:O12 A1:O11">
    <cfRule type="containsText" dxfId="8" priority="3" operator="containsText" text="Escudos">
      <formula>NOT(ISERROR(SEARCH("Escudos",A1)))</formula>
    </cfRule>
    <cfRule type="containsText" dxfId="7" priority="4" operator="containsText" text="Baterias">
      <formula>NOT(ISERROR(SEARCH("Baterias",A1)))</formula>
    </cfRule>
    <cfRule type="containsText" dxfId="6" priority="5" operator="containsText" text="Sist V.E">
      <formula>NOT(ISERROR(SEARCH("Sist V.E",A1)))</formula>
    </cfRule>
    <cfRule type="containsText" dxfId="5" priority="6" operator="containsText" text="Lasers">
      <formula>NOT(ISERROR(SEARCH("Lasers",A1)))</formula>
    </cfRule>
    <cfRule type="containsText" dxfId="4" priority="7" operator="containsText" text="Cabinas">
      <formula>NOT(ISERROR(SEARCH("Cabinas",A1)))</formula>
    </cfRule>
    <cfRule type="containsText" dxfId="3" priority="8" operator="containsText" text="Motores">
      <formula>NOT(ISERROR(SEARCH("Motores",A1)))</formula>
    </cfRule>
    <cfRule type="containsText" dxfId="2" priority="9" operator="containsText" text="Bahias">
      <formula>NOT(ISERROR(SEARCH("Bahias",A1)))</formula>
    </cfRule>
  </conditionalFormatting>
  <conditionalFormatting sqref="A35:Q42">
    <cfRule type="containsText" dxfId="1" priority="1" operator="containsText" text="OK">
      <formula>NOT(ISERROR(SEARCH("OK",A35)))</formula>
    </cfRule>
    <cfRule type="containsText" dxfId="0" priority="2" operator="containsText" text="ERROR">
      <formula>NOT(ISERROR(SEARCH("ERROR",A35)))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A3" sqref="A3:Q3"/>
    </sheetView>
  </sheetViews>
  <sheetFormatPr baseColWidth="10" defaultRowHeight="15" x14ac:dyDescent="0.25"/>
  <cols>
    <col min="1" max="1" width="12.85546875" bestFit="1" customWidth="1"/>
    <col min="2" max="2" width="6.7109375" bestFit="1" customWidth="1"/>
    <col min="3" max="3" width="8" bestFit="1" customWidth="1"/>
    <col min="4" max="4" width="8.42578125" bestFit="1" customWidth="1"/>
    <col min="5" max="5" width="8.140625" bestFit="1" customWidth="1"/>
    <col min="6" max="6" width="7.42578125" bestFit="1" customWidth="1"/>
    <col min="7" max="7" width="8.42578125" bestFit="1" customWidth="1"/>
    <col min="8" max="8" width="8.140625" bestFit="1" customWidth="1"/>
    <col min="9" max="9" width="8" bestFit="1" customWidth="1"/>
    <col min="10" max="10" width="7.85546875" bestFit="1" customWidth="1"/>
    <col min="11" max="11" width="7.42578125" bestFit="1" customWidth="1"/>
    <col min="12" max="12" width="8" bestFit="1" customWidth="1"/>
    <col min="13" max="13" width="6.7109375" bestFit="1" customWidth="1"/>
    <col min="14" max="14" width="6.42578125" bestFit="1" customWidth="1"/>
    <col min="15" max="15" width="8.42578125" bestFit="1" customWidth="1"/>
    <col min="16" max="16" width="8" bestFit="1" customWidth="1"/>
    <col min="17" max="17" width="8.42578125" bestFit="1" customWidth="1"/>
  </cols>
  <sheetData>
    <row r="1" spans="1:18" ht="18.75" x14ac:dyDescent="0.3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36"/>
    </row>
    <row r="2" spans="1:18" x14ac:dyDescent="0.25">
      <c r="A2" s="8" t="s">
        <v>16</v>
      </c>
      <c r="B2" s="8" t="s">
        <v>18</v>
      </c>
      <c r="C2" s="8" t="s">
        <v>17</v>
      </c>
      <c r="D2" s="8" t="s">
        <v>20</v>
      </c>
      <c r="E2" s="8" t="s">
        <v>19</v>
      </c>
      <c r="F2" s="8" t="s">
        <v>22</v>
      </c>
      <c r="G2" s="8" t="s">
        <v>21</v>
      </c>
      <c r="H2" s="8" t="s">
        <v>24</v>
      </c>
      <c r="I2" s="8" t="s">
        <v>23</v>
      </c>
      <c r="J2" s="8" t="s">
        <v>26</v>
      </c>
      <c r="K2" s="8" t="s">
        <v>25</v>
      </c>
      <c r="L2" s="8" t="s">
        <v>28</v>
      </c>
      <c r="M2" s="8" t="s">
        <v>27</v>
      </c>
      <c r="N2" s="8" t="s">
        <v>30</v>
      </c>
      <c r="O2" s="8" t="s">
        <v>29</v>
      </c>
      <c r="P2" s="8" t="s">
        <v>32</v>
      </c>
      <c r="Q2" s="8" t="s">
        <v>31</v>
      </c>
    </row>
    <row r="3" spans="1:18" x14ac:dyDescent="0.25">
      <c r="A3" s="3" t="s">
        <v>4</v>
      </c>
      <c r="B3" s="3" t="s">
        <v>14</v>
      </c>
      <c r="C3" s="3" t="s">
        <v>3</v>
      </c>
      <c r="D3" s="3" t="s">
        <v>3</v>
      </c>
      <c r="E3" s="3" t="s">
        <v>1</v>
      </c>
      <c r="F3" s="3" t="s">
        <v>4</v>
      </c>
      <c r="G3" s="3" t="s">
        <v>2</v>
      </c>
      <c r="H3" s="3" t="s">
        <v>14</v>
      </c>
      <c r="I3" s="3" t="s">
        <v>5</v>
      </c>
      <c r="J3" s="3" t="s">
        <v>4</v>
      </c>
      <c r="K3" s="3" t="s">
        <v>3</v>
      </c>
      <c r="L3" s="3" t="s">
        <v>6</v>
      </c>
      <c r="M3" s="3" t="s">
        <v>14</v>
      </c>
      <c r="N3" s="3" t="s">
        <v>6</v>
      </c>
      <c r="O3" s="3" t="s">
        <v>1</v>
      </c>
      <c r="P3" s="3" t="s">
        <v>2</v>
      </c>
      <c r="Q3" s="3" t="s">
        <v>5</v>
      </c>
      <c r="R3" t="s">
        <v>40</v>
      </c>
    </row>
    <row r="7" spans="1:18" x14ac:dyDescent="0.25">
      <c r="A7" s="43" t="s">
        <v>36</v>
      </c>
      <c r="B7" s="43"/>
      <c r="C7" s="43"/>
      <c r="D7" s="43"/>
      <c r="E7" s="43"/>
      <c r="F7" s="43"/>
      <c r="G7" s="43"/>
    </row>
    <row r="8" spans="1:18" x14ac:dyDescent="0.25">
      <c r="A8" s="43" t="s">
        <v>37</v>
      </c>
      <c r="B8" s="43"/>
      <c r="C8" s="43"/>
      <c r="D8" s="43"/>
      <c r="E8" s="43"/>
      <c r="F8" s="43"/>
      <c r="G8" s="43"/>
    </row>
    <row r="9" spans="1:18" x14ac:dyDescent="0.25">
      <c r="A9" s="43" t="s">
        <v>38</v>
      </c>
      <c r="B9" s="43"/>
      <c r="C9" s="43"/>
      <c r="D9" s="43"/>
      <c r="E9" s="43"/>
      <c r="F9" s="43"/>
      <c r="G9" s="43"/>
    </row>
  </sheetData>
  <mergeCells count="1">
    <mergeCell ref="A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Verificador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Talenti Maximiliano</dc:creator>
  <cp:lastModifiedBy>Talenti Maximiliano</cp:lastModifiedBy>
  <dcterms:created xsi:type="dcterms:W3CDTF">2016-10-12T12:41:24Z</dcterms:created>
  <dcterms:modified xsi:type="dcterms:W3CDTF">2016-10-14T16:14:45Z</dcterms:modified>
</cp:coreProperties>
</file>