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4/"/>
    </mc:Choice>
  </mc:AlternateContent>
  <xr:revisionPtr revIDLastSave="0" documentId="13_ncr:1_{B8A4161D-1754-384B-A96F-D3DBEA5DEC2F}" xr6:coauthVersionLast="43" xr6:coauthVersionMax="43" xr10:uidLastSave="{00000000-0000-0000-0000-000000000000}"/>
  <bookViews>
    <workbookView xWindow="2580" yWindow="460" windowWidth="39220" windowHeight="25000" xr2:uid="{4AA6D0C7-A62E-F548-98BD-7B50E7867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34" i="1"/>
  <c r="R34" i="1"/>
  <c r="S34" i="1" s="1"/>
  <c r="Q34" i="1"/>
  <c r="M34" i="1"/>
  <c r="N34" i="1" s="1"/>
  <c r="J34" i="1"/>
  <c r="I34" i="1"/>
  <c r="H34" i="1"/>
  <c r="G34" i="1"/>
  <c r="F34" i="1"/>
  <c r="E34" i="1"/>
  <c r="D34" i="1"/>
  <c r="U33" i="1"/>
  <c r="R33" i="1"/>
  <c r="S33" i="1" s="1"/>
  <c r="Q33" i="1"/>
  <c r="U34" i="1" l="1"/>
  <c r="O34" i="1"/>
  <c r="V34" i="1" s="1"/>
  <c r="C31" i="1"/>
  <c r="C33" i="1" l="1"/>
  <c r="C32" i="1"/>
  <c r="M33" i="1" l="1"/>
  <c r="N33" i="1" s="1"/>
  <c r="O33" i="1" s="1"/>
  <c r="V33" i="1" s="1"/>
  <c r="J33" i="1"/>
  <c r="I33" i="1"/>
  <c r="H33" i="1"/>
  <c r="G33" i="1"/>
  <c r="F33" i="1"/>
  <c r="E33" i="1"/>
  <c r="D33" i="1"/>
  <c r="I9" i="1"/>
  <c r="F24" i="1"/>
  <c r="F14" i="1"/>
  <c r="E24" i="1"/>
  <c r="E14" i="1"/>
  <c r="F15" i="1"/>
  <c r="P30" i="1"/>
  <c r="M35" i="1" l="1"/>
  <c r="M32" i="1"/>
  <c r="M31" i="1"/>
  <c r="G25" i="1"/>
  <c r="G15" i="1"/>
  <c r="F25" i="1"/>
  <c r="E25" i="1"/>
  <c r="E15" i="1"/>
  <c r="D15" i="1"/>
  <c r="D14" i="1"/>
  <c r="Q35" i="1" l="1"/>
  <c r="Q32" i="1"/>
  <c r="I32" i="1" l="1"/>
  <c r="I30" i="1"/>
  <c r="G30" i="1"/>
  <c r="G32" i="1"/>
  <c r="F32" i="1"/>
  <c r="E32" i="1"/>
  <c r="D25" i="1"/>
  <c r="D32" i="1" s="1"/>
  <c r="D24" i="1"/>
  <c r="D30" i="1" s="1"/>
  <c r="D35" i="1" l="1"/>
  <c r="D31" i="1"/>
  <c r="E35" i="1"/>
  <c r="E31" i="1"/>
  <c r="F35" i="1"/>
  <c r="F31" i="1"/>
  <c r="G35" i="1"/>
  <c r="G31" i="1"/>
  <c r="I35" i="1"/>
  <c r="I31" i="1"/>
  <c r="E30" i="1"/>
  <c r="F30" i="1"/>
  <c r="H32" i="1"/>
  <c r="J32" i="1" s="1"/>
  <c r="R32" i="1" l="1"/>
  <c r="S32" i="1" s="1"/>
  <c r="N32" i="1"/>
  <c r="O32" i="1" s="1"/>
  <c r="H31" i="1"/>
  <c r="H35" i="1"/>
  <c r="H30" i="1"/>
  <c r="J30" i="1" s="1"/>
  <c r="M30" i="1" s="1"/>
  <c r="N35" i="1" l="1"/>
  <c r="O35" i="1" s="1"/>
  <c r="J35" i="1"/>
  <c r="N31" i="1"/>
  <c r="O31" i="1" s="1"/>
  <c r="J31" i="1"/>
  <c r="R30" i="1"/>
  <c r="S30" i="1" s="1"/>
  <c r="N30" i="1"/>
  <c r="O30" i="1" s="1"/>
  <c r="V32" i="1" s="1"/>
  <c r="R35" i="1"/>
  <c r="S35" i="1" s="1"/>
  <c r="V35" i="1" l="1"/>
  <c r="U32" i="1"/>
  <c r="U35" i="1"/>
</calcChain>
</file>

<file path=xl/sharedStrings.xml><?xml version="1.0" encoding="utf-8"?>
<sst xmlns="http://schemas.openxmlformats.org/spreadsheetml/2006/main" count="51" uniqueCount="34">
  <si>
    <t>FC</t>
  </si>
  <si>
    <t>AI84</t>
  </si>
  <si>
    <t>Total Conv</t>
  </si>
  <si>
    <t>ARM</t>
  </si>
  <si>
    <t>Input Channels</t>
  </si>
  <si>
    <t>Output Channels</t>
  </si>
  <si>
    <t>Output Size</t>
  </si>
  <si>
    <t>TIME ms</t>
  </si>
  <si>
    <t>Layer</t>
  </si>
  <si>
    <t>POWER mW</t>
  </si>
  <si>
    <t>Kernel Size</t>
  </si>
  <si>
    <t>JOULE/MAC</t>
  </si>
  <si>
    <t>MAC/JOULE</t>
  </si>
  <si>
    <t>MAC/s</t>
  </si>
  <si>
    <t>CIFAR-10</t>
  </si>
  <si>
    <t>ENERGY uJ</t>
  </si>
  <si>
    <t>TIME/MAC s</t>
  </si>
  <si>
    <t>Input Size</t>
  </si>
  <si>
    <t>TOTAL EST</t>
  </si>
  <si>
    <t>MACs/s/MHz</t>
  </si>
  <si>
    <t>AI84 RTL sim</t>
  </si>
  <si>
    <t>AI84 1.1V (default trim)</t>
  </si>
  <si>
    <t>MHz</t>
  </si>
  <si>
    <t>ENERGY</t>
  </si>
  <si>
    <t>ME11 vs AI84:</t>
  </si>
  <si>
    <t>MACs</t>
  </si>
  <si>
    <t>MEASURED</t>
  </si>
  <si>
    <t>AI84 1.1V (100 MHz)</t>
  </si>
  <si>
    <t>ME11 1.8V-3.3V</t>
  </si>
  <si>
    <t>MACs estimated for layer (includes padding)</t>
  </si>
  <si>
    <t>TIME (MHz)</t>
  </si>
  <si>
    <t>Clk</t>
  </si>
  <si>
    <t>AI84 0.9V (default trim)</t>
  </si>
  <si>
    <t>AI84 0.9V (46 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</si>
</sst>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5" xfId="0" applyFont="1" applyBorder="1" applyAlignment="1">
      <alignment horizontal="right"/>
    </xf>
    <xf numFmtId="0" fontId="0" fillId="0" borderId="0" xfId="0" applyBorder="1"/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9" xfId="0" applyBorder="1"/>
    <xf numFmtId="164" fontId="0" fillId="0" borderId="0" xfId="0" applyNumberFormat="1" applyBorder="1"/>
    <xf numFmtId="165" fontId="1" fillId="0" borderId="2" xfId="1" applyNumberFormat="1" applyFont="1" applyBorder="1"/>
    <xf numFmtId="165" fontId="0" fillId="0" borderId="0" xfId="1" applyNumberFormat="1" applyFont="1" applyBorder="1"/>
    <xf numFmtId="166" fontId="1" fillId="0" borderId="0" xfId="1" applyNumberFormat="1" applyFont="1" applyBorder="1"/>
    <xf numFmtId="165" fontId="1" fillId="0" borderId="6" xfId="1" applyNumberFormat="1" applyFont="1" applyBorder="1"/>
    <xf numFmtId="0" fontId="0" fillId="0" borderId="7" xfId="0" applyFill="1" applyBorder="1"/>
    <xf numFmtId="165" fontId="0" fillId="0" borderId="6" xfId="1" applyNumberFormat="1" applyFont="1" applyBorder="1"/>
    <xf numFmtId="0" fontId="0" fillId="0" borderId="0" xfId="0" applyFill="1" applyBorder="1"/>
    <xf numFmtId="0" fontId="1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0" borderId="4" xfId="0" applyFont="1" applyBorder="1"/>
    <xf numFmtId="0" fontId="0" fillId="0" borderId="8" xfId="0" applyFont="1" applyBorder="1"/>
    <xf numFmtId="0" fontId="0" fillId="0" borderId="8" xfId="0" applyFill="1" applyBorder="1"/>
    <xf numFmtId="165" fontId="2" fillId="0" borderId="0" xfId="1" applyNumberFormat="1" applyFont="1" applyBorder="1"/>
    <xf numFmtId="165" fontId="2" fillId="0" borderId="8" xfId="1" applyNumberFormat="1" applyFon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0" borderId="13" xfId="0" applyBorder="1"/>
    <xf numFmtId="0" fontId="1" fillId="0" borderId="10" xfId="0" applyFont="1" applyBorder="1"/>
    <xf numFmtId="2" fontId="1" fillId="0" borderId="8" xfId="0" applyNumberFormat="1" applyFont="1" applyBorder="1"/>
    <xf numFmtId="0" fontId="0" fillId="0" borderId="10" xfId="0" applyFont="1" applyBorder="1"/>
    <xf numFmtId="164" fontId="1" fillId="0" borderId="8" xfId="0" applyNumberFormat="1" applyFont="1" applyBorder="1"/>
    <xf numFmtId="166" fontId="2" fillId="0" borderId="0" xfId="1" applyNumberFormat="1" applyFont="1" applyBorder="1"/>
    <xf numFmtId="0" fontId="1" fillId="0" borderId="13" xfId="0" applyFont="1" applyBorder="1"/>
    <xf numFmtId="165" fontId="1" fillId="0" borderId="5" xfId="1" applyNumberFormat="1" applyFont="1" applyBorder="1"/>
    <xf numFmtId="165" fontId="1" fillId="0" borderId="5" xfId="1" applyNumberFormat="1" applyFont="1" applyFill="1" applyBorder="1"/>
    <xf numFmtId="165" fontId="1" fillId="0" borderId="7" xfId="1" applyNumberFormat="1" applyFont="1" applyBorder="1"/>
    <xf numFmtId="3" fontId="0" fillId="0" borderId="0" xfId="0" applyNumberFormat="1" applyBorder="1"/>
    <xf numFmtId="3" fontId="1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ill="1" applyBorder="1"/>
    <xf numFmtId="3" fontId="0" fillId="0" borderId="8" xfId="0" applyNumberFormat="1" applyBorder="1"/>
    <xf numFmtId="3" fontId="3" fillId="0" borderId="8" xfId="0" applyNumberFormat="1" applyFont="1" applyBorder="1"/>
    <xf numFmtId="0" fontId="0" fillId="0" borderId="4" xfId="0" applyFont="1" applyBorder="1"/>
    <xf numFmtId="0" fontId="0" fillId="0" borderId="10" xfId="0" applyFont="1" applyBorder="1" applyAlignment="1">
      <alignment horizontal="left"/>
    </xf>
    <xf numFmtId="165" fontId="1" fillId="0" borderId="12" xfId="1" applyNumberFormat="1" applyFont="1" applyBorder="1"/>
    <xf numFmtId="0" fontId="1" fillId="0" borderId="11" xfId="0" applyFont="1" applyBorder="1"/>
    <xf numFmtId="0" fontId="1" fillId="0" borderId="0" xfId="0" applyNumberFormat="1" applyFont="1" applyBorder="1"/>
    <xf numFmtId="0" fontId="1" fillId="0" borderId="8" xfId="0" applyNumberFormat="1" applyFont="1" applyBorder="1"/>
    <xf numFmtId="0" fontId="1" fillId="0" borderId="3" xfId="0" applyFont="1" applyBorder="1" applyAlignment="1">
      <alignment horizontal="left"/>
    </xf>
    <xf numFmtId="166" fontId="4" fillId="0" borderId="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0710-60CE-6449-AD77-7E6717109F43}">
  <dimension ref="B1:V35"/>
  <sheetViews>
    <sheetView tabSelected="1" workbookViewId="0">
      <selection activeCell="P37" sqref="P37"/>
    </sheetView>
  </sheetViews>
  <sheetFormatPr baseColWidth="10" defaultRowHeight="16"/>
  <cols>
    <col min="1" max="1" width="2.5" customWidth="1"/>
    <col min="2" max="2" width="21" customWidth="1"/>
    <col min="3" max="3" width="5.6640625" customWidth="1"/>
    <col min="9" max="9" width="9.83203125" customWidth="1"/>
    <col min="11" max="11" width="12" customWidth="1"/>
    <col min="13" max="13" width="12.1640625" customWidth="1"/>
    <col min="14" max="14" width="14.33203125" customWidth="1"/>
    <col min="15" max="15" width="13.1640625" customWidth="1"/>
    <col min="16" max="16" width="13.6640625" customWidth="1"/>
    <col min="18" max="18" width="12.1640625" bestFit="1" customWidth="1"/>
    <col min="19" max="19" width="17.5" customWidth="1"/>
  </cols>
  <sheetData>
    <row r="1" spans="2:9" ht="17" thickBot="1"/>
    <row r="2" spans="2:9">
      <c r="B2" s="3" t="s">
        <v>10</v>
      </c>
      <c r="C2" s="30"/>
      <c r="D2" s="4"/>
      <c r="E2" s="4"/>
      <c r="F2" s="4"/>
      <c r="G2" s="4"/>
      <c r="H2" s="4"/>
      <c r="I2" s="5"/>
    </row>
    <row r="3" spans="2:9">
      <c r="B3" s="6"/>
      <c r="C3" s="28" t="s">
        <v>8</v>
      </c>
      <c r="D3" s="14">
        <v>0</v>
      </c>
      <c r="E3" s="14">
        <v>1</v>
      </c>
      <c r="F3" s="14">
        <v>2</v>
      </c>
      <c r="G3" s="14">
        <v>3</v>
      </c>
      <c r="H3" s="14"/>
      <c r="I3" s="15" t="s">
        <v>0</v>
      </c>
    </row>
    <row r="4" spans="2:9">
      <c r="B4" s="8" t="s">
        <v>3</v>
      </c>
      <c r="C4" s="29"/>
      <c r="D4" s="7">
        <v>25</v>
      </c>
      <c r="E4" s="7">
        <v>25</v>
      </c>
      <c r="F4" s="7">
        <v>25</v>
      </c>
      <c r="G4" s="7">
        <v>0</v>
      </c>
      <c r="H4" s="7"/>
      <c r="I4" s="9">
        <v>1</v>
      </c>
    </row>
    <row r="5" spans="2:9" ht="17" thickBot="1">
      <c r="B5" s="10" t="s">
        <v>1</v>
      </c>
      <c r="C5" s="31"/>
      <c r="D5" s="11">
        <v>9</v>
      </c>
      <c r="E5" s="11">
        <v>9</v>
      </c>
      <c r="F5" s="11">
        <v>9</v>
      </c>
      <c r="G5" s="11">
        <v>9</v>
      </c>
      <c r="H5" s="11"/>
      <c r="I5" s="1">
        <v>1</v>
      </c>
    </row>
    <row r="6" spans="2:9" ht="17" thickBot="1">
      <c r="B6" s="2"/>
      <c r="C6" s="2"/>
    </row>
    <row r="7" spans="2:9">
      <c r="B7" s="3" t="s">
        <v>4</v>
      </c>
      <c r="C7" s="30"/>
      <c r="D7" s="4"/>
      <c r="E7" s="4"/>
      <c r="F7" s="4"/>
      <c r="G7" s="4"/>
      <c r="H7" s="4"/>
      <c r="I7" s="5"/>
    </row>
    <row r="8" spans="2:9">
      <c r="B8" s="6"/>
      <c r="C8" s="28"/>
      <c r="D8" s="14">
        <v>0</v>
      </c>
      <c r="E8" s="14">
        <v>1</v>
      </c>
      <c r="F8" s="14">
        <v>2</v>
      </c>
      <c r="G8" s="14">
        <v>3</v>
      </c>
      <c r="H8" s="14"/>
      <c r="I8" s="15" t="s">
        <v>0</v>
      </c>
    </row>
    <row r="9" spans="2:9">
      <c r="B9" s="12" t="s">
        <v>3</v>
      </c>
      <c r="C9" s="7"/>
      <c r="D9" s="7">
        <v>3</v>
      </c>
      <c r="E9" s="7">
        <v>32</v>
      </c>
      <c r="F9" s="7">
        <v>16</v>
      </c>
      <c r="G9" s="7">
        <v>0</v>
      </c>
      <c r="H9" s="7"/>
      <c r="I9" s="9">
        <f>288</f>
        <v>288</v>
      </c>
    </row>
    <row r="10" spans="2:9" ht="17" thickBot="1">
      <c r="B10" s="13" t="s">
        <v>1</v>
      </c>
      <c r="C10" s="11"/>
      <c r="D10" s="11">
        <v>3</v>
      </c>
      <c r="E10" s="11">
        <v>60</v>
      </c>
      <c r="F10" s="11">
        <v>60</v>
      </c>
      <c r="G10" s="11">
        <v>56</v>
      </c>
      <c r="H10" s="11"/>
      <c r="I10" s="1">
        <v>192</v>
      </c>
    </row>
    <row r="11" spans="2:9" ht="17" thickBot="1">
      <c r="B11" s="7"/>
      <c r="C11" s="7"/>
      <c r="D11" s="7"/>
      <c r="E11" s="7"/>
      <c r="F11" s="7"/>
      <c r="G11" s="7"/>
      <c r="H11" s="7"/>
      <c r="I11" s="7"/>
    </row>
    <row r="12" spans="2:9">
      <c r="B12" s="3" t="s">
        <v>17</v>
      </c>
      <c r="C12" s="30"/>
      <c r="D12" s="4"/>
      <c r="E12" s="4"/>
      <c r="F12" s="4"/>
      <c r="G12" s="4"/>
      <c r="H12" s="4"/>
      <c r="I12" s="5"/>
    </row>
    <row r="13" spans="2:9">
      <c r="B13" s="6"/>
      <c r="C13" s="28" t="s">
        <v>8</v>
      </c>
      <c r="D13" s="14">
        <v>0</v>
      </c>
      <c r="E13" s="14">
        <v>1</v>
      </c>
      <c r="F13" s="14">
        <v>2</v>
      </c>
      <c r="G13" s="14">
        <v>3</v>
      </c>
      <c r="H13" s="14"/>
      <c r="I13" s="15" t="s">
        <v>0</v>
      </c>
    </row>
    <row r="14" spans="2:9">
      <c r="B14" s="12" t="s">
        <v>3</v>
      </c>
      <c r="C14" s="7"/>
      <c r="D14" s="7">
        <f>32*32</f>
        <v>1024</v>
      </c>
      <c r="E14" s="7">
        <f>15*15</f>
        <v>225</v>
      </c>
      <c r="F14" s="7">
        <f>7*7</f>
        <v>49</v>
      </c>
      <c r="G14" s="24">
        <v>0</v>
      </c>
      <c r="H14" s="7"/>
      <c r="I14" s="9">
        <v>1</v>
      </c>
    </row>
    <row r="15" spans="2:9" ht="17" thickBot="1">
      <c r="B15" s="13" t="s">
        <v>1</v>
      </c>
      <c r="C15" s="11"/>
      <c r="D15" s="11">
        <f>32*32</f>
        <v>1024</v>
      </c>
      <c r="E15" s="11">
        <f>16*16</f>
        <v>256</v>
      </c>
      <c r="F15" s="11">
        <f>8*8</f>
        <v>64</v>
      </c>
      <c r="G15" s="11">
        <f>4*4</f>
        <v>16</v>
      </c>
      <c r="H15" s="11"/>
      <c r="I15" s="1">
        <v>1</v>
      </c>
    </row>
    <row r="16" spans="2:9" ht="17" thickBot="1"/>
    <row r="17" spans="2:22">
      <c r="B17" s="3" t="s">
        <v>5</v>
      </c>
      <c r="C17" s="30"/>
      <c r="D17" s="4"/>
      <c r="E17" s="4"/>
      <c r="F17" s="4"/>
      <c r="G17" s="4"/>
      <c r="H17" s="4"/>
      <c r="I17" s="5"/>
    </row>
    <row r="18" spans="2:22">
      <c r="B18" s="6"/>
      <c r="C18" s="28" t="s">
        <v>8</v>
      </c>
      <c r="D18" s="14">
        <v>0</v>
      </c>
      <c r="E18" s="14">
        <v>1</v>
      </c>
      <c r="F18" s="14">
        <v>2</v>
      </c>
      <c r="G18" s="14">
        <v>3</v>
      </c>
      <c r="H18" s="14"/>
      <c r="I18" s="15" t="s">
        <v>0</v>
      </c>
    </row>
    <row r="19" spans="2:22">
      <c r="B19" s="12" t="s">
        <v>3</v>
      </c>
      <c r="C19" s="7"/>
      <c r="D19" s="7">
        <v>32</v>
      </c>
      <c r="E19" s="7">
        <v>16</v>
      </c>
      <c r="F19" s="7">
        <v>32</v>
      </c>
      <c r="G19" s="7">
        <v>0</v>
      </c>
      <c r="H19" s="7"/>
      <c r="I19" s="9">
        <v>10</v>
      </c>
    </row>
    <row r="20" spans="2:22" ht="17" thickBot="1">
      <c r="B20" s="13" t="s">
        <v>1</v>
      </c>
      <c r="C20" s="11"/>
      <c r="D20" s="11">
        <v>60</v>
      </c>
      <c r="E20" s="11">
        <v>60</v>
      </c>
      <c r="F20" s="11">
        <v>56</v>
      </c>
      <c r="G20" s="11">
        <v>12</v>
      </c>
      <c r="H20" s="11"/>
      <c r="I20" s="1">
        <v>10</v>
      </c>
    </row>
    <row r="21" spans="2:22" ht="17" thickBot="1"/>
    <row r="22" spans="2:22">
      <c r="B22" s="3" t="s">
        <v>6</v>
      </c>
      <c r="C22" s="30"/>
      <c r="D22" s="4"/>
      <c r="E22" s="4"/>
      <c r="F22" s="4"/>
      <c r="G22" s="4"/>
      <c r="H22" s="4"/>
      <c r="I22" s="5"/>
    </row>
    <row r="23" spans="2:22">
      <c r="B23" s="6"/>
      <c r="C23" s="28" t="s">
        <v>8</v>
      </c>
      <c r="D23" s="14">
        <v>0</v>
      </c>
      <c r="E23" s="14">
        <v>1</v>
      </c>
      <c r="F23" s="14">
        <v>2</v>
      </c>
      <c r="G23" s="14">
        <v>3</v>
      </c>
      <c r="H23" s="14"/>
      <c r="I23" s="15" t="s">
        <v>0</v>
      </c>
    </row>
    <row r="24" spans="2:22">
      <c r="B24" s="12" t="s">
        <v>3</v>
      </c>
      <c r="C24" s="7"/>
      <c r="D24" s="7">
        <f>32*32</f>
        <v>1024</v>
      </c>
      <c r="E24" s="7">
        <f>15*15</f>
        <v>225</v>
      </c>
      <c r="F24" s="7">
        <f>7*7</f>
        <v>49</v>
      </c>
      <c r="G24" s="7">
        <v>0</v>
      </c>
      <c r="H24" s="7"/>
      <c r="I24" s="9">
        <v>1</v>
      </c>
    </row>
    <row r="25" spans="2:22" ht="17" thickBot="1">
      <c r="B25" s="13" t="s">
        <v>1</v>
      </c>
      <c r="C25" s="11"/>
      <c r="D25" s="11">
        <f>32*32</f>
        <v>1024</v>
      </c>
      <c r="E25" s="11">
        <f>16*16</f>
        <v>256</v>
      </c>
      <c r="F25" s="11">
        <f>8*8</f>
        <v>64</v>
      </c>
      <c r="G25" s="11">
        <f>4*4</f>
        <v>16</v>
      </c>
      <c r="H25" s="11"/>
      <c r="I25" s="1">
        <v>1</v>
      </c>
    </row>
    <row r="27" spans="2:22" ht="17" thickBot="1"/>
    <row r="28" spans="2:22">
      <c r="B28" s="3" t="s">
        <v>14</v>
      </c>
      <c r="C28" s="55" t="s">
        <v>31</v>
      </c>
      <c r="D28" s="4" t="s">
        <v>29</v>
      </c>
      <c r="E28" s="4"/>
      <c r="F28" s="4"/>
      <c r="G28" s="4"/>
      <c r="H28" s="4"/>
      <c r="I28" s="4"/>
      <c r="J28" s="4" t="s">
        <v>25</v>
      </c>
      <c r="K28" s="3" t="s">
        <v>26</v>
      </c>
      <c r="L28" s="4"/>
      <c r="M28" s="4"/>
      <c r="N28" s="4"/>
      <c r="O28" s="4"/>
      <c r="P28" s="4"/>
      <c r="Q28" s="4"/>
      <c r="R28" s="4"/>
      <c r="S28" s="5"/>
      <c r="U28" s="61" t="s">
        <v>24</v>
      </c>
      <c r="V28" s="5"/>
    </row>
    <row r="29" spans="2:22">
      <c r="B29" s="6"/>
      <c r="C29" s="56" t="s">
        <v>22</v>
      </c>
      <c r="D29" s="14">
        <v>0</v>
      </c>
      <c r="E29" s="14">
        <v>1</v>
      </c>
      <c r="F29" s="14">
        <v>2</v>
      </c>
      <c r="G29" s="14">
        <v>3</v>
      </c>
      <c r="H29" s="14" t="s">
        <v>2</v>
      </c>
      <c r="I29" s="14" t="s">
        <v>0</v>
      </c>
      <c r="J29" s="14" t="s">
        <v>18</v>
      </c>
      <c r="K29" s="45" t="s">
        <v>25</v>
      </c>
      <c r="L29" s="40" t="s">
        <v>7</v>
      </c>
      <c r="M29" s="14" t="s">
        <v>16</v>
      </c>
      <c r="N29" s="42" t="s">
        <v>13</v>
      </c>
      <c r="O29" s="14" t="s">
        <v>19</v>
      </c>
      <c r="P29" s="40" t="s">
        <v>15</v>
      </c>
      <c r="Q29" s="40" t="s">
        <v>9</v>
      </c>
      <c r="R29" s="14" t="s">
        <v>11</v>
      </c>
      <c r="S29" s="16" t="s">
        <v>12</v>
      </c>
      <c r="U29" s="39" t="s">
        <v>23</v>
      </c>
      <c r="V29" s="16" t="s">
        <v>30</v>
      </c>
    </row>
    <row r="30" spans="2:22">
      <c r="B30" s="12" t="s">
        <v>28</v>
      </c>
      <c r="C30" s="7">
        <v>96</v>
      </c>
      <c r="D30" s="49">
        <f>D4*D9*D19*D24</f>
        <v>2457600</v>
      </c>
      <c r="E30" s="49">
        <f>E4*E9*E19*E24</f>
        <v>2880000</v>
      </c>
      <c r="F30" s="49">
        <f>F4*F9*F19*F24</f>
        <v>627200</v>
      </c>
      <c r="G30" s="49">
        <f>G4*G9*G19*G24</f>
        <v>0</v>
      </c>
      <c r="H30" s="49">
        <f>SUM(D30:G30)</f>
        <v>5964800</v>
      </c>
      <c r="I30" s="50">
        <f>I4*I9*I19*I24</f>
        <v>2880</v>
      </c>
      <c r="J30" s="49">
        <f>SUM(H30:I30)</f>
        <v>5967680</v>
      </c>
      <c r="K30" s="46">
        <v>5672320</v>
      </c>
      <c r="L30" s="25">
        <v>236.54</v>
      </c>
      <c r="M30" s="7">
        <f t="shared" ref="M30:M35" si="0">L30/1000/K30</f>
        <v>4.1700750310278687E-8</v>
      </c>
      <c r="N30" s="33">
        <f t="shared" ref="N30:N35" si="1">1/M30</f>
        <v>23980383.867422</v>
      </c>
      <c r="O30" s="33">
        <f t="shared" ref="O30:O35" si="2">N30/C30</f>
        <v>249795.66528564584</v>
      </c>
      <c r="P30" s="44">
        <f>L30*Q30</f>
        <v>2649.2479999999996</v>
      </c>
      <c r="Q30" s="26">
        <v>11.2</v>
      </c>
      <c r="R30" s="58">
        <f>M30*Q30/1000</f>
        <v>4.6704840347512127E-10</v>
      </c>
      <c r="S30" s="57">
        <f>1/R30</f>
        <v>2141105702.4483931</v>
      </c>
      <c r="U30" s="12"/>
      <c r="V30" s="9"/>
    </row>
    <row r="31" spans="2:22">
      <c r="B31" s="12" t="s">
        <v>20</v>
      </c>
      <c r="C31" s="7">
        <f>121.95/4</f>
        <v>30.487500000000001</v>
      </c>
      <c r="D31" s="49">
        <f>D32</f>
        <v>1658880</v>
      </c>
      <c r="E31" s="49">
        <f t="shared" ref="E31:G31" si="3">E32</f>
        <v>8294400</v>
      </c>
      <c r="F31" s="49">
        <f t="shared" si="3"/>
        <v>1935360</v>
      </c>
      <c r="G31" s="49">
        <f t="shared" si="3"/>
        <v>96768</v>
      </c>
      <c r="H31" s="49">
        <f t="shared" ref="H31" si="4">H32</f>
        <v>11985408</v>
      </c>
      <c r="I31" s="51">
        <f t="shared" ref="I31" si="5">I32</f>
        <v>1920</v>
      </c>
      <c r="J31" s="52">
        <f>H31</f>
        <v>11985408</v>
      </c>
      <c r="K31" s="47">
        <v>10901520</v>
      </c>
      <c r="L31" s="27">
        <v>2.809812</v>
      </c>
      <c r="M31" s="7">
        <f t="shared" si="0"/>
        <v>2.5774497501265877E-10</v>
      </c>
      <c r="N31" s="33">
        <f t="shared" si="1"/>
        <v>3879804058.0650949</v>
      </c>
      <c r="O31" s="33">
        <f t="shared" si="2"/>
        <v>127258845.69299205</v>
      </c>
      <c r="P31" s="19"/>
      <c r="Q31" s="17"/>
      <c r="R31" s="7"/>
      <c r="S31" s="23"/>
      <c r="U31" s="12"/>
      <c r="V31" s="9"/>
    </row>
    <row r="32" spans="2:22">
      <c r="B32" s="12" t="s">
        <v>21</v>
      </c>
      <c r="C32" s="7">
        <f>31.44/2</f>
        <v>15.72</v>
      </c>
      <c r="D32" s="49">
        <f>D5*D10*D20*D25</f>
        <v>1658880</v>
      </c>
      <c r="E32" s="49">
        <f>E5*E10*E20*E25</f>
        <v>8294400</v>
      </c>
      <c r="F32" s="49">
        <f>F5*F10*F20*F25</f>
        <v>1935360</v>
      </c>
      <c r="G32" s="49">
        <f>G5*G10*G20*G25</f>
        <v>96768</v>
      </c>
      <c r="H32" s="49">
        <f>SUM(D32:G32)</f>
        <v>11985408</v>
      </c>
      <c r="I32" s="51">
        <f>I5*I10*I20*I25</f>
        <v>1920</v>
      </c>
      <c r="J32" s="52">
        <f>H32</f>
        <v>11985408</v>
      </c>
      <c r="K32" s="47">
        <v>10901520</v>
      </c>
      <c r="L32" s="27">
        <v>5.4</v>
      </c>
      <c r="M32" s="7">
        <f t="shared" si="0"/>
        <v>4.953437685753913E-10</v>
      </c>
      <c r="N32" s="33">
        <f t="shared" si="1"/>
        <v>2018800000</v>
      </c>
      <c r="O32" s="33">
        <f t="shared" si="2"/>
        <v>128422391.85750635</v>
      </c>
      <c r="P32" s="20">
        <v>43</v>
      </c>
      <c r="Q32" s="26">
        <f>P32/L32</f>
        <v>7.9629629629629628</v>
      </c>
      <c r="R32" s="59">
        <f>P32/H32/1000000</f>
        <v>3.5876959716348413E-12</v>
      </c>
      <c r="S32" s="21">
        <f>1/R32</f>
        <v>278730418604.65118</v>
      </c>
      <c r="U32" s="35">
        <f>R$30/R32</f>
        <v>130.18059700925457</v>
      </c>
      <c r="V32" s="36">
        <f>O32/O$30</f>
        <v>514.10976932146934</v>
      </c>
    </row>
    <row r="33" spans="2:22">
      <c r="B33" s="12" t="s">
        <v>27</v>
      </c>
      <c r="C33" s="24">
        <f>100/2</f>
        <v>50</v>
      </c>
      <c r="D33" s="49">
        <f>D32</f>
        <v>1658880</v>
      </c>
      <c r="E33" s="49">
        <f t="shared" ref="E33:G33" si="6">E32</f>
        <v>8294400</v>
      </c>
      <c r="F33" s="49">
        <f t="shared" si="6"/>
        <v>1935360</v>
      </c>
      <c r="G33" s="49">
        <f t="shared" si="6"/>
        <v>96768</v>
      </c>
      <c r="H33" s="49">
        <f>SUM(D33:G33)</f>
        <v>11985408</v>
      </c>
      <c r="I33" s="51">
        <f>I32</f>
        <v>1920</v>
      </c>
      <c r="J33" s="52">
        <f>H33</f>
        <v>11985408</v>
      </c>
      <c r="K33" s="47">
        <v>10901520</v>
      </c>
      <c r="L33" s="27">
        <v>1.7</v>
      </c>
      <c r="M33" s="7">
        <f t="shared" si="0"/>
        <v>1.559415567737343E-10</v>
      </c>
      <c r="N33" s="33">
        <f t="shared" si="1"/>
        <v>6412658823.5294123</v>
      </c>
      <c r="O33" s="33">
        <f t="shared" si="2"/>
        <v>128253176.47058825</v>
      </c>
      <c r="P33" s="20">
        <v>34.6</v>
      </c>
      <c r="Q33" s="26">
        <f>P33/L33</f>
        <v>20.352941176470591</v>
      </c>
      <c r="R33" s="59">
        <f>P33/H33/1000000</f>
        <v>2.886843735315477E-12</v>
      </c>
      <c r="S33" s="21">
        <f>1/R33</f>
        <v>346399075144.50867</v>
      </c>
      <c r="U33" s="35">
        <f>R$30/R33</f>
        <v>161.78513501150132</v>
      </c>
      <c r="V33" s="36">
        <f>O33/O$30</f>
        <v>513.43235409601061</v>
      </c>
    </row>
    <row r="34" spans="2:22">
      <c r="B34" s="12" t="s">
        <v>32</v>
      </c>
      <c r="C34" s="7">
        <f>31.44/2</f>
        <v>15.72</v>
      </c>
      <c r="D34" s="49">
        <f>D32</f>
        <v>1658880</v>
      </c>
      <c r="E34" s="49">
        <f t="shared" ref="E34:G34" si="7">E32</f>
        <v>8294400</v>
      </c>
      <c r="F34" s="49">
        <f t="shared" si="7"/>
        <v>1935360</v>
      </c>
      <c r="G34" s="49">
        <f t="shared" si="7"/>
        <v>96768</v>
      </c>
      <c r="H34" s="49">
        <f>SUM(D34:G34)</f>
        <v>11985408</v>
      </c>
      <c r="I34" s="51">
        <f>I33</f>
        <v>1920</v>
      </c>
      <c r="J34" s="52">
        <f>H34</f>
        <v>11985408</v>
      </c>
      <c r="K34" s="47">
        <v>10901520</v>
      </c>
      <c r="L34" s="27">
        <v>5.4</v>
      </c>
      <c r="M34" s="7">
        <f t="shared" si="0"/>
        <v>4.953437685753913E-10</v>
      </c>
      <c r="N34" s="33">
        <f t="shared" si="1"/>
        <v>2018800000</v>
      </c>
      <c r="O34" s="33">
        <f t="shared" si="2"/>
        <v>128422391.85750635</v>
      </c>
      <c r="P34" s="20">
        <v>26.6</v>
      </c>
      <c r="Q34" s="26">
        <f>P34/L34</f>
        <v>4.9259259259259256</v>
      </c>
      <c r="R34" s="59">
        <f>P34/H34/1000000</f>
        <v>2.2193654150113206E-12</v>
      </c>
      <c r="S34" s="21">
        <f>1/R34</f>
        <v>450579248120.30072</v>
      </c>
      <c r="U34" s="35">
        <f>R$30/R34</f>
        <v>210.44231847360697</v>
      </c>
      <c r="V34" s="36">
        <f>O34/O$30</f>
        <v>514.10976932146934</v>
      </c>
    </row>
    <row r="35" spans="2:22" ht="17" thickBot="1">
      <c r="B35" s="22" t="s">
        <v>33</v>
      </c>
      <c r="C35" s="32">
        <f>46/2</f>
        <v>23</v>
      </c>
      <c r="D35" s="53">
        <f>D32</f>
        <v>1658880</v>
      </c>
      <c r="E35" s="53">
        <f>E32</f>
        <v>8294400</v>
      </c>
      <c r="F35" s="53">
        <f t="shared" ref="F35:I35" si="8">F32</f>
        <v>1935360</v>
      </c>
      <c r="G35" s="53">
        <f t="shared" si="8"/>
        <v>96768</v>
      </c>
      <c r="H35" s="53">
        <f t="shared" si="8"/>
        <v>11985408</v>
      </c>
      <c r="I35" s="54">
        <f t="shared" si="8"/>
        <v>1920</v>
      </c>
      <c r="J35" s="53">
        <f>H35</f>
        <v>11985408</v>
      </c>
      <c r="K35" s="48">
        <v>10901520</v>
      </c>
      <c r="L35" s="41">
        <v>3.7</v>
      </c>
      <c r="M35" s="11">
        <f t="shared" si="0"/>
        <v>3.3940221180165703E-10</v>
      </c>
      <c r="N35" s="34">
        <f t="shared" si="1"/>
        <v>2946356756.7567568</v>
      </c>
      <c r="O35" s="34">
        <f t="shared" si="2"/>
        <v>128102467.68507639</v>
      </c>
      <c r="P35" s="62">
        <v>18.5</v>
      </c>
      <c r="Q35" s="43">
        <f>P35/L35</f>
        <v>5</v>
      </c>
      <c r="R35" s="60">
        <f>P35/H35/1000000</f>
        <v>1.5435436157033621E-12</v>
      </c>
      <c r="S35" s="18">
        <f>1/R35</f>
        <v>647859891891.89185</v>
      </c>
      <c r="U35" s="37">
        <f>R$30/R35</f>
        <v>302.58192818367274</v>
      </c>
      <c r="V35" s="38">
        <f>O35/O$30</f>
        <v>512.82902583032785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2019-06-03T20:08:31Z</dcterms:created>
  <dcterms:modified xsi:type="dcterms:W3CDTF">2019-06-18T22:45:53Z</dcterms:modified>
</cp:coreProperties>
</file>