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50" yWindow="1335" windowWidth="19920" windowHeight="903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17" i="1"/>
  <c r="M15" i="1"/>
  <c r="E2" i="1" l="1"/>
  <c r="E1" i="1"/>
  <c r="B18" i="1"/>
  <c r="B19" i="1"/>
  <c r="B17" i="1"/>
  <c r="D17" i="1"/>
  <c r="E3" i="1"/>
  <c r="M20" i="1" l="1"/>
  <c r="E12" i="1"/>
  <c r="H7" i="1"/>
  <c r="E18" i="1" s="1"/>
  <c r="E6" i="1"/>
  <c r="E17" i="1"/>
  <c r="E4" i="1"/>
  <c r="E10" i="1"/>
  <c r="M18" i="1"/>
  <c r="H5" i="1"/>
  <c r="C18" i="1" s="1"/>
  <c r="C19" i="1" s="1"/>
  <c r="H6" i="1"/>
  <c r="D18" i="1" s="1"/>
  <c r="E11" i="1"/>
  <c r="M19" i="1"/>
  <c r="E5" i="1"/>
  <c r="C17" i="1"/>
  <c r="E7" i="1" l="1"/>
  <c r="E13" i="1"/>
  <c r="D19" i="1"/>
  <c r="M21" i="1"/>
  <c r="M22" i="1" s="1"/>
  <c r="E8" i="1"/>
  <c r="E9" i="1" s="1"/>
  <c r="E19" i="1"/>
  <c r="G21" i="1" s="1"/>
  <c r="E21" i="1"/>
</calcChain>
</file>

<file path=xl/sharedStrings.xml><?xml version="1.0" encoding="utf-8"?>
<sst xmlns="http://schemas.openxmlformats.org/spreadsheetml/2006/main" count="33" uniqueCount="29">
  <si>
    <t>Параметр</t>
  </si>
  <si>
    <r>
      <t>Стартовые инвестиции, I</t>
    </r>
    <r>
      <rPr>
        <vertAlign val="subscript"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:</t>
    </r>
  </si>
  <si>
    <t>Ставка дисконтирования, i:</t>
  </si>
  <si>
    <t>Горизонт расчета проекта (кол-во лет), n:</t>
  </si>
  <si>
    <r>
      <t>Приток средств в 1-й год, DP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:</t>
    </r>
  </si>
  <si>
    <r>
      <t>Приток средств во 2-й год, DP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:</t>
    </r>
  </si>
  <si>
    <r>
      <t>Приток средств в 3-й год, DP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:</t>
    </r>
  </si>
  <si>
    <r>
      <t>Отток средств в 1-й год, Z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:</t>
    </r>
  </si>
  <si>
    <r>
      <t>Отток средств во 2-й год, Z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:</t>
    </r>
  </si>
  <si>
    <r>
      <t>Отток средств в 3-й год, Z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:</t>
    </r>
  </si>
  <si>
    <t>Значение</t>
  </si>
  <si>
    <t>CF1</t>
  </si>
  <si>
    <t>CF2</t>
  </si>
  <si>
    <t>CF3</t>
  </si>
  <si>
    <t xml:space="preserve">NPV </t>
  </si>
  <si>
    <t>ROI</t>
  </si>
  <si>
    <t>%</t>
  </si>
  <si>
    <t>PI</t>
  </si>
  <si>
    <t>Денежный поток</t>
  </si>
  <si>
    <t>Дисконтированный денежный поток</t>
  </si>
  <si>
    <t>R1</t>
  </si>
  <si>
    <t>R2</t>
  </si>
  <si>
    <t>R3</t>
  </si>
  <si>
    <t>Накопленный денежный поток (NPV)</t>
  </si>
  <si>
    <t>PBP</t>
  </si>
  <si>
    <t>Год</t>
  </si>
  <si>
    <t>График</t>
  </si>
  <si>
    <t>i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</si>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</sst>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3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4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/>
    </xf>
    <xf numFmtId="2" fontId="4" fillId="0" borderId="2" xfId="0" applyNumberFormat="1" applyFont="1" applyBorder="1" applyAlignment="1">
      <alignment horizontal="justify" vertical="center"/>
    </xf>
    <xf numFmtId="2" fontId="4" fillId="0" borderId="5" xfId="0" applyNumberFormat="1" applyFont="1" applyBorder="1" applyAlignment="1">
      <alignment horizontal="justify" vertical="center"/>
    </xf>
    <xf numFmtId="2" fontId="0" fillId="0" borderId="0" xfId="0" applyNumberFormat="1"/>
    <xf numFmtId="0" fontId="1" fillId="0" borderId="6" xfId="0" applyFont="1" applyBorder="1"/>
    <xf numFmtId="2" fontId="0" fillId="0" borderId="7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right"/>
    </xf>
    <xf numFmtId="164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8998892158148"/>
          <c:y val="0.13461832895888015"/>
          <c:w val="0.65131618759455367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v>NPV</c:v>
          </c:tx>
          <c:marker>
            <c:symbol val="diamond"/>
            <c:size val="5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Лист1!$B$16:$E$16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Лист1!$B$19:$E$19</c:f>
              <c:numCache>
                <c:formatCode>0.00</c:formatCode>
                <c:ptCount val="4"/>
                <c:pt idx="0" formatCode="General">
                  <c:v>-110000</c:v>
                </c:pt>
                <c:pt idx="1">
                  <c:v>-64954.954954954956</c:v>
                </c:pt>
                <c:pt idx="2">
                  <c:v>-20315.721126531942</c:v>
                </c:pt>
                <c:pt idx="3">
                  <c:v>23555.761751525068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C-4771-85B7-587AAF43B90B}"/>
            </c:ext>
          </c:extLst>
        </c:ser>
        <c:ser>
          <c:idx val="1"/>
          <c:order val="1"/>
          <c:tx>
            <c:v>Пересечение</c:v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Лист1!$G$21</c:f>
              <c:numCache>
                <c:formatCode>0.0000000</c:formatCode>
                <c:ptCount val="1"/>
                <c:pt idx="0">
                  <c:v>2.4630735000000001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C-4771-85B7-587AAF43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3712"/>
        <c:axId val="148570496"/>
      </c:scatterChart>
      <c:valAx>
        <c:axId val="147843712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8570496"/>
        <c:crosses val="autoZero"/>
        <c:crossBetween val="midCat"/>
      </c:valAx>
      <c:valAx>
        <c:axId val="1485704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2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crossAx val="147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372907817060123"/>
          <c:y val="0.44190218921560176"/>
          <c:w val="0.20627092182939871"/>
          <c:h val="0.11619536858849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2728908</xdr:colOff>
      <xdr:row>23</xdr:row>
      <xdr:rowOff>57148</xdr:rowOff>
    </xdr:from>
    <xdr:to>
      <xdr:col>9</xdr:col>
      <xdr:colOff>133350</xdr:colOff>
      <xdr:row>46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25" sqref="M25"/>
    </sheetView>
  </sheetViews>
  <sheetFormatPr defaultRowHeight="15" x14ac:dyDescent="0.25"/>
  <cols>
    <col min="1" max="1" width="49" customWidth="1"/>
    <col min="2" max="2" width="13.42578125" customWidth="1"/>
    <col min="3" max="3" width="15" customWidth="1"/>
    <col min="4" max="4" width="17.5703125" customWidth="1"/>
    <col min="5" max="5" width="12.42578125" customWidth="1"/>
    <col min="6" max="6" width="9.140625" customWidth="1"/>
    <col min="7" max="7" width="13.7109375" customWidth="1"/>
    <col min="8" max="11" width="9.140625" customWidth="1"/>
    <col min="12" max="12" width="12.7109375" customWidth="1"/>
    <col min="13" max="13" width="15.140625" customWidth="1"/>
  </cols>
  <sheetData>
    <row r="1" spans="1:13" ht="18.75" x14ac:dyDescent="0.3">
      <c r="A1" s="2" t="s">
        <v>0</v>
      </c>
      <c r="B1" s="4" t="s">
        <v>10</v>
      </c>
      <c r="D1" t="s">
        <v>11</v>
      </c>
      <c r="E1">
        <f>B5-B8</f>
        <v>50000</v>
      </c>
      <c r="G1">
        <v>1</v>
      </c>
    </row>
    <row r="2" spans="1:13" ht="20.25" x14ac:dyDescent="0.25">
      <c r="A2" s="3" t="s">
        <v>1</v>
      </c>
      <c r="B2" s="5">
        <v>110000</v>
      </c>
      <c r="D2" t="s">
        <v>12</v>
      </c>
      <c r="E2">
        <f>B6-B9</f>
        <v>55000</v>
      </c>
      <c r="G2">
        <v>2</v>
      </c>
    </row>
    <row r="3" spans="1:13" ht="18.75" x14ac:dyDescent="0.25">
      <c r="A3" s="3" t="s">
        <v>2</v>
      </c>
      <c r="B3" s="5">
        <v>11</v>
      </c>
      <c r="D3" t="s">
        <v>13</v>
      </c>
      <c r="E3">
        <f t="shared" ref="E3" si="0">B7-B10</f>
        <v>60000</v>
      </c>
      <c r="G3">
        <v>3</v>
      </c>
    </row>
    <row r="4" spans="1:13" ht="18.75" x14ac:dyDescent="0.25">
      <c r="A4" s="3" t="s">
        <v>3</v>
      </c>
      <c r="B4" s="5">
        <v>3</v>
      </c>
      <c r="E4">
        <f>E1/(1+B$3/100)^1</f>
        <v>45045.045045045044</v>
      </c>
    </row>
    <row r="5" spans="1:13" ht="20.25" x14ac:dyDescent="0.25">
      <c r="A5" s="3" t="s">
        <v>4</v>
      </c>
      <c r="B5" s="5">
        <v>70000</v>
      </c>
      <c r="E5">
        <f>E2/(1+B$3/100)^2</f>
        <v>44639.233828423014</v>
      </c>
      <c r="G5" t="s">
        <v>20</v>
      </c>
      <c r="H5">
        <f>E1/(1+B$3/100)^1</f>
        <v>45045.045045045044</v>
      </c>
    </row>
    <row r="6" spans="1:13" ht="20.25" x14ac:dyDescent="0.25">
      <c r="A6" s="3" t="s">
        <v>5</v>
      </c>
      <c r="B6" s="5">
        <v>70000</v>
      </c>
      <c r="E6">
        <f>E3/(1+B$3/100)^3</f>
        <v>43871.48287805701</v>
      </c>
      <c r="G6" t="s">
        <v>21</v>
      </c>
      <c r="H6">
        <f>E2/(1+B$3/100)^2</f>
        <v>44639.233828423014</v>
      </c>
    </row>
    <row r="7" spans="1:13" ht="21" thickBot="1" x14ac:dyDescent="0.3">
      <c r="A7" s="3" t="s">
        <v>6</v>
      </c>
      <c r="B7" s="5">
        <v>70000</v>
      </c>
      <c r="E7">
        <f>SUM(E4:E6)</f>
        <v>133555.76175152505</v>
      </c>
      <c r="G7" t="s">
        <v>22</v>
      </c>
      <c r="H7">
        <f>E3/(1+B$3/100)^3</f>
        <v>43871.48287805701</v>
      </c>
    </row>
    <row r="8" spans="1:13" ht="21" thickBot="1" x14ac:dyDescent="0.35">
      <c r="A8" s="3" t="s">
        <v>7</v>
      </c>
      <c r="B8" s="5">
        <v>20000</v>
      </c>
      <c r="D8" s="13" t="s">
        <v>14</v>
      </c>
      <c r="E8" s="14">
        <f>E7-B2</f>
        <v>23555.761751525046</v>
      </c>
    </row>
    <row r="9" spans="1:13" ht="21" thickBot="1" x14ac:dyDescent="0.3">
      <c r="A9" s="3" t="s">
        <v>8</v>
      </c>
      <c r="B9" s="5">
        <v>15000</v>
      </c>
      <c r="D9" s="15" t="s">
        <v>15</v>
      </c>
      <c r="E9" s="16">
        <f>E8/B2 * 100</f>
        <v>21.414328865022767</v>
      </c>
      <c r="F9" t="s">
        <v>16</v>
      </c>
    </row>
    <row r="10" spans="1:13" ht="20.25" x14ac:dyDescent="0.25">
      <c r="A10" s="3" t="s">
        <v>9</v>
      </c>
      <c r="B10" s="5">
        <v>10000</v>
      </c>
      <c r="E10">
        <f>E1/(1+B$3/100)^1</f>
        <v>45045.045045045044</v>
      </c>
    </row>
    <row r="11" spans="1:13" x14ac:dyDescent="0.25">
      <c r="E11">
        <f>E2/(1+B$3/100)^2</f>
        <v>44639.233828423014</v>
      </c>
      <c r="L11" t="s">
        <v>27</v>
      </c>
      <c r="M11">
        <v>22.561973937794768</v>
      </c>
    </row>
    <row r="12" spans="1:13" ht="15.75" thickBot="1" x14ac:dyDescent="0.3">
      <c r="E12">
        <f>E3/(1+B$3/100)^3</f>
        <v>43871.48287805701</v>
      </c>
    </row>
    <row r="13" spans="1:13" ht="15.75" thickBot="1" x14ac:dyDescent="0.3">
      <c r="D13" s="15" t="s">
        <v>17</v>
      </c>
      <c r="E13" s="16">
        <f>SUM(E10:E12)/B2</f>
        <v>1.2141432886502277</v>
      </c>
    </row>
    <row r="15" spans="1:13" ht="15.75" thickBot="1" x14ac:dyDescent="0.3">
      <c r="B15">
        <v>0</v>
      </c>
      <c r="C15">
        <v>0</v>
      </c>
      <c r="D15">
        <v>0</v>
      </c>
      <c r="E15">
        <v>0</v>
      </c>
      <c r="L15" t="s">
        <v>11</v>
      </c>
      <c r="M15">
        <f>B5-B8</f>
        <v>50000</v>
      </c>
    </row>
    <row r="16" spans="1:13" ht="19.5" thickBot="1" x14ac:dyDescent="0.3">
      <c r="A16" s="6" t="s">
        <v>25</v>
      </c>
      <c r="B16" s="6">
        <v>0</v>
      </c>
      <c r="C16" s="6">
        <v>1</v>
      </c>
      <c r="D16" s="6">
        <v>2</v>
      </c>
      <c r="E16" s="7">
        <v>3</v>
      </c>
      <c r="L16" t="s">
        <v>12</v>
      </c>
      <c r="M16">
        <f t="shared" ref="M16:M17" si="1">B6-B9</f>
        <v>55000</v>
      </c>
    </row>
    <row r="17" spans="1:13" ht="19.5" thickBot="1" x14ac:dyDescent="0.3">
      <c r="A17" s="8" t="s">
        <v>18</v>
      </c>
      <c r="B17" s="8">
        <f>0-B$2</f>
        <v>-110000</v>
      </c>
      <c r="C17" s="8">
        <f>E1</f>
        <v>50000</v>
      </c>
      <c r="D17" s="8">
        <f>E2</f>
        <v>55000</v>
      </c>
      <c r="E17" s="9">
        <f>E3</f>
        <v>60000</v>
      </c>
      <c r="L17" t="s">
        <v>13</v>
      </c>
      <c r="M17">
        <f t="shared" si="1"/>
        <v>60000</v>
      </c>
    </row>
    <row r="18" spans="1:13" ht="19.5" thickBot="1" x14ac:dyDescent="0.3">
      <c r="A18" s="8" t="s">
        <v>19</v>
      </c>
      <c r="B18" s="8">
        <f t="shared" ref="B18:B19" si="2">0-B$2</f>
        <v>-110000</v>
      </c>
      <c r="C18" s="10">
        <f>H5</f>
        <v>45045.045045045044</v>
      </c>
      <c r="D18" s="10">
        <f>H6</f>
        <v>44639.233828423014</v>
      </c>
      <c r="E18" s="11">
        <f>H7</f>
        <v>43871.48287805701</v>
      </c>
      <c r="M18">
        <f>E1/(1+M11/100)^1</f>
        <v>40795.687596690514</v>
      </c>
    </row>
    <row r="19" spans="1:13" ht="19.5" thickBot="1" x14ac:dyDescent="0.3">
      <c r="A19" s="8" t="s">
        <v>23</v>
      </c>
      <c r="B19" s="8">
        <f t="shared" si="2"/>
        <v>-110000</v>
      </c>
      <c r="C19" s="10">
        <f>B19+C18</f>
        <v>-64954.954954954956</v>
      </c>
      <c r="D19" s="10">
        <f>C19+D18</f>
        <v>-20315.721126531942</v>
      </c>
      <c r="E19" s="11">
        <f>D19+E18</f>
        <v>23555.761751525068</v>
      </c>
      <c r="M19">
        <f>E2/(1+M11/100)^2</f>
        <v>36614.338782708895</v>
      </c>
    </row>
    <row r="20" spans="1:13" ht="15.75" thickBot="1" x14ac:dyDescent="0.3">
      <c r="M20">
        <f>E3/(1+M11/100)^3</f>
        <v>32589.973669937055</v>
      </c>
    </row>
    <row r="21" spans="1:13" ht="15.75" thickBot="1" x14ac:dyDescent="0.3">
      <c r="D21" s="17" t="s">
        <v>24</v>
      </c>
      <c r="E21" s="18">
        <f>2+ABS(D19)/E18</f>
        <v>2.4630735000000001</v>
      </c>
      <c r="F21" s="17" t="s">
        <v>26</v>
      </c>
      <c r="G21" s="18">
        <f>(D19-D15)/(D19-E19)+D16</f>
        <v>2.4630735000000001</v>
      </c>
      <c r="M21">
        <f>SUM(M18:M20)</f>
        <v>110000.00004933646</v>
      </c>
    </row>
    <row r="22" spans="1:13" ht="18.75" x14ac:dyDescent="0.3">
      <c r="L22" s="1" t="s">
        <v>14</v>
      </c>
      <c r="M22" s="12">
        <f>M21-B2</f>
        <v>4.9336464144289494E-5</v>
      </c>
    </row>
    <row r="24" spans="1:13" ht="15.75" thickBot="1" x14ac:dyDescent="0.3"/>
    <row r="25" spans="1:13" ht="15.75" thickBot="1" x14ac:dyDescent="0.3">
      <c r="L25" s="15" t="s">
        <v>28</v>
      </c>
      <c r="M25" s="16">
        <v>22.561973963801599</v>
      </c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Симакин</dc:creator>
  <cp:lastModifiedBy>Admin Admin</cp:lastModifiedBy>
  <dcterms:created xsi:type="dcterms:W3CDTF">2020-02-18T11:48:17Z</dcterms:created>
  <dcterms:modified xsi:type="dcterms:W3CDTF">2020-02-29T19:26:48Z</dcterms:modified>
</cp:coreProperties>
</file>