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730" yWindow="525" windowWidth="8685" windowHeight="10410"/>
  </bookViews>
  <sheets>
    <sheet name="Лист1" sheetId="1" r:id="rId1"/>
    <sheet name="Лист2" sheetId="2" r:id="rId2"/>
    <sheet name="Лист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E61" i="1"/>
  <c r="E60" i="1"/>
  <c r="E59" i="1"/>
  <c r="E58" i="1"/>
  <c r="E57" i="1"/>
  <c r="E56" i="1"/>
  <c r="E55" i="1"/>
  <c r="E54" i="1"/>
  <c r="E53" i="1"/>
  <c r="E52" i="1"/>
  <c r="E49" i="1"/>
  <c r="E47" i="1"/>
  <c r="E46" i="1"/>
  <c r="E45" i="1"/>
  <c r="K43" i="1"/>
  <c r="K40" i="1"/>
  <c r="K41" i="1"/>
  <c r="K42" i="1"/>
  <c r="K39" i="1"/>
  <c r="E32" i="1"/>
  <c r="G32" i="1"/>
  <c r="I32" i="1"/>
  <c r="E33" i="1"/>
  <c r="G33" i="1"/>
  <c r="I33" i="1"/>
  <c r="E34" i="1"/>
  <c r="G34" i="1"/>
  <c r="I34" i="1"/>
  <c r="E35" i="1"/>
  <c r="G35" i="1"/>
  <c r="I35" i="1"/>
  <c r="I42" i="1" s="1"/>
  <c r="E40" i="1"/>
  <c r="I41" i="1"/>
  <c r="G42" i="1"/>
  <c r="G39" i="1"/>
  <c r="I39" i="1"/>
  <c r="E39" i="1"/>
  <c r="G40" i="1"/>
  <c r="I40" i="1"/>
  <c r="G41" i="1"/>
  <c r="E41" i="1"/>
  <c r="E42" i="1"/>
  <c r="E26" i="1"/>
  <c r="E27" i="1"/>
  <c r="E28" i="1"/>
  <c r="E25" i="1"/>
  <c r="G26" i="1" l="1"/>
  <c r="G27" i="1"/>
  <c r="G28" i="1"/>
  <c r="G25" i="1"/>
  <c r="E21" i="1" l="1"/>
  <c r="E19" i="1" l="1"/>
  <c r="E20" i="1" s="1"/>
  <c r="E22" i="1" s="1"/>
  <c r="E18" i="1"/>
  <c r="E11" i="1"/>
  <c r="E12" i="1" s="1"/>
  <c r="E15" i="1"/>
  <c r="E16" i="1" s="1"/>
  <c r="E14" i="1"/>
</calcChain>
</file>

<file path=xl/sharedStrings.xml><?xml version="1.0" encoding="utf-8"?>
<sst xmlns="http://schemas.openxmlformats.org/spreadsheetml/2006/main" count="87" uniqueCount="56">
  <si>
    <t>Язык программирования</t>
  </si>
  <si>
    <t>Размерность системы</t>
  </si>
  <si>
    <t>БД - N</t>
  </si>
  <si>
    <t>БД - K1</t>
  </si>
  <si>
    <t>БД - M</t>
  </si>
  <si>
    <t>Ставка программиста (руб.)</t>
  </si>
  <si>
    <t>V - коэффициент внешней среды</t>
  </si>
  <si>
    <t>Access</t>
  </si>
  <si>
    <t>Размерность базы данных</t>
  </si>
  <si>
    <t>Трудозатраты на разработку</t>
  </si>
  <si>
    <t>Численность персонала</t>
  </si>
  <si>
    <t>Статистические нормативы трудоёмкости</t>
  </si>
  <si>
    <t>Норматив производительноти труда</t>
  </si>
  <si>
    <t>Норматив трудоёмкости</t>
  </si>
  <si>
    <t>Влияние факторов внешней среды</t>
  </si>
  <si>
    <t>Утончёное количество функциональных точек</t>
  </si>
  <si>
    <t>Размерность ПО</t>
  </si>
  <si>
    <t>LOC на одну функциональную точку</t>
  </si>
  <si>
    <t>A</t>
  </si>
  <si>
    <t>E</t>
  </si>
  <si>
    <t>Анализ</t>
  </si>
  <si>
    <t>Программирование</t>
  </si>
  <si>
    <t>Тестирование</t>
  </si>
  <si>
    <t>Проектирование</t>
  </si>
  <si>
    <t>α</t>
  </si>
  <si>
    <t>β</t>
  </si>
  <si>
    <t>Этап</t>
  </si>
  <si>
    <t>Численность</t>
  </si>
  <si>
    <t>Длительность</t>
  </si>
  <si>
    <t>Аналитики</t>
  </si>
  <si>
    <t>Программисты</t>
  </si>
  <si>
    <t>Тех. Специалисты</t>
  </si>
  <si>
    <t>Типы специалистов</t>
  </si>
  <si>
    <t>ФЗП по этапу</t>
  </si>
  <si>
    <t>Игого</t>
  </si>
  <si>
    <t>Ставка</t>
  </si>
  <si>
    <t>Срок опытной эксплуатации</t>
  </si>
  <si>
    <t>Сотудники для опытной эксплуатации</t>
  </si>
  <si>
    <t>Фонд зарплаты для опытной эксплуатации</t>
  </si>
  <si>
    <t>Общий фонд зарплаты</t>
  </si>
  <si>
    <t>Статья расходов</t>
  </si>
  <si>
    <t>Сумма</t>
  </si>
  <si>
    <t>Фонд оплаты труда</t>
  </si>
  <si>
    <t>Взносы в ПФР, ФСС и ФОМС</t>
  </si>
  <si>
    <t>Увеличение стоимосты основных средств</t>
  </si>
  <si>
    <t>Коммунальные услуги, услуги связи</t>
  </si>
  <si>
    <t>Прочие расходы</t>
  </si>
  <si>
    <t>Игого прямые затраты</t>
  </si>
  <si>
    <t>Фонд развития производств</t>
  </si>
  <si>
    <t>Накладные расходы</t>
  </si>
  <si>
    <t>Всего расходов</t>
  </si>
  <si>
    <t>НДС</t>
  </si>
  <si>
    <t>Игого договорная цена</t>
  </si>
  <si>
    <t>Норматив трудоёмкости при опытах</t>
  </si>
  <si>
    <t>Срок разработки (мес.)</t>
  </si>
  <si>
    <t>Количество функциональных точек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</si>
</sst>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6" formatCode="0.000"/>
    <numFmt numFmtId="168" formatCode="0.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7" xfId="0" applyBorder="1"/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/>
    <xf numFmtId="0" fontId="1" fillId="0" borderId="0" xfId="0" applyFont="1"/>
    <xf numFmtId="2" fontId="1" fillId="0" borderId="0" xfId="0" applyNumberFormat="1" applyFont="1"/>
    <xf numFmtId="166" fontId="1" fillId="0" borderId="0" xfId="0" applyNumberFormat="1" applyFont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7" xfId="0" applyBorder="1"/>
    <xf numFmtId="168" fontId="0" fillId="0" borderId="0" xfId="0" applyNumberFormat="1" applyAlignment="1">
      <alignment horizontal="center"/>
    </xf>
    <xf numFmtId="0" fontId="0" fillId="0" borderId="5" xfId="0" applyBorder="1" applyAlignment="1">
      <alignment horizontal="center" vertic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0" fillId="0" borderId="5" xfId="0" applyNumberFormat="1" applyBorder="1"/>
    <xf numFmtId="2" fontId="0" fillId="0" borderId="8" xfId="0" applyNumberFormat="1" applyBorder="1"/>
    <xf numFmtId="0" fontId="0" fillId="0" borderId="23" xfId="0" applyBorder="1"/>
    <xf numFmtId="0" fontId="0" fillId="0" borderId="4" xfId="0" applyBorder="1"/>
    <xf numFmtId="1" fontId="0" fillId="0" borderId="5" xfId="0" applyNumberFormat="1" applyBorder="1"/>
    <xf numFmtId="164" fontId="0" fillId="0" borderId="5" xfId="0" applyNumberFormat="1" applyBorder="1"/>
    <xf numFmtId="0" fontId="0" fillId="0" borderId="6" xfId="0" applyBorder="1"/>
    <xf numFmtId="168" fontId="0" fillId="0" borderId="7" xfId="0" applyNumberFormat="1" applyBorder="1" applyAlignment="1">
      <alignment horizontal="center"/>
    </xf>
    <xf numFmtId="168" fontId="0" fillId="0" borderId="8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 applyAlignment="1"/>
    <xf numFmtId="166" fontId="1" fillId="0" borderId="7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A31" workbookViewId="0">
      <selection activeCell="A62" sqref="A62:D62"/>
    </sheetView>
  </sheetViews>
  <sheetFormatPr defaultRowHeight="15" x14ac:dyDescent="0.25"/>
  <cols>
    <col min="1" max="4" width="10.7109375" customWidth="1"/>
    <col min="5" max="5" width="9.5703125" bestFit="1" customWidth="1"/>
  </cols>
  <sheetData>
    <row r="1" spans="1:16" x14ac:dyDescent="0.25">
      <c r="A1" s="1" t="s">
        <v>0</v>
      </c>
      <c r="B1" s="2"/>
      <c r="C1" s="2"/>
      <c r="D1" s="2"/>
      <c r="E1" s="3" t="s">
        <v>7</v>
      </c>
      <c r="G1" s="4" t="s">
        <v>12</v>
      </c>
      <c r="H1" s="5"/>
      <c r="I1" s="5"/>
      <c r="J1" s="5"/>
      <c r="K1" s="50">
        <v>220</v>
      </c>
    </row>
    <row r="2" spans="1:16" x14ac:dyDescent="0.25">
      <c r="A2" s="4" t="s">
        <v>54</v>
      </c>
      <c r="B2" s="5"/>
      <c r="C2" s="5"/>
      <c r="D2" s="5"/>
      <c r="E2" s="6">
        <v>6</v>
      </c>
      <c r="G2" s="4" t="s">
        <v>13</v>
      </c>
      <c r="H2" s="5"/>
      <c r="I2" s="5"/>
      <c r="J2" s="5"/>
      <c r="K2" s="51">
        <v>8.0800000000000004E-3</v>
      </c>
    </row>
    <row r="3" spans="1:16" x14ac:dyDescent="0.25">
      <c r="A3" s="4" t="s">
        <v>1</v>
      </c>
      <c r="B3" s="5"/>
      <c r="C3" s="5"/>
      <c r="D3" s="5"/>
      <c r="E3" s="6">
        <v>5000</v>
      </c>
      <c r="G3" s="7" t="s">
        <v>17</v>
      </c>
      <c r="H3" s="8"/>
      <c r="I3" s="8"/>
      <c r="J3" s="8"/>
      <c r="K3" s="9">
        <v>38</v>
      </c>
    </row>
    <row r="4" spans="1:16" x14ac:dyDescent="0.25">
      <c r="A4" s="4" t="s">
        <v>2</v>
      </c>
      <c r="B4" s="5"/>
      <c r="C4" s="5"/>
      <c r="D4" s="5"/>
      <c r="E4" s="6">
        <v>11</v>
      </c>
      <c r="G4" s="4" t="s">
        <v>18</v>
      </c>
      <c r="H4" s="5"/>
      <c r="I4" s="5"/>
      <c r="J4" s="5"/>
      <c r="K4" s="6">
        <v>3</v>
      </c>
    </row>
    <row r="5" spans="1:16" x14ac:dyDescent="0.25">
      <c r="A5" s="4" t="s">
        <v>3</v>
      </c>
      <c r="B5" s="5"/>
      <c r="C5" s="5"/>
      <c r="D5" s="5"/>
      <c r="E5" s="6">
        <v>12</v>
      </c>
      <c r="G5" s="4" t="s">
        <v>19</v>
      </c>
      <c r="H5" s="5"/>
      <c r="I5" s="5"/>
      <c r="J5" s="5"/>
      <c r="K5" s="9">
        <v>1.1200000000000001</v>
      </c>
      <c r="L5" s="52"/>
    </row>
    <row r="6" spans="1:16" x14ac:dyDescent="0.25">
      <c r="A6" s="4" t="s">
        <v>4</v>
      </c>
      <c r="B6" s="5"/>
      <c r="C6" s="5"/>
      <c r="D6" s="5"/>
      <c r="E6" s="6">
        <v>14</v>
      </c>
      <c r="G6" s="57"/>
      <c r="H6" s="58"/>
      <c r="I6" s="58"/>
      <c r="J6" s="58"/>
      <c r="K6" s="24" t="s">
        <v>24</v>
      </c>
      <c r="L6" s="3" t="s">
        <v>25</v>
      </c>
    </row>
    <row r="7" spans="1:16" x14ac:dyDescent="0.25">
      <c r="A7" s="4" t="s">
        <v>55</v>
      </c>
      <c r="B7" s="5"/>
      <c r="C7" s="5"/>
      <c r="D7" s="5"/>
      <c r="E7" s="6">
        <v>1300</v>
      </c>
      <c r="G7" s="4" t="s">
        <v>20</v>
      </c>
      <c r="H7" s="5"/>
      <c r="I7" s="5"/>
      <c r="J7" s="5"/>
      <c r="K7" s="25">
        <v>0.1</v>
      </c>
      <c r="L7" s="46">
        <v>0.1</v>
      </c>
    </row>
    <row r="8" spans="1:16" x14ac:dyDescent="0.25">
      <c r="A8" s="4" t="s">
        <v>6</v>
      </c>
      <c r="B8" s="5"/>
      <c r="C8" s="5"/>
      <c r="D8" s="5"/>
      <c r="E8" s="6">
        <v>40</v>
      </c>
      <c r="G8" s="4" t="s">
        <v>23</v>
      </c>
      <c r="H8" s="5"/>
      <c r="I8" s="5"/>
      <c r="J8" s="5"/>
      <c r="K8" s="25">
        <v>0.22</v>
      </c>
      <c r="L8" s="46">
        <v>0.3</v>
      </c>
    </row>
    <row r="9" spans="1:16" x14ac:dyDescent="0.25">
      <c r="A9" s="7" t="s">
        <v>5</v>
      </c>
      <c r="B9" s="8"/>
      <c r="C9" s="8"/>
      <c r="D9" s="8"/>
      <c r="E9" s="9">
        <v>19000</v>
      </c>
      <c r="G9" s="4" t="s">
        <v>21</v>
      </c>
      <c r="H9" s="5"/>
      <c r="I9" s="5"/>
      <c r="J9" s="5"/>
      <c r="K9" s="26">
        <v>0.40500000000000003</v>
      </c>
      <c r="L9" s="46">
        <v>0.35</v>
      </c>
    </row>
    <row r="10" spans="1:16" ht="15.75" thickBot="1" x14ac:dyDescent="0.3">
      <c r="G10" s="7" t="s">
        <v>22</v>
      </c>
      <c r="H10" s="8"/>
      <c r="I10" s="8"/>
      <c r="J10" s="8"/>
      <c r="K10" s="59">
        <v>0.27500000000000002</v>
      </c>
      <c r="L10" s="47">
        <v>0.25</v>
      </c>
      <c r="M10" s="52"/>
      <c r="N10" s="40"/>
    </row>
    <row r="11" spans="1:16" x14ac:dyDescent="0.25">
      <c r="A11" s="10" t="s">
        <v>9</v>
      </c>
      <c r="B11" s="11"/>
      <c r="C11" s="11"/>
      <c r="D11" s="11"/>
      <c r="E11" s="12">
        <f>E3/220</f>
        <v>22.727272727272727</v>
      </c>
      <c r="G11" s="49"/>
      <c r="H11" s="16"/>
      <c r="I11" s="16"/>
      <c r="J11" s="16"/>
      <c r="K11" s="5" t="s">
        <v>29</v>
      </c>
      <c r="L11" s="5"/>
      <c r="M11" s="5" t="s">
        <v>30</v>
      </c>
      <c r="N11" s="5"/>
      <c r="O11" s="2" t="s">
        <v>31</v>
      </c>
      <c r="P11" s="27"/>
    </row>
    <row r="12" spans="1:16" x14ac:dyDescent="0.25">
      <c r="A12" s="13" t="s">
        <v>10</v>
      </c>
      <c r="B12" s="8"/>
      <c r="C12" s="8"/>
      <c r="D12" s="8"/>
      <c r="E12" s="14">
        <f>FLOOR(E11/E2, 1)</f>
        <v>3</v>
      </c>
      <c r="G12" s="4" t="s">
        <v>20</v>
      </c>
      <c r="H12" s="5"/>
      <c r="I12" s="5"/>
      <c r="J12" s="5"/>
      <c r="K12" s="5">
        <v>0.4</v>
      </c>
      <c r="L12" s="5"/>
      <c r="M12" s="5">
        <v>0.2</v>
      </c>
      <c r="N12" s="5"/>
      <c r="O12" s="5">
        <v>0.4</v>
      </c>
      <c r="P12" s="28"/>
    </row>
    <row r="13" spans="1:16" x14ac:dyDescent="0.25">
      <c r="A13" s="15"/>
      <c r="B13" s="16"/>
      <c r="C13" s="16"/>
      <c r="D13" s="16"/>
      <c r="E13" s="17"/>
      <c r="G13" s="4" t="s">
        <v>23</v>
      </c>
      <c r="H13" s="5"/>
      <c r="I13" s="5"/>
      <c r="J13" s="5"/>
      <c r="K13" s="5">
        <v>0.35</v>
      </c>
      <c r="L13" s="5"/>
      <c r="M13" s="5">
        <v>0.35</v>
      </c>
      <c r="N13" s="5"/>
      <c r="O13" s="5">
        <v>0.3</v>
      </c>
      <c r="P13" s="28"/>
    </row>
    <row r="14" spans="1:16" x14ac:dyDescent="0.25">
      <c r="A14" s="18" t="s">
        <v>8</v>
      </c>
      <c r="B14" s="2"/>
      <c r="C14" s="2"/>
      <c r="D14" s="2"/>
      <c r="E14" s="19">
        <f>2*E4*5*E5*10*E6</f>
        <v>184800</v>
      </c>
      <c r="G14" s="4" t="s">
        <v>21</v>
      </c>
      <c r="H14" s="5"/>
      <c r="I14" s="5"/>
      <c r="J14" s="5"/>
      <c r="K14" s="5">
        <v>0.1</v>
      </c>
      <c r="L14" s="5"/>
      <c r="M14" s="5">
        <v>0.65</v>
      </c>
      <c r="N14" s="5"/>
      <c r="O14" s="5">
        <v>0.25</v>
      </c>
      <c r="P14" s="28"/>
    </row>
    <row r="15" spans="1:16" x14ac:dyDescent="0.25">
      <c r="A15" s="20" t="s">
        <v>11</v>
      </c>
      <c r="B15" s="5"/>
      <c r="C15" s="5"/>
      <c r="D15" s="5"/>
      <c r="E15" s="17">
        <f>0.01*E14*K2</f>
        <v>14.931840000000001</v>
      </c>
      <c r="G15" s="7" t="s">
        <v>22</v>
      </c>
      <c r="H15" s="8"/>
      <c r="I15" s="8"/>
      <c r="J15" s="8"/>
      <c r="K15" s="8">
        <v>0.15</v>
      </c>
      <c r="L15" s="8"/>
      <c r="M15" s="8">
        <v>0.6</v>
      </c>
      <c r="N15" s="8"/>
      <c r="O15" s="8">
        <v>0.25</v>
      </c>
      <c r="P15" s="29"/>
    </row>
    <row r="16" spans="1:16" x14ac:dyDescent="0.25">
      <c r="A16" s="13" t="s">
        <v>10</v>
      </c>
      <c r="B16" s="8"/>
      <c r="C16" s="8"/>
      <c r="D16" s="8"/>
      <c r="E16" s="14">
        <f>FLOOR(E15/E2, 1)</f>
        <v>2</v>
      </c>
      <c r="G16" s="49"/>
      <c r="H16" s="16"/>
      <c r="I16" s="39"/>
      <c r="J16" s="16"/>
      <c r="K16" s="5" t="s">
        <v>29</v>
      </c>
      <c r="L16" s="5"/>
      <c r="M16" s="5" t="s">
        <v>30</v>
      </c>
      <c r="N16" s="5"/>
      <c r="O16" s="5" t="s">
        <v>31</v>
      </c>
      <c r="P16" s="28"/>
    </row>
    <row r="17" spans="1:16" x14ac:dyDescent="0.25">
      <c r="A17" s="15"/>
      <c r="B17" s="16"/>
      <c r="C17" s="16"/>
      <c r="D17" s="16"/>
      <c r="E17" s="17"/>
      <c r="G17" s="7" t="s">
        <v>35</v>
      </c>
      <c r="H17" s="8"/>
      <c r="I17" s="8"/>
      <c r="J17" s="8"/>
      <c r="K17" s="41">
        <v>1.3</v>
      </c>
      <c r="L17" s="41"/>
      <c r="M17" s="55">
        <v>1</v>
      </c>
      <c r="N17" s="55"/>
      <c r="O17" s="53">
        <v>0.7</v>
      </c>
      <c r="P17" s="54"/>
    </row>
    <row r="18" spans="1:16" x14ac:dyDescent="0.25">
      <c r="A18" s="18" t="s">
        <v>14</v>
      </c>
      <c r="B18" s="2"/>
      <c r="C18" s="2"/>
      <c r="D18" s="2"/>
      <c r="E18" s="19">
        <f>0.65+(0.01*E8)</f>
        <v>1.05</v>
      </c>
      <c r="G18" s="30" t="s">
        <v>53</v>
      </c>
      <c r="H18" s="31"/>
      <c r="I18" s="31"/>
      <c r="J18" s="31"/>
      <c r="K18" s="48">
        <v>9.4999999999999998E-3</v>
      </c>
      <c r="L18" s="56"/>
    </row>
    <row r="19" spans="1:16" x14ac:dyDescent="0.25">
      <c r="A19" s="20" t="s">
        <v>15</v>
      </c>
      <c r="B19" s="5"/>
      <c r="C19" s="5"/>
      <c r="D19" s="5"/>
      <c r="E19" s="17">
        <f>E7*E18</f>
        <v>1365</v>
      </c>
      <c r="J19" s="16"/>
    </row>
    <row r="20" spans="1:16" x14ac:dyDescent="0.25">
      <c r="A20" s="20" t="s">
        <v>16</v>
      </c>
      <c r="B20" s="5"/>
      <c r="C20" s="5"/>
      <c r="D20" s="5"/>
      <c r="E20" s="17">
        <f>E19*K3</f>
        <v>51870</v>
      </c>
    </row>
    <row r="21" spans="1:16" x14ac:dyDescent="0.25">
      <c r="A21" s="20" t="s">
        <v>9</v>
      </c>
      <c r="B21" s="5"/>
      <c r="C21" s="5"/>
      <c r="D21" s="5"/>
      <c r="E21" s="17">
        <f>K4*(E20/1000)^K5/12</f>
        <v>20.827934653218147</v>
      </c>
    </row>
    <row r="22" spans="1:16" ht="15.75" thickBot="1" x14ac:dyDescent="0.3">
      <c r="A22" s="21" t="s">
        <v>10</v>
      </c>
      <c r="B22" s="22"/>
      <c r="C22" s="22"/>
      <c r="D22" s="22"/>
      <c r="E22" s="23">
        <f>FLOOR(E21/E2, 1)</f>
        <v>3</v>
      </c>
    </row>
    <row r="24" spans="1:16" x14ac:dyDescent="0.25">
      <c r="A24" s="30" t="s">
        <v>26</v>
      </c>
      <c r="B24" s="31"/>
      <c r="C24" s="31"/>
      <c r="D24" s="31"/>
      <c r="E24" s="31" t="s">
        <v>27</v>
      </c>
      <c r="F24" s="31"/>
      <c r="G24" s="31" t="s">
        <v>28</v>
      </c>
      <c r="H24" s="32"/>
    </row>
    <row r="25" spans="1:16" x14ac:dyDescent="0.25">
      <c r="A25" s="4" t="s">
        <v>20</v>
      </c>
      <c r="B25" s="5"/>
      <c r="C25" s="5"/>
      <c r="D25" s="5"/>
      <c r="E25" s="5">
        <f>FLOOR((K7*$E$15)/(L7*$E$2), 1)</f>
        <v>2</v>
      </c>
      <c r="F25" s="5"/>
      <c r="G25" s="5">
        <f>L7*$E$2</f>
        <v>0.60000000000000009</v>
      </c>
      <c r="H25" s="28"/>
    </row>
    <row r="26" spans="1:16" x14ac:dyDescent="0.25">
      <c r="A26" s="4" t="s">
        <v>23</v>
      </c>
      <c r="B26" s="5"/>
      <c r="C26" s="5"/>
      <c r="D26" s="5"/>
      <c r="E26" s="5">
        <f t="shared" ref="E26:E28" si="0">FLOOR((K8*$E$15)/(L8*$E$2), 1)</f>
        <v>1</v>
      </c>
      <c r="F26" s="5"/>
      <c r="G26" s="5">
        <f t="shared" ref="G26:G28" si="1">L8*$E$2</f>
        <v>1.7999999999999998</v>
      </c>
      <c r="H26" s="28"/>
    </row>
    <row r="27" spans="1:16" x14ac:dyDescent="0.25">
      <c r="A27" s="4" t="s">
        <v>21</v>
      </c>
      <c r="B27" s="5"/>
      <c r="C27" s="5"/>
      <c r="D27" s="5"/>
      <c r="E27" s="5">
        <f t="shared" si="0"/>
        <v>2</v>
      </c>
      <c r="F27" s="5"/>
      <c r="G27" s="5">
        <f t="shared" si="1"/>
        <v>2.0999999999999996</v>
      </c>
      <c r="H27" s="28"/>
    </row>
    <row r="28" spans="1:16" x14ac:dyDescent="0.25">
      <c r="A28" s="7" t="s">
        <v>22</v>
      </c>
      <c r="B28" s="8"/>
      <c r="C28" s="8"/>
      <c r="D28" s="8"/>
      <c r="E28" s="8">
        <f t="shared" si="0"/>
        <v>2</v>
      </c>
      <c r="F28" s="8"/>
      <c r="G28" s="8">
        <f t="shared" si="1"/>
        <v>1.5</v>
      </c>
      <c r="H28" s="29"/>
    </row>
    <row r="30" spans="1:16" x14ac:dyDescent="0.25">
      <c r="A30" s="34" t="s">
        <v>26</v>
      </c>
      <c r="B30" s="35"/>
      <c r="C30" s="35"/>
      <c r="D30" s="35"/>
      <c r="E30" s="2" t="s">
        <v>32</v>
      </c>
      <c r="F30" s="2"/>
      <c r="G30" s="2"/>
      <c r="H30" s="2"/>
      <c r="I30" s="2"/>
      <c r="J30" s="27"/>
    </row>
    <row r="31" spans="1:16" x14ac:dyDescent="0.25">
      <c r="A31" s="36"/>
      <c r="B31" s="37"/>
      <c r="C31" s="37"/>
      <c r="D31" s="37"/>
      <c r="E31" s="8" t="s">
        <v>29</v>
      </c>
      <c r="F31" s="8"/>
      <c r="G31" s="8" t="s">
        <v>30</v>
      </c>
      <c r="H31" s="8"/>
      <c r="I31" s="8" t="s">
        <v>31</v>
      </c>
      <c r="J31" s="29"/>
    </row>
    <row r="32" spans="1:16" x14ac:dyDescent="0.25">
      <c r="A32" s="1" t="s">
        <v>20</v>
      </c>
      <c r="B32" s="2"/>
      <c r="C32" s="2"/>
      <c r="D32" s="2"/>
      <c r="E32" s="2">
        <f>K12*$E25</f>
        <v>0.8</v>
      </c>
      <c r="F32" s="2"/>
      <c r="G32" s="2">
        <f t="shared" ref="G32:G35" si="2">M12*$E25</f>
        <v>0.4</v>
      </c>
      <c r="H32" s="2"/>
      <c r="I32" s="2">
        <f t="shared" ref="I32:I35" si="3">O12*$E25</f>
        <v>0.8</v>
      </c>
      <c r="J32" s="27"/>
    </row>
    <row r="33" spans="1:12" x14ac:dyDescent="0.25">
      <c r="A33" s="4" t="s">
        <v>23</v>
      </c>
      <c r="B33" s="5"/>
      <c r="C33" s="5"/>
      <c r="D33" s="5"/>
      <c r="E33" s="5">
        <f t="shared" ref="E33:E35" si="4">K13*$E26</f>
        <v>0.35</v>
      </c>
      <c r="F33" s="5"/>
      <c r="G33" s="5">
        <f t="shared" si="2"/>
        <v>0.35</v>
      </c>
      <c r="H33" s="5"/>
      <c r="I33" s="5">
        <f t="shared" si="3"/>
        <v>0.3</v>
      </c>
      <c r="J33" s="28"/>
    </row>
    <row r="34" spans="1:12" x14ac:dyDescent="0.25">
      <c r="A34" s="4" t="s">
        <v>21</v>
      </c>
      <c r="B34" s="5"/>
      <c r="C34" s="5"/>
      <c r="D34" s="5"/>
      <c r="E34" s="5">
        <f t="shared" si="4"/>
        <v>0.2</v>
      </c>
      <c r="F34" s="5"/>
      <c r="G34" s="5">
        <f t="shared" si="2"/>
        <v>1.3</v>
      </c>
      <c r="H34" s="5"/>
      <c r="I34" s="5">
        <f t="shared" si="3"/>
        <v>0.5</v>
      </c>
      <c r="J34" s="28"/>
    </row>
    <row r="35" spans="1:12" x14ac:dyDescent="0.25">
      <c r="A35" s="7" t="s">
        <v>22</v>
      </c>
      <c r="B35" s="8"/>
      <c r="C35" s="8"/>
      <c r="D35" s="8"/>
      <c r="E35" s="8">
        <f t="shared" si="4"/>
        <v>0.3</v>
      </c>
      <c r="F35" s="8"/>
      <c r="G35" s="8">
        <f t="shared" si="2"/>
        <v>1.2</v>
      </c>
      <c r="H35" s="8"/>
      <c r="I35" s="8">
        <f t="shared" si="3"/>
        <v>0.5</v>
      </c>
      <c r="J35" s="29"/>
    </row>
    <row r="37" spans="1:12" x14ac:dyDescent="0.25">
      <c r="A37" s="34" t="s">
        <v>26</v>
      </c>
      <c r="B37" s="35"/>
      <c r="C37" s="35"/>
      <c r="D37" s="35"/>
      <c r="E37" s="2" t="s">
        <v>32</v>
      </c>
      <c r="F37" s="2"/>
      <c r="G37" s="2"/>
      <c r="H37" s="2"/>
      <c r="I37" s="2"/>
      <c r="J37" s="2"/>
      <c r="K37" s="35" t="s">
        <v>33</v>
      </c>
      <c r="L37" s="38"/>
    </row>
    <row r="38" spans="1:12" x14ac:dyDescent="0.25">
      <c r="A38" s="36"/>
      <c r="B38" s="37"/>
      <c r="C38" s="37"/>
      <c r="D38" s="37"/>
      <c r="E38" s="5" t="s">
        <v>29</v>
      </c>
      <c r="F38" s="5"/>
      <c r="G38" s="5" t="s">
        <v>30</v>
      </c>
      <c r="H38" s="5"/>
      <c r="I38" s="5" t="s">
        <v>31</v>
      </c>
      <c r="J38" s="5"/>
      <c r="K38" s="33"/>
      <c r="L38" s="42"/>
    </row>
    <row r="39" spans="1:12" x14ac:dyDescent="0.25">
      <c r="A39" s="1" t="s">
        <v>20</v>
      </c>
      <c r="B39" s="2"/>
      <c r="C39" s="2"/>
      <c r="D39" s="2"/>
      <c r="E39" s="43">
        <f>E32*$G25*$E$9*K$17</f>
        <v>11856.000000000004</v>
      </c>
      <c r="F39" s="43"/>
      <c r="G39" s="2">
        <f t="shared" ref="G39:G42" si="5">G32*$G25*$E$9*M$17</f>
        <v>4560.0000000000009</v>
      </c>
      <c r="H39" s="2"/>
      <c r="I39" s="2">
        <f t="shared" ref="I39:I42" si="6">I32*$G25*$E$9*O$17</f>
        <v>6384.0000000000009</v>
      </c>
      <c r="J39" s="2"/>
      <c r="K39" s="43">
        <f>SUM(E39:J39)</f>
        <v>22800.000000000004</v>
      </c>
      <c r="L39" s="44"/>
    </row>
    <row r="40" spans="1:12" x14ac:dyDescent="0.25">
      <c r="A40" s="4" t="s">
        <v>23</v>
      </c>
      <c r="B40" s="5"/>
      <c r="C40" s="5"/>
      <c r="D40" s="5"/>
      <c r="E40" s="5">
        <f t="shared" ref="E40:E42" si="7">E33*$G26*$E$9*K$17</f>
        <v>15560.999999999998</v>
      </c>
      <c r="F40" s="5"/>
      <c r="G40" s="45">
        <f t="shared" si="5"/>
        <v>11969.999999999998</v>
      </c>
      <c r="H40" s="45"/>
      <c r="I40" s="5">
        <f t="shared" si="6"/>
        <v>7181.9999999999982</v>
      </c>
      <c r="J40" s="5"/>
      <c r="K40" s="5">
        <f t="shared" ref="K40:K42" si="8">SUM(E40:J40)</f>
        <v>34712.999999999993</v>
      </c>
      <c r="L40" s="28"/>
    </row>
    <row r="41" spans="1:12" x14ac:dyDescent="0.25">
      <c r="A41" s="4" t="s">
        <v>21</v>
      </c>
      <c r="B41" s="5"/>
      <c r="C41" s="5"/>
      <c r="D41" s="5"/>
      <c r="E41" s="5">
        <f t="shared" si="7"/>
        <v>10374</v>
      </c>
      <c r="F41" s="5"/>
      <c r="G41" s="5">
        <f t="shared" si="5"/>
        <v>51869.999999999993</v>
      </c>
      <c r="H41" s="5"/>
      <c r="I41" s="5">
        <f t="shared" si="6"/>
        <v>13964.999999999996</v>
      </c>
      <c r="J41" s="5"/>
      <c r="K41" s="5">
        <f t="shared" si="8"/>
        <v>76208.999999999985</v>
      </c>
      <c r="L41" s="28"/>
    </row>
    <row r="42" spans="1:12" x14ac:dyDescent="0.25">
      <c r="A42" s="4" t="s">
        <v>22</v>
      </c>
      <c r="B42" s="5"/>
      <c r="C42" s="5"/>
      <c r="D42" s="5"/>
      <c r="E42" s="5">
        <f t="shared" si="7"/>
        <v>11115</v>
      </c>
      <c r="F42" s="5"/>
      <c r="G42" s="5">
        <f t="shared" si="5"/>
        <v>34200</v>
      </c>
      <c r="H42" s="5"/>
      <c r="I42" s="5">
        <f t="shared" si="6"/>
        <v>9975</v>
      </c>
      <c r="J42" s="5"/>
      <c r="K42" s="5">
        <f t="shared" si="8"/>
        <v>55290</v>
      </c>
      <c r="L42" s="28"/>
    </row>
    <row r="43" spans="1:12" x14ac:dyDescent="0.25">
      <c r="A43" s="8" t="s">
        <v>34</v>
      </c>
      <c r="B43" s="8"/>
      <c r="C43" s="8"/>
      <c r="D43" s="8"/>
      <c r="E43" s="8"/>
      <c r="F43" s="8"/>
      <c r="G43" s="8"/>
      <c r="H43" s="8"/>
      <c r="I43" s="8"/>
      <c r="J43" s="8"/>
      <c r="K43" s="8">
        <f>SUM(K39:L42)</f>
        <v>189012</v>
      </c>
      <c r="L43" s="29"/>
    </row>
    <row r="45" spans="1:12" x14ac:dyDescent="0.25">
      <c r="A45" s="1" t="s">
        <v>36</v>
      </c>
      <c r="B45" s="2"/>
      <c r="C45" s="2"/>
      <c r="D45" s="2"/>
      <c r="E45" s="3">
        <f>0.5*E2</f>
        <v>3</v>
      </c>
    </row>
    <row r="46" spans="1:12" x14ac:dyDescent="0.25">
      <c r="A46" s="4" t="s">
        <v>37</v>
      </c>
      <c r="B46" s="5"/>
      <c r="C46" s="5"/>
      <c r="D46" s="5"/>
      <c r="E46" s="6">
        <f>E45*K18</f>
        <v>2.8499999999999998E-2</v>
      </c>
    </row>
    <row r="47" spans="1:12" x14ac:dyDescent="0.25">
      <c r="A47" s="7" t="s">
        <v>38</v>
      </c>
      <c r="B47" s="8"/>
      <c r="C47" s="8"/>
      <c r="D47" s="8"/>
      <c r="E47" s="47">
        <f>E46*E45*E9*0.85</f>
        <v>1380.8249999999998</v>
      </c>
    </row>
    <row r="49" spans="1:5" x14ac:dyDescent="0.25">
      <c r="A49" s="30" t="s">
        <v>39</v>
      </c>
      <c r="B49" s="31"/>
      <c r="C49" s="31"/>
      <c r="D49" s="31"/>
      <c r="E49" s="48">
        <f>K43+E47</f>
        <v>190392.82500000001</v>
      </c>
    </row>
    <row r="51" spans="1:5" x14ac:dyDescent="0.25">
      <c r="A51" s="30" t="s">
        <v>40</v>
      </c>
      <c r="B51" s="31"/>
      <c r="C51" s="31"/>
      <c r="D51" s="31"/>
      <c r="E51" s="48" t="s">
        <v>41</v>
      </c>
    </row>
    <row r="52" spans="1:5" x14ac:dyDescent="0.25">
      <c r="A52" s="4" t="s">
        <v>42</v>
      </c>
      <c r="B52" s="5"/>
      <c r="C52" s="5"/>
      <c r="D52" s="5"/>
      <c r="E52" s="46">
        <f>E49</f>
        <v>190392.82500000001</v>
      </c>
    </row>
    <row r="53" spans="1:5" x14ac:dyDescent="0.25">
      <c r="A53" s="4" t="s">
        <v>43</v>
      </c>
      <c r="B53" s="5"/>
      <c r="C53" s="5"/>
      <c r="D53" s="5"/>
      <c r="E53" s="6">
        <f>0.3*E52</f>
        <v>57117.847500000003</v>
      </c>
    </row>
    <row r="54" spans="1:5" x14ac:dyDescent="0.25">
      <c r="A54" s="4" t="s">
        <v>44</v>
      </c>
      <c r="B54" s="5"/>
      <c r="C54" s="5"/>
      <c r="D54" s="5"/>
      <c r="E54" s="6">
        <f>20000*E16</f>
        <v>40000</v>
      </c>
    </row>
    <row r="55" spans="1:5" x14ac:dyDescent="0.25">
      <c r="A55" s="4" t="s">
        <v>45</v>
      </c>
      <c r="B55" s="5"/>
      <c r="C55" s="5"/>
      <c r="D55" s="5"/>
      <c r="E55" s="6">
        <f>1000*E2</f>
        <v>6000</v>
      </c>
    </row>
    <row r="56" spans="1:5" x14ac:dyDescent="0.25">
      <c r="A56" s="4" t="s">
        <v>46</v>
      </c>
      <c r="B56" s="5"/>
      <c r="C56" s="5"/>
      <c r="D56" s="5"/>
      <c r="E56" s="6">
        <f>500*E2</f>
        <v>3000</v>
      </c>
    </row>
    <row r="57" spans="1:5" x14ac:dyDescent="0.25">
      <c r="A57" s="4" t="s">
        <v>47</v>
      </c>
      <c r="B57" s="5"/>
      <c r="C57" s="5"/>
      <c r="D57" s="5"/>
      <c r="E57" s="46">
        <f>SUM(E52:E56)</f>
        <v>296510.67249999999</v>
      </c>
    </row>
    <row r="58" spans="1:5" x14ac:dyDescent="0.25">
      <c r="A58" s="4" t="s">
        <v>48</v>
      </c>
      <c r="B58" s="5"/>
      <c r="C58" s="5"/>
      <c r="D58" s="5"/>
      <c r="E58" s="6">
        <f>0.1*E57</f>
        <v>29651.06725</v>
      </c>
    </row>
    <row r="59" spans="1:5" x14ac:dyDescent="0.25">
      <c r="A59" s="4" t="s">
        <v>49</v>
      </c>
      <c r="B59" s="5"/>
      <c r="C59" s="5"/>
      <c r="D59" s="5"/>
      <c r="E59" s="6">
        <f>0.12*E57</f>
        <v>35581.280699999996</v>
      </c>
    </row>
    <row r="60" spans="1:5" x14ac:dyDescent="0.25">
      <c r="A60" s="4" t="s">
        <v>50</v>
      </c>
      <c r="B60" s="5"/>
      <c r="C60" s="5"/>
      <c r="D60" s="5"/>
      <c r="E60" s="46">
        <f>SUM(E57:E59)</f>
        <v>361743.02045000001</v>
      </c>
    </row>
    <row r="61" spans="1:5" x14ac:dyDescent="0.25">
      <c r="A61" s="4" t="s">
        <v>51</v>
      </c>
      <c r="B61" s="5"/>
      <c r="C61" s="5"/>
      <c r="D61" s="5"/>
      <c r="E61" s="6">
        <f>0.18*E60</f>
        <v>65113.743681</v>
      </c>
    </row>
    <row r="62" spans="1:5" x14ac:dyDescent="0.25">
      <c r="A62" s="7" t="s">
        <v>52</v>
      </c>
      <c r="B62" s="8"/>
      <c r="C62" s="8"/>
      <c r="D62" s="8"/>
      <c r="E62" s="47">
        <f>SUM(E60:E61)</f>
        <v>426856.76413100003</v>
      </c>
    </row>
  </sheetData>
  <mergeCells count="135">
    <mergeCell ref="A61:D61"/>
    <mergeCell ref="A62:D62"/>
    <mergeCell ref="A56:D56"/>
    <mergeCell ref="A57:D57"/>
    <mergeCell ref="A58:D58"/>
    <mergeCell ref="A59:D59"/>
    <mergeCell ref="A60:D60"/>
    <mergeCell ref="A51:D51"/>
    <mergeCell ref="A52:D52"/>
    <mergeCell ref="A53:D53"/>
    <mergeCell ref="A54:D54"/>
    <mergeCell ref="A55:D55"/>
    <mergeCell ref="A45:D45"/>
    <mergeCell ref="G18:J18"/>
    <mergeCell ref="A46:D46"/>
    <mergeCell ref="A47:D47"/>
    <mergeCell ref="A49:D49"/>
    <mergeCell ref="M16:N16"/>
    <mergeCell ref="O16:P16"/>
    <mergeCell ref="K17:L17"/>
    <mergeCell ref="M17:N17"/>
    <mergeCell ref="O17:P17"/>
    <mergeCell ref="A43:J43"/>
    <mergeCell ref="K43:L43"/>
    <mergeCell ref="G17:J17"/>
    <mergeCell ref="K16:L16"/>
    <mergeCell ref="K37:L38"/>
    <mergeCell ref="K39:L39"/>
    <mergeCell ref="K40:L40"/>
    <mergeCell ref="K41:L41"/>
    <mergeCell ref="K42:L42"/>
    <mergeCell ref="A41:D41"/>
    <mergeCell ref="E41:F41"/>
    <mergeCell ref="G41:H41"/>
    <mergeCell ref="I41:J41"/>
    <mergeCell ref="A42:D42"/>
    <mergeCell ref="E42:F42"/>
    <mergeCell ref="G42:H42"/>
    <mergeCell ref="I42:J42"/>
    <mergeCell ref="A39:D39"/>
    <mergeCell ref="E39:F39"/>
    <mergeCell ref="G39:H39"/>
    <mergeCell ref="I39:J39"/>
    <mergeCell ref="A40:D40"/>
    <mergeCell ref="E40:F40"/>
    <mergeCell ref="G40:H40"/>
    <mergeCell ref="I40:J40"/>
    <mergeCell ref="A37:D38"/>
    <mergeCell ref="E37:J37"/>
    <mergeCell ref="E38:F38"/>
    <mergeCell ref="G38:H38"/>
    <mergeCell ref="I38:J38"/>
    <mergeCell ref="K14:L14"/>
    <mergeCell ref="M14:N14"/>
    <mergeCell ref="O15:P15"/>
    <mergeCell ref="K15:L15"/>
    <mergeCell ref="M15:N15"/>
    <mergeCell ref="O14:P14"/>
    <mergeCell ref="K11:L11"/>
    <mergeCell ref="M11:N11"/>
    <mergeCell ref="O11:P11"/>
    <mergeCell ref="G12:J12"/>
    <mergeCell ref="G13:J13"/>
    <mergeCell ref="K12:L12"/>
    <mergeCell ref="M12:N12"/>
    <mergeCell ref="O12:P12"/>
    <mergeCell ref="K13:L13"/>
    <mergeCell ref="M13:N13"/>
    <mergeCell ref="O13:P13"/>
    <mergeCell ref="A35:D35"/>
    <mergeCell ref="A30:D31"/>
    <mergeCell ref="I31:J31"/>
    <mergeCell ref="E30:J30"/>
    <mergeCell ref="I32:J32"/>
    <mergeCell ref="I33:J33"/>
    <mergeCell ref="I34:J34"/>
    <mergeCell ref="I35:J35"/>
    <mergeCell ref="G35:H35"/>
    <mergeCell ref="E35:F35"/>
    <mergeCell ref="A33:D33"/>
    <mergeCell ref="E33:F33"/>
    <mergeCell ref="G33:H33"/>
    <mergeCell ref="A34:D34"/>
    <mergeCell ref="E34:F34"/>
    <mergeCell ref="G34:H34"/>
    <mergeCell ref="E31:F31"/>
    <mergeCell ref="G31:H31"/>
    <mergeCell ref="A32:D32"/>
    <mergeCell ref="E32:F32"/>
    <mergeCell ref="G32:H32"/>
    <mergeCell ref="G27:H27"/>
    <mergeCell ref="G28:H28"/>
    <mergeCell ref="A27:D27"/>
    <mergeCell ref="A28:D28"/>
    <mergeCell ref="E28:F28"/>
    <mergeCell ref="E27:F27"/>
    <mergeCell ref="E26:F26"/>
    <mergeCell ref="A24:D24"/>
    <mergeCell ref="E24:F24"/>
    <mergeCell ref="G24:H24"/>
    <mergeCell ref="A25:D25"/>
    <mergeCell ref="A26:D26"/>
    <mergeCell ref="E25:F25"/>
    <mergeCell ref="G25:H25"/>
    <mergeCell ref="G26:H26"/>
    <mergeCell ref="A22:D22"/>
    <mergeCell ref="A19:D19"/>
    <mergeCell ref="A20:D20"/>
    <mergeCell ref="G3:J3"/>
    <mergeCell ref="G4:J4"/>
    <mergeCell ref="G5:J5"/>
    <mergeCell ref="A21:D21"/>
    <mergeCell ref="A15:D15"/>
    <mergeCell ref="G7:J7"/>
    <mergeCell ref="G8:J8"/>
    <mergeCell ref="G9:J9"/>
    <mergeCell ref="G10:J10"/>
    <mergeCell ref="G14:J14"/>
    <mergeCell ref="G15:J15"/>
    <mergeCell ref="G1:J1"/>
    <mergeCell ref="G2:J2"/>
    <mergeCell ref="A16:D16"/>
    <mergeCell ref="A18:D18"/>
    <mergeCell ref="A7:D7"/>
    <mergeCell ref="A8:D8"/>
    <mergeCell ref="A9:D9"/>
    <mergeCell ref="A14:D14"/>
    <mergeCell ref="A11:D11"/>
    <mergeCell ref="A12:D12"/>
    <mergeCell ref="A1:D1"/>
    <mergeCell ref="A2:D2"/>
    <mergeCell ref="A3:D3"/>
    <mergeCell ref="A4:D4"/>
    <mergeCell ref="A5:D5"/>
    <mergeCell ref="A6:D6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Admin</dc:creator>
  <cp:lastModifiedBy>Admin Admin</cp:lastModifiedBy>
  <dcterms:created xsi:type="dcterms:W3CDTF">2020-03-02T18:55:20Z</dcterms:created>
  <dcterms:modified xsi:type="dcterms:W3CDTF">2020-03-04T11:53:57Z</dcterms:modified>
</cp:coreProperties>
</file>