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5586416C-9711-4E74-B7A8-A002C8161D1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6" i="1" l="1"/>
  <c r="CJ6" i="1"/>
  <c r="CI6" i="1"/>
  <c r="CL6" i="1" s="1"/>
  <c r="CM6" i="1" s="1"/>
  <c r="CK5" i="1"/>
  <c r="CJ5" i="1"/>
  <c r="CI5" i="1"/>
  <c r="CL5" i="1" s="1"/>
  <c r="CK4" i="1"/>
  <c r="CJ4" i="1"/>
  <c r="CI4" i="1"/>
  <c r="CL4" i="1" s="1"/>
  <c r="CK3" i="1"/>
  <c r="CJ3" i="1"/>
  <c r="CI3" i="1"/>
  <c r="CL3" i="1" s="1"/>
  <c r="CK2" i="1"/>
  <c r="CJ2" i="1"/>
  <c r="CI2" i="1"/>
  <c r="CL2" i="1" s="1"/>
  <c r="BZ2" i="1"/>
  <c r="CC2" i="1" s="1"/>
  <c r="CB2" i="1"/>
  <c r="BZ5" i="1"/>
  <c r="BZ3" i="1"/>
  <c r="BZ4" i="1"/>
  <c r="BZ6" i="1"/>
  <c r="CA2" i="1"/>
  <c r="J34" i="1"/>
  <c r="J35" i="1" s="1"/>
  <c r="K31" i="1"/>
  <c r="AX31" i="1" s="1"/>
  <c r="BO31" i="1" s="1"/>
  <c r="L30" i="1"/>
  <c r="K30" i="1"/>
  <c r="AX30" i="1" s="1"/>
  <c r="H30" i="1"/>
  <c r="L29" i="1"/>
  <c r="K29" i="1"/>
  <c r="AX29" i="1" s="1"/>
  <c r="H29" i="1"/>
  <c r="K28" i="1"/>
  <c r="AX28" i="1" s="1"/>
  <c r="BO28" i="1" s="1"/>
  <c r="K27" i="1"/>
  <c r="AX27" i="1" s="1"/>
  <c r="BO27" i="1" s="1"/>
  <c r="M26" i="1"/>
  <c r="BC26" i="1" s="1"/>
  <c r="BP26" i="1" s="1"/>
  <c r="K26" i="1"/>
  <c r="AX26" i="1" s="1"/>
  <c r="I26" i="1"/>
  <c r="AS26" i="1" s="1"/>
  <c r="BN26" i="1" s="1"/>
  <c r="N25" i="1"/>
  <c r="M25" i="1"/>
  <c r="K25" i="1"/>
  <c r="AX25" i="1" s="1"/>
  <c r="BO25" i="1" s="1"/>
  <c r="I25" i="1"/>
  <c r="AS25" i="1" s="1"/>
  <c r="BN25" i="1" s="1"/>
  <c r="N24" i="1"/>
  <c r="M24" i="1"/>
  <c r="BC24" i="1" s="1"/>
  <c r="BP24" i="1" s="1"/>
  <c r="K24" i="1"/>
  <c r="I24" i="1"/>
  <c r="AS24" i="1" s="1"/>
  <c r="F24" i="1"/>
  <c r="F25" i="1" s="1"/>
  <c r="M23" i="1"/>
  <c r="BC23" i="1" s="1"/>
  <c r="K23" i="1"/>
  <c r="AX23" i="1" s="1"/>
  <c r="BO23" i="1" s="1"/>
  <c r="I23" i="1"/>
  <c r="AS23" i="1" s="1"/>
  <c r="BN23" i="1" s="1"/>
  <c r="M22" i="1"/>
  <c r="BC22" i="1" s="1"/>
  <c r="BP22" i="1" s="1"/>
  <c r="K22" i="1"/>
  <c r="AX22" i="1" s="1"/>
  <c r="I22" i="1"/>
  <c r="AS22" i="1" s="1"/>
  <c r="BN22" i="1" s="1"/>
  <c r="O21" i="1"/>
  <c r="BH21" i="1" s="1"/>
  <c r="BQ21" i="1" s="1"/>
  <c r="M21" i="1"/>
  <c r="K21" i="1"/>
  <c r="AX21" i="1" s="1"/>
  <c r="I21" i="1"/>
  <c r="AS21" i="1" s="1"/>
  <c r="G21" i="1"/>
  <c r="AN21" i="1" s="1"/>
  <c r="BM21" i="1" s="1"/>
  <c r="O20" i="1"/>
  <c r="BH20" i="1" s="1"/>
  <c r="M20" i="1"/>
  <c r="K20" i="1"/>
  <c r="AX20" i="1" s="1"/>
  <c r="I20" i="1"/>
  <c r="AS20" i="1" s="1"/>
  <c r="BN20" i="1" s="1"/>
  <c r="G20" i="1"/>
  <c r="AN20" i="1" s="1"/>
  <c r="O19" i="1"/>
  <c r="BH19" i="1" s="1"/>
  <c r="BQ19" i="1" s="1"/>
  <c r="M19" i="1"/>
  <c r="BC19" i="1" s="1"/>
  <c r="K19" i="1"/>
  <c r="AX19" i="1" s="1"/>
  <c r="I19" i="1"/>
  <c r="AS19" i="1" s="1"/>
  <c r="BN19" i="1" s="1"/>
  <c r="G19" i="1"/>
  <c r="AN19" i="1" s="1"/>
  <c r="BM19" i="1" s="1"/>
  <c r="O18" i="1"/>
  <c r="BH18" i="1" s="1"/>
  <c r="BQ18" i="1" s="1"/>
  <c r="M18" i="1"/>
  <c r="BC18" i="1" s="1"/>
  <c r="K18" i="1"/>
  <c r="AX18" i="1" s="1"/>
  <c r="BO18" i="1" s="1"/>
  <c r="I18" i="1"/>
  <c r="AS18" i="1" s="1"/>
  <c r="BN18" i="1" s="1"/>
  <c r="G18" i="1"/>
  <c r="AN18" i="1" s="1"/>
  <c r="BM18" i="1" s="1"/>
  <c r="O17" i="1"/>
  <c r="BH17" i="1" s="1"/>
  <c r="BQ17" i="1" s="1"/>
  <c r="M17" i="1"/>
  <c r="BC17" i="1" s="1"/>
  <c r="BP17" i="1" s="1"/>
  <c r="K17" i="1"/>
  <c r="AX17" i="1" s="1"/>
  <c r="BO17" i="1" s="1"/>
  <c r="I17" i="1"/>
  <c r="G17" i="1"/>
  <c r="AN17" i="1" s="1"/>
  <c r="BM17" i="1" s="1"/>
  <c r="O16" i="1"/>
  <c r="BH16" i="1" s="1"/>
  <c r="BQ16" i="1" s="1"/>
  <c r="M16" i="1"/>
  <c r="K16" i="1"/>
  <c r="AX16" i="1" s="1"/>
  <c r="I16" i="1"/>
  <c r="AS16" i="1" s="1"/>
  <c r="BN16" i="1" s="1"/>
  <c r="G16" i="1"/>
  <c r="AN16" i="1" s="1"/>
  <c r="BM16" i="1" s="1"/>
  <c r="O15" i="1"/>
  <c r="BH15" i="1" s="1"/>
  <c r="BQ15" i="1" s="1"/>
  <c r="M15" i="1"/>
  <c r="BC15" i="1" s="1"/>
  <c r="K15" i="1"/>
  <c r="AX15" i="1" s="1"/>
  <c r="I15" i="1"/>
  <c r="AS15" i="1" s="1"/>
  <c r="BN15" i="1" s="1"/>
  <c r="G15" i="1"/>
  <c r="AN15" i="1" s="1"/>
  <c r="BM15" i="1" s="1"/>
  <c r="O14" i="1"/>
  <c r="BH14" i="1" s="1"/>
  <c r="BQ14" i="1" s="1"/>
  <c r="M14" i="1"/>
  <c r="BC14" i="1" s="1"/>
  <c r="BP14" i="1" s="1"/>
  <c r="K14" i="1"/>
  <c r="AX14" i="1" s="1"/>
  <c r="BO14" i="1" s="1"/>
  <c r="I14" i="1"/>
  <c r="G14" i="1"/>
  <c r="AN14" i="1" s="1"/>
  <c r="BM14" i="1" s="1"/>
  <c r="O13" i="1"/>
  <c r="BH13" i="1" s="1"/>
  <c r="M13" i="1"/>
  <c r="K13" i="1"/>
  <c r="AX13" i="1" s="1"/>
  <c r="BO13" i="1" s="1"/>
  <c r="I13" i="1"/>
  <c r="AS13" i="1" s="1"/>
  <c r="G13" i="1"/>
  <c r="AN13" i="1" s="1"/>
  <c r="O12" i="1"/>
  <c r="M12" i="1"/>
  <c r="BC12" i="1" s="1"/>
  <c r="BP12" i="1" s="1"/>
  <c r="K12" i="1"/>
  <c r="AX12" i="1" s="1"/>
  <c r="I12" i="1"/>
  <c r="AS12" i="1" s="1"/>
  <c r="BN12" i="1" s="1"/>
  <c r="G12" i="1"/>
  <c r="AN12" i="1" s="1"/>
  <c r="BM12" i="1" s="1"/>
  <c r="O11" i="1"/>
  <c r="BH11" i="1" s="1"/>
  <c r="BQ11" i="1" s="1"/>
  <c r="M11" i="1"/>
  <c r="BC11" i="1" s="1"/>
  <c r="K11" i="1"/>
  <c r="AX11" i="1" s="1"/>
  <c r="BO11" i="1" s="1"/>
  <c r="I11" i="1"/>
  <c r="AS11" i="1" s="1"/>
  <c r="BN11" i="1" s="1"/>
  <c r="G11" i="1"/>
  <c r="AN11" i="1" s="1"/>
  <c r="O10" i="1"/>
  <c r="BH10" i="1" s="1"/>
  <c r="BQ10" i="1" s="1"/>
  <c r="M10" i="1"/>
  <c r="BC10" i="1" s="1"/>
  <c r="K10" i="1"/>
  <c r="AX10" i="1" s="1"/>
  <c r="BO10" i="1" s="1"/>
  <c r="I10" i="1"/>
  <c r="G10" i="1"/>
  <c r="AN10" i="1" s="1"/>
  <c r="O9" i="1"/>
  <c r="BH9" i="1" s="1"/>
  <c r="BQ9" i="1" s="1"/>
  <c r="M9" i="1"/>
  <c r="BC9" i="1" s="1"/>
  <c r="K9" i="1"/>
  <c r="AX9" i="1" s="1"/>
  <c r="BO9" i="1" s="1"/>
  <c r="I9" i="1"/>
  <c r="AS9" i="1" s="1"/>
  <c r="BN9" i="1" s="1"/>
  <c r="G9" i="1"/>
  <c r="AN9" i="1" s="1"/>
  <c r="O8" i="1"/>
  <c r="BH8" i="1" s="1"/>
  <c r="BQ8" i="1" s="1"/>
  <c r="M8" i="1"/>
  <c r="K8" i="1"/>
  <c r="AX8" i="1" s="1"/>
  <c r="BO8" i="1" s="1"/>
  <c r="I8" i="1"/>
  <c r="AS8" i="1" s="1"/>
  <c r="G8" i="1"/>
  <c r="AN8" i="1" s="1"/>
  <c r="BM8" i="1" s="1"/>
  <c r="O7" i="1"/>
  <c r="BH7" i="1" s="1"/>
  <c r="BQ7" i="1" s="1"/>
  <c r="M7" i="1"/>
  <c r="BC7" i="1" s="1"/>
  <c r="BP7" i="1" s="1"/>
  <c r="K7" i="1"/>
  <c r="AX7" i="1" s="1"/>
  <c r="I7" i="1"/>
  <c r="AS7" i="1" s="1"/>
  <c r="G7" i="1"/>
  <c r="AN7" i="1" s="1"/>
  <c r="BM7" i="1" s="1"/>
  <c r="CB6" i="1"/>
  <c r="CA6" i="1"/>
  <c r="O6" i="1"/>
  <c r="BH6" i="1" s="1"/>
  <c r="M6" i="1"/>
  <c r="BC6" i="1" s="1"/>
  <c r="BP6" i="1" s="1"/>
  <c r="K6" i="1"/>
  <c r="AX6" i="1" s="1"/>
  <c r="BO6" i="1" s="1"/>
  <c r="I6" i="1"/>
  <c r="AS6" i="1" s="1"/>
  <c r="BN6" i="1" s="1"/>
  <c r="G6" i="1"/>
  <c r="B6" i="1"/>
  <c r="CB5" i="1"/>
  <c r="CA5" i="1"/>
  <c r="O5" i="1"/>
  <c r="BH5" i="1" s="1"/>
  <c r="BQ5" i="1" s="1"/>
  <c r="M5" i="1"/>
  <c r="BC5" i="1" s="1"/>
  <c r="K5" i="1"/>
  <c r="AX5" i="1" s="1"/>
  <c r="BO5" i="1" s="1"/>
  <c r="I5" i="1"/>
  <c r="AS5" i="1" s="1"/>
  <c r="BN5" i="1" s="1"/>
  <c r="G5" i="1"/>
  <c r="AN5" i="1" s="1"/>
  <c r="BM5" i="1" s="1"/>
  <c r="B5" i="1"/>
  <c r="CB4" i="1"/>
  <c r="CA4" i="1"/>
  <c r="O4" i="1"/>
  <c r="BH4" i="1" s="1"/>
  <c r="BQ4" i="1" s="1"/>
  <c r="M4" i="1"/>
  <c r="BC4" i="1" s="1"/>
  <c r="K4" i="1"/>
  <c r="AX4" i="1" s="1"/>
  <c r="BO4" i="1" s="1"/>
  <c r="I4" i="1"/>
  <c r="AS4" i="1" s="1"/>
  <c r="G4" i="1"/>
  <c r="AN4" i="1" s="1"/>
  <c r="BM4" i="1" s="1"/>
  <c r="B4" i="1"/>
  <c r="CB3" i="1"/>
  <c r="CA3" i="1"/>
  <c r="O3" i="1"/>
  <c r="BH3" i="1" s="1"/>
  <c r="BQ3" i="1" s="1"/>
  <c r="M3" i="1"/>
  <c r="BC3" i="1" s="1"/>
  <c r="BP3" i="1" s="1"/>
  <c r="K3" i="1"/>
  <c r="AX3" i="1" s="1"/>
  <c r="I3" i="1"/>
  <c r="AS3" i="1" s="1"/>
  <c r="BN3" i="1" s="1"/>
  <c r="G3" i="1"/>
  <c r="AN3" i="1" s="1"/>
  <c r="BM3" i="1" s="1"/>
  <c r="B3" i="1"/>
  <c r="BW2" i="1"/>
  <c r="BW8" i="1" s="1"/>
  <c r="O2" i="1"/>
  <c r="M2" i="1"/>
  <c r="BC2" i="1" s="1"/>
  <c r="BP2" i="1" s="1"/>
  <c r="K2" i="1"/>
  <c r="AX2" i="1" s="1"/>
  <c r="BO2" i="1" s="1"/>
  <c r="I2" i="1"/>
  <c r="AS2" i="1" s="1"/>
  <c r="G2" i="1"/>
  <c r="B2" i="1"/>
  <c r="CM4" i="1" l="1"/>
  <c r="CJ9" i="1"/>
  <c r="CM3" i="1"/>
  <c r="CK9" i="1"/>
  <c r="CM5" i="1"/>
  <c r="CM2" i="1"/>
  <c r="CI9" i="1"/>
  <c r="CI12" i="1" s="1"/>
  <c r="CC4" i="1"/>
  <c r="CD4" i="1" s="1"/>
  <c r="CC5" i="1"/>
  <c r="CD5" i="1" s="1"/>
  <c r="CC3" i="1"/>
  <c r="CD3" i="1" s="1"/>
  <c r="CC6" i="1"/>
  <c r="CD6" i="1" s="1"/>
  <c r="CD2" i="1"/>
  <c r="J37" i="1"/>
  <c r="J38" i="1" s="1"/>
  <c r="Q2" i="1" s="1"/>
  <c r="AA2" i="1" s="1"/>
  <c r="BZ9" i="1"/>
  <c r="BN7" i="1"/>
  <c r="BO7" i="1"/>
  <c r="BQ6" i="1"/>
  <c r="BO3" i="1"/>
  <c r="BO12" i="1"/>
  <c r="BM13" i="1"/>
  <c r="BN13" i="1"/>
  <c r="BO30" i="1"/>
  <c r="BM10" i="1"/>
  <c r="BN21" i="1"/>
  <c r="M29" i="1"/>
  <c r="M30" i="1" s="1"/>
  <c r="BD2" i="1" s="1"/>
  <c r="BD3" i="1" s="1"/>
  <c r="BD4" i="1" s="1"/>
  <c r="BD5" i="1" s="1"/>
  <c r="BD6" i="1" s="1"/>
  <c r="O24" i="1"/>
  <c r="O25" i="1" s="1"/>
  <c r="BI2" i="1" s="1"/>
  <c r="BI3" i="1" s="1"/>
  <c r="BH2" i="1"/>
  <c r="BP10" i="1"/>
  <c r="BP19" i="1"/>
  <c r="BO22" i="1"/>
  <c r="BP4" i="1"/>
  <c r="BN2" i="1"/>
  <c r="BQ13" i="1"/>
  <c r="AS14" i="1"/>
  <c r="BO20" i="1"/>
  <c r="BP23" i="1"/>
  <c r="AN6" i="1"/>
  <c r="CA9" i="1"/>
  <c r="BQ20" i="1"/>
  <c r="Y2" i="1"/>
  <c r="BN4" i="1"/>
  <c r="BP5" i="1"/>
  <c r="AS10" i="1"/>
  <c r="BC20" i="1"/>
  <c r="BM20" i="1"/>
  <c r="BN24" i="1"/>
  <c r="BP15" i="1"/>
  <c r="BH12" i="1"/>
  <c r="Z2" i="1"/>
  <c r="BO26" i="1"/>
  <c r="BN8" i="1"/>
  <c r="BO15" i="1"/>
  <c r="BP18" i="1"/>
  <c r="BC25" i="1"/>
  <c r="BP11" i="1"/>
  <c r="BO16" i="1"/>
  <c r="G24" i="1"/>
  <c r="BC16" i="1"/>
  <c r="AS17" i="1"/>
  <c r="I29" i="1"/>
  <c r="I30" i="1" s="1"/>
  <c r="AT2" i="1" s="1"/>
  <c r="AT3" i="1" s="1"/>
  <c r="AT4" i="1" s="1"/>
  <c r="AT5" i="1" s="1"/>
  <c r="BP9" i="1"/>
  <c r="AX24" i="1"/>
  <c r="BM11" i="1"/>
  <c r="BC13" i="1"/>
  <c r="BC8" i="1"/>
  <c r="BO21" i="1"/>
  <c r="K34" i="1"/>
  <c r="K35" i="1" s="1"/>
  <c r="AY2" i="1" s="1"/>
  <c r="AY3" i="1" s="1"/>
  <c r="AY4" i="1" s="1"/>
  <c r="BM9" i="1"/>
  <c r="BO19" i="1"/>
  <c r="BO29" i="1"/>
  <c r="AN2" i="1"/>
  <c r="BC21" i="1"/>
  <c r="CL9" i="1" l="1"/>
  <c r="CI14" i="1"/>
  <c r="CI16" i="1" s="1"/>
  <c r="CI18" i="1" s="1"/>
  <c r="CI13" i="1"/>
  <c r="CI15" i="1" s="1"/>
  <c r="CI17" i="1" s="1"/>
  <c r="CB9" i="1"/>
  <c r="AU3" i="1"/>
  <c r="AZ3" i="1"/>
  <c r="CC9" i="1"/>
  <c r="BZ12" i="1"/>
  <c r="AZ2" i="1"/>
  <c r="AB2" i="1"/>
  <c r="Q3" i="1"/>
  <c r="Q4" i="1" s="1"/>
  <c r="AC2" i="1"/>
  <c r="BM2" i="1"/>
  <c r="BN10" i="1"/>
  <c r="BO24" i="1"/>
  <c r="BP16" i="1"/>
  <c r="BD7" i="1"/>
  <c r="BE6" i="1"/>
  <c r="K37" i="1"/>
  <c r="K38" i="1" s="1"/>
  <c r="R2" i="1" s="1"/>
  <c r="G25" i="1"/>
  <c r="AO2" i="1" s="1"/>
  <c r="BE5" i="1"/>
  <c r="BM6" i="1"/>
  <c r="BP25" i="1"/>
  <c r="BP8" i="1"/>
  <c r="AU5" i="1"/>
  <c r="AT6" i="1"/>
  <c r="BQ12" i="1"/>
  <c r="AC3" i="1"/>
  <c r="AB3" i="1"/>
  <c r="Y3" i="1"/>
  <c r="AA3" i="1"/>
  <c r="Z3" i="1"/>
  <c r="BE3" i="1"/>
  <c r="AU2" i="1"/>
  <c r="BJ2" i="1"/>
  <c r="BQ2" i="1"/>
  <c r="AU4" i="1"/>
  <c r="BN17" i="1"/>
  <c r="BP20" i="1"/>
  <c r="BI4" i="1"/>
  <c r="BJ3" i="1"/>
  <c r="BP21" i="1"/>
  <c r="BE2" i="1"/>
  <c r="AY5" i="1"/>
  <c r="AZ4" i="1"/>
  <c r="BP13" i="1"/>
  <c r="BE4" i="1"/>
  <c r="BN14" i="1"/>
  <c r="BZ14" i="1" l="1"/>
  <c r="BZ16" i="1" s="1"/>
  <c r="BZ18" i="1" s="1"/>
  <c r="BZ13" i="1"/>
  <c r="BZ15" i="1" s="1"/>
  <c r="BZ17" i="1" s="1"/>
  <c r="AO3" i="1"/>
  <c r="AP3" i="1" s="1"/>
  <c r="AP2" i="1"/>
  <c r="R3" i="1"/>
  <c r="AG2" i="1"/>
  <c r="AE2" i="1"/>
  <c r="AF2" i="1"/>
  <c r="V2" i="1"/>
  <c r="U2" i="1"/>
  <c r="AI2" i="1"/>
  <c r="S2" i="1"/>
  <c r="T2" i="1"/>
  <c r="W2" i="1"/>
  <c r="AH2" i="1"/>
  <c r="BJ4" i="1"/>
  <c r="BI5" i="1"/>
  <c r="AT7" i="1"/>
  <c r="AU6" i="1"/>
  <c r="AC4" i="1"/>
  <c r="AB4" i="1"/>
  <c r="Z4" i="1"/>
  <c r="AA4" i="1"/>
  <c r="Y4" i="1"/>
  <c r="Q5" i="1"/>
  <c r="BD8" i="1"/>
  <c r="BE7" i="1"/>
  <c r="AY6" i="1"/>
  <c r="AZ5" i="1"/>
  <c r="AO4" i="1" l="1"/>
  <c r="AP4" i="1" s="1"/>
  <c r="AO5" i="1"/>
  <c r="AP5" i="1" s="1"/>
  <c r="AF3" i="1"/>
  <c r="R4" i="1"/>
  <c r="AE3" i="1"/>
  <c r="AG3" i="1"/>
  <c r="AI3" i="1"/>
  <c r="AH3" i="1"/>
  <c r="W3" i="1"/>
  <c r="U3" i="1"/>
  <c r="T3" i="1"/>
  <c r="V3" i="1"/>
  <c r="S3" i="1"/>
  <c r="BI6" i="1"/>
  <c r="BJ5" i="1"/>
  <c r="AC5" i="1"/>
  <c r="AB5" i="1"/>
  <c r="Z5" i="1"/>
  <c r="Y5" i="1"/>
  <c r="Q6" i="1"/>
  <c r="AA5" i="1"/>
  <c r="AY7" i="1"/>
  <c r="AZ6" i="1"/>
  <c r="AT8" i="1"/>
  <c r="AU7" i="1"/>
  <c r="BD9" i="1"/>
  <c r="BE8" i="1"/>
  <c r="Q7" i="1" l="1"/>
  <c r="AB6" i="1"/>
  <c r="AA6" i="1"/>
  <c r="Z6" i="1"/>
  <c r="Y6" i="1"/>
  <c r="AC6" i="1"/>
  <c r="AO6" i="1"/>
  <c r="AP6" i="1" s="1"/>
  <c r="AT9" i="1"/>
  <c r="AU8" i="1"/>
  <c r="AE4" i="1"/>
  <c r="AI4" i="1"/>
  <c r="AH4" i="1"/>
  <c r="AG4" i="1"/>
  <c r="R5" i="1"/>
  <c r="AF4" i="1"/>
  <c r="T4" i="1"/>
  <c r="S4" i="1"/>
  <c r="W4" i="1"/>
  <c r="V4" i="1"/>
  <c r="U4" i="1"/>
  <c r="BD10" i="1"/>
  <c r="BE9" i="1"/>
  <c r="AY8" i="1"/>
  <c r="AZ7" i="1"/>
  <c r="BI7" i="1"/>
  <c r="BJ6" i="1"/>
  <c r="AF5" i="1" l="1"/>
  <c r="AH5" i="1"/>
  <c r="R6" i="1"/>
  <c r="AE5" i="1"/>
  <c r="AI5" i="1"/>
  <c r="AG5" i="1"/>
  <c r="S5" i="1"/>
  <c r="W5" i="1"/>
  <c r="U5" i="1"/>
  <c r="T5" i="1"/>
  <c r="V5" i="1"/>
  <c r="AC7" i="1"/>
  <c r="Q8" i="1"/>
  <c r="AB7" i="1"/>
  <c r="AA7" i="1"/>
  <c r="Z7" i="1"/>
  <c r="Y7" i="1"/>
  <c r="BI8" i="1"/>
  <c r="BJ7" i="1"/>
  <c r="AZ8" i="1"/>
  <c r="AY9" i="1"/>
  <c r="AT10" i="1"/>
  <c r="AU9" i="1"/>
  <c r="BD11" i="1"/>
  <c r="BE10" i="1"/>
  <c r="AO7" i="1"/>
  <c r="AY10" i="1" l="1"/>
  <c r="AZ9" i="1"/>
  <c r="BD12" i="1"/>
  <c r="BE11" i="1"/>
  <c r="AT11" i="1"/>
  <c r="AU10" i="1"/>
  <c r="Y8" i="1"/>
  <c r="Q9" i="1"/>
  <c r="AC8" i="1"/>
  <c r="AB8" i="1"/>
  <c r="AA8" i="1"/>
  <c r="Z8" i="1"/>
  <c r="R7" i="1"/>
  <c r="AF6" i="1"/>
  <c r="AI6" i="1"/>
  <c r="AH6" i="1"/>
  <c r="AG6" i="1"/>
  <c r="AE6" i="1"/>
  <c r="U6" i="1"/>
  <c r="T6" i="1"/>
  <c r="W6" i="1"/>
  <c r="V6" i="1"/>
  <c r="S6" i="1"/>
  <c r="BI9" i="1"/>
  <c r="BJ8" i="1"/>
  <c r="AP7" i="1"/>
  <c r="AO8" i="1"/>
  <c r="BI10" i="1" l="1"/>
  <c r="BJ9" i="1"/>
  <c r="AC9" i="1"/>
  <c r="AA9" i="1"/>
  <c r="Z9" i="1"/>
  <c r="Y9" i="1"/>
  <c r="Q10" i="1"/>
  <c r="AB9" i="1"/>
  <c r="AZ10" i="1"/>
  <c r="AY11" i="1"/>
  <c r="AT12" i="1"/>
  <c r="AU11" i="1"/>
  <c r="BD13" i="1"/>
  <c r="BE12" i="1"/>
  <c r="R8" i="1"/>
  <c r="AE7" i="1"/>
  <c r="AH7" i="1"/>
  <c r="AG7" i="1"/>
  <c r="AI7" i="1"/>
  <c r="AF7" i="1"/>
  <c r="W7" i="1"/>
  <c r="T7" i="1"/>
  <c r="S7" i="1"/>
  <c r="U7" i="1"/>
  <c r="V7" i="1"/>
  <c r="AP8" i="1"/>
  <c r="AO9" i="1"/>
  <c r="AZ11" i="1" l="1"/>
  <c r="AY12" i="1"/>
  <c r="AT13" i="1"/>
  <c r="AU12" i="1"/>
  <c r="AO10" i="1"/>
  <c r="AP9" i="1"/>
  <c r="Z10" i="1"/>
  <c r="Y10" i="1"/>
  <c r="AB10" i="1"/>
  <c r="AA10" i="1"/>
  <c r="Q11" i="1"/>
  <c r="AC10" i="1"/>
  <c r="AI8" i="1"/>
  <c r="R9" i="1"/>
  <c r="AF8" i="1"/>
  <c r="AG8" i="1"/>
  <c r="AE8" i="1"/>
  <c r="AH8" i="1"/>
  <c r="W8" i="1"/>
  <c r="T8" i="1"/>
  <c r="V8" i="1"/>
  <c r="U8" i="1"/>
  <c r="S8" i="1"/>
  <c r="BD14" i="1"/>
  <c r="BE13" i="1"/>
  <c r="BI11" i="1"/>
  <c r="BJ10" i="1"/>
  <c r="AC11" i="1" l="1"/>
  <c r="AA11" i="1"/>
  <c r="Y11" i="1"/>
  <c r="Z11" i="1"/>
  <c r="Q12" i="1"/>
  <c r="AB11" i="1"/>
  <c r="BD15" i="1"/>
  <c r="BE14" i="1"/>
  <c r="AO11" i="1"/>
  <c r="AP10" i="1"/>
  <c r="BJ11" i="1"/>
  <c r="BI12" i="1"/>
  <c r="R10" i="1"/>
  <c r="AI9" i="1"/>
  <c r="AH9" i="1"/>
  <c r="AG9" i="1"/>
  <c r="AF9" i="1"/>
  <c r="AE9" i="1"/>
  <c r="W9" i="1"/>
  <c r="V9" i="1"/>
  <c r="U9" i="1"/>
  <c r="T9" i="1"/>
  <c r="S9" i="1"/>
  <c r="AT14" i="1"/>
  <c r="AU13" i="1"/>
  <c r="AY13" i="1"/>
  <c r="AZ12" i="1"/>
  <c r="AY14" i="1" l="1"/>
  <c r="AZ13" i="1"/>
  <c r="BD16" i="1"/>
  <c r="BE15" i="1"/>
  <c r="AO12" i="1"/>
  <c r="AP11" i="1"/>
  <c r="AT15" i="1"/>
  <c r="AU14" i="1"/>
  <c r="Q13" i="1"/>
  <c r="AB12" i="1"/>
  <c r="AA12" i="1"/>
  <c r="AC12" i="1"/>
  <c r="Z12" i="1"/>
  <c r="Y12" i="1"/>
  <c r="R11" i="1"/>
  <c r="AH10" i="1"/>
  <c r="AI10" i="1"/>
  <c r="AF10" i="1"/>
  <c r="AG10" i="1"/>
  <c r="AE10" i="1"/>
  <c r="W10" i="1"/>
  <c r="U10" i="1"/>
  <c r="V10" i="1"/>
  <c r="S10" i="1"/>
  <c r="T10" i="1"/>
  <c r="BI13" i="1"/>
  <c r="BJ12" i="1"/>
  <c r="BI14" i="1" l="1"/>
  <c r="BJ13" i="1"/>
  <c r="Q14" i="1"/>
  <c r="AB13" i="1"/>
  <c r="AA13" i="1"/>
  <c r="Z13" i="1"/>
  <c r="Y13" i="1"/>
  <c r="AC13" i="1"/>
  <c r="AT16" i="1"/>
  <c r="AU15" i="1"/>
  <c r="AO13" i="1"/>
  <c r="AP12" i="1"/>
  <c r="R12" i="1"/>
  <c r="AF11" i="1"/>
  <c r="AI11" i="1"/>
  <c r="AH11" i="1"/>
  <c r="AE11" i="1"/>
  <c r="AG11" i="1"/>
  <c r="U11" i="1"/>
  <c r="T11" i="1"/>
  <c r="V11" i="1"/>
  <c r="S11" i="1"/>
  <c r="W11" i="1"/>
  <c r="BD17" i="1"/>
  <c r="BE16" i="1"/>
  <c r="AY15" i="1"/>
  <c r="AZ14" i="1"/>
  <c r="BD18" i="1" l="1"/>
  <c r="BE17" i="1"/>
  <c r="AE12" i="1"/>
  <c r="R13" i="1"/>
  <c r="AG12" i="1"/>
  <c r="AF12" i="1"/>
  <c r="AH12" i="1"/>
  <c r="AI12" i="1"/>
  <c r="W12" i="1"/>
  <c r="U12" i="1"/>
  <c r="S12" i="1"/>
  <c r="V12" i="1"/>
  <c r="T12" i="1"/>
  <c r="AO14" i="1"/>
  <c r="AP13" i="1"/>
  <c r="AY16" i="1"/>
  <c r="AZ15" i="1"/>
  <c r="AT17" i="1"/>
  <c r="AU16" i="1"/>
  <c r="AA14" i="1"/>
  <c r="Y14" i="1"/>
  <c r="Z14" i="1"/>
  <c r="Q15" i="1"/>
  <c r="AC14" i="1"/>
  <c r="AB14" i="1"/>
  <c r="BI15" i="1"/>
  <c r="BJ14" i="1"/>
  <c r="BI16" i="1" l="1"/>
  <c r="BJ15" i="1"/>
  <c r="AB15" i="1"/>
  <c r="AC15" i="1"/>
  <c r="Q16" i="1"/>
  <c r="AA15" i="1"/>
  <c r="Z15" i="1"/>
  <c r="Y15" i="1"/>
  <c r="R14" i="1"/>
  <c r="AE13" i="1"/>
  <c r="AG13" i="1"/>
  <c r="AH13" i="1"/>
  <c r="AF13" i="1"/>
  <c r="AI13" i="1"/>
  <c r="W13" i="1"/>
  <c r="V13" i="1"/>
  <c r="T13" i="1"/>
  <c r="S13" i="1"/>
  <c r="U13" i="1"/>
  <c r="AY17" i="1"/>
  <c r="AZ16" i="1"/>
  <c r="AO15" i="1"/>
  <c r="AP14" i="1"/>
  <c r="AT18" i="1"/>
  <c r="AU17" i="1"/>
  <c r="BD19" i="1"/>
  <c r="BE18" i="1"/>
  <c r="AH14" i="1" l="1"/>
  <c r="AE14" i="1"/>
  <c r="R15" i="1"/>
  <c r="AF14" i="1"/>
  <c r="AG14" i="1"/>
  <c r="AI14" i="1"/>
  <c r="W14" i="1"/>
  <c r="V14" i="1"/>
  <c r="U14" i="1"/>
  <c r="S14" i="1"/>
  <c r="T14" i="1"/>
  <c r="AY18" i="1"/>
  <c r="AZ17" i="1"/>
  <c r="BD20" i="1"/>
  <c r="BE19" i="1"/>
  <c r="AT19" i="1"/>
  <c r="AU18" i="1"/>
  <c r="AO16" i="1"/>
  <c r="AP15" i="1"/>
  <c r="AC16" i="1"/>
  <c r="Q17" i="1"/>
  <c r="AB16" i="1"/>
  <c r="AA16" i="1"/>
  <c r="Y16" i="1"/>
  <c r="Z16" i="1"/>
  <c r="BI17" i="1"/>
  <c r="BJ16" i="1"/>
  <c r="AT20" i="1" l="1"/>
  <c r="AU19" i="1"/>
  <c r="BI18" i="1"/>
  <c r="BJ17" i="1"/>
  <c r="BD21" i="1"/>
  <c r="BE20" i="1"/>
  <c r="AZ18" i="1"/>
  <c r="AY19" i="1"/>
  <c r="Z17" i="1"/>
  <c r="Y17" i="1"/>
  <c r="Q18" i="1"/>
  <c r="AC17" i="1"/>
  <c r="AB17" i="1"/>
  <c r="AA17" i="1"/>
  <c r="AO17" i="1"/>
  <c r="AP16" i="1"/>
  <c r="R16" i="1"/>
  <c r="AF15" i="1"/>
  <c r="AG15" i="1"/>
  <c r="AI15" i="1"/>
  <c r="AE15" i="1"/>
  <c r="AH15" i="1"/>
  <c r="U15" i="1"/>
  <c r="V15" i="1"/>
  <c r="W15" i="1"/>
  <c r="T15" i="1"/>
  <c r="S15" i="1"/>
  <c r="AY20" i="1" l="1"/>
  <c r="AZ19" i="1"/>
  <c r="R17" i="1"/>
  <c r="AF16" i="1"/>
  <c r="AG16" i="1"/>
  <c r="AE16" i="1"/>
  <c r="AI16" i="1"/>
  <c r="AH16" i="1"/>
  <c r="T16" i="1"/>
  <c r="W16" i="1"/>
  <c r="U16" i="1"/>
  <c r="S16" i="1"/>
  <c r="V16" i="1"/>
  <c r="BD22" i="1"/>
  <c r="BE21" i="1"/>
  <c r="BF2" i="1" s="1"/>
  <c r="BF6" i="1" s="1"/>
  <c r="AO18" i="1"/>
  <c r="AP17" i="1"/>
  <c r="AC18" i="1"/>
  <c r="Z18" i="1"/>
  <c r="Y18" i="1"/>
  <c r="Q19" i="1"/>
  <c r="AB18" i="1"/>
  <c r="AA18" i="1"/>
  <c r="BI19" i="1"/>
  <c r="BJ18" i="1"/>
  <c r="AT21" i="1"/>
  <c r="AU20" i="1"/>
  <c r="AT22" i="1" l="1"/>
  <c r="AU21" i="1"/>
  <c r="AV2" i="1" s="1"/>
  <c r="AV6" i="1" s="1"/>
  <c r="BD23" i="1"/>
  <c r="BE22" i="1"/>
  <c r="AC19" i="1"/>
  <c r="AA19" i="1"/>
  <c r="Q20" i="1"/>
  <c r="AB19" i="1"/>
  <c r="Z19" i="1"/>
  <c r="Y19" i="1"/>
  <c r="R18" i="1"/>
  <c r="AE17" i="1"/>
  <c r="AF17" i="1"/>
  <c r="AG17" i="1"/>
  <c r="AI17" i="1"/>
  <c r="AH17" i="1"/>
  <c r="U17" i="1"/>
  <c r="T17" i="1"/>
  <c r="V17" i="1"/>
  <c r="S17" i="1"/>
  <c r="W17" i="1"/>
  <c r="AO19" i="1"/>
  <c r="AP18" i="1"/>
  <c r="BJ19" i="1"/>
  <c r="BI20" i="1"/>
  <c r="AY21" i="1"/>
  <c r="AZ20" i="1"/>
  <c r="BI21" i="1" l="1"/>
  <c r="BJ21" i="1" s="1"/>
  <c r="BJ20" i="1"/>
  <c r="AO20" i="1"/>
  <c r="AP19" i="1"/>
  <c r="AY22" i="1"/>
  <c r="AZ21" i="1"/>
  <c r="BA2" i="1" s="1"/>
  <c r="BA6" i="1" s="1"/>
  <c r="R19" i="1"/>
  <c r="AI18" i="1"/>
  <c r="AH18" i="1"/>
  <c r="AE18" i="1"/>
  <c r="AG18" i="1"/>
  <c r="AF18" i="1"/>
  <c r="W18" i="1"/>
  <c r="V18" i="1"/>
  <c r="T18" i="1"/>
  <c r="U18" i="1"/>
  <c r="S18" i="1"/>
  <c r="Q21" i="1"/>
  <c r="AB20" i="1"/>
  <c r="AA20" i="1"/>
  <c r="Z20" i="1"/>
  <c r="Y20" i="1"/>
  <c r="AC20" i="1"/>
  <c r="BD24" i="1"/>
  <c r="BE23" i="1"/>
  <c r="AT23" i="1"/>
  <c r="AU22" i="1"/>
  <c r="AT24" i="1" l="1"/>
  <c r="AU23" i="1"/>
  <c r="AF19" i="1"/>
  <c r="R20" i="1"/>
  <c r="AH19" i="1"/>
  <c r="AI19" i="1"/>
  <c r="AE19" i="1"/>
  <c r="AG19" i="1"/>
  <c r="S19" i="1"/>
  <c r="U19" i="1"/>
  <c r="T19" i="1"/>
  <c r="W19" i="1"/>
  <c r="V19" i="1"/>
  <c r="AY23" i="1"/>
  <c r="AZ22" i="1"/>
  <c r="AO21" i="1"/>
  <c r="AP21" i="1" s="1"/>
  <c r="AP20" i="1"/>
  <c r="BD25" i="1"/>
  <c r="BE24" i="1"/>
  <c r="AB21" i="1"/>
  <c r="AA21" i="1"/>
  <c r="Q22" i="1"/>
  <c r="Z21" i="1"/>
  <c r="Y21" i="1"/>
  <c r="AC21" i="1"/>
  <c r="BK2" i="1"/>
  <c r="BK6" i="1" s="1"/>
  <c r="AY24" i="1" l="1"/>
  <c r="AZ23" i="1"/>
  <c r="AB22" i="1"/>
  <c r="AA22" i="1"/>
  <c r="Z22" i="1"/>
  <c r="Q23" i="1"/>
  <c r="R21" i="1"/>
  <c r="AI20" i="1"/>
  <c r="AE20" i="1"/>
  <c r="AH20" i="1"/>
  <c r="AF20" i="1"/>
  <c r="AG20" i="1"/>
  <c r="U20" i="1"/>
  <c r="W20" i="1"/>
  <c r="T20" i="1"/>
  <c r="S20" i="1"/>
  <c r="V20" i="1"/>
  <c r="BD26" i="1"/>
  <c r="BE26" i="1" s="1"/>
  <c r="BE25" i="1"/>
  <c r="AT25" i="1"/>
  <c r="AU24" i="1"/>
  <c r="AG21" i="1" l="1"/>
  <c r="R22" i="1"/>
  <c r="AE21" i="1"/>
  <c r="AF21" i="1"/>
  <c r="AH21" i="1"/>
  <c r="AI21" i="1"/>
  <c r="U21" i="1"/>
  <c r="T21" i="1"/>
  <c r="V21" i="1"/>
  <c r="S21" i="1"/>
  <c r="W21" i="1"/>
  <c r="Q24" i="1"/>
  <c r="AB23" i="1"/>
  <c r="AA23" i="1"/>
  <c r="Z23" i="1"/>
  <c r="AT26" i="1"/>
  <c r="AU26" i="1" s="1"/>
  <c r="AU25" i="1"/>
  <c r="AY25" i="1"/>
  <c r="AZ24" i="1"/>
  <c r="Q25" i="1" l="1"/>
  <c r="AB24" i="1"/>
  <c r="AA24" i="1"/>
  <c r="Z24" i="1"/>
  <c r="AY26" i="1"/>
  <c r="AZ25" i="1"/>
  <c r="R23" i="1"/>
  <c r="AG22" i="1"/>
  <c r="AH22" i="1"/>
  <c r="AF22" i="1"/>
  <c r="U22" i="1"/>
  <c r="T22" i="1"/>
  <c r="V22" i="1"/>
  <c r="AF23" i="1" l="1"/>
  <c r="R24" i="1"/>
  <c r="AH23" i="1"/>
  <c r="AG23" i="1"/>
  <c r="U23" i="1"/>
  <c r="T23" i="1"/>
  <c r="V23" i="1"/>
  <c r="AY27" i="1"/>
  <c r="AZ26" i="1"/>
  <c r="Q26" i="1"/>
  <c r="AB25" i="1"/>
  <c r="Z25" i="1"/>
  <c r="AA25" i="1"/>
  <c r="Q27" i="1" l="1"/>
  <c r="AB26" i="1"/>
  <c r="AA26" i="1"/>
  <c r="Z26" i="1"/>
  <c r="AY28" i="1"/>
  <c r="AZ27" i="1"/>
  <c r="R25" i="1"/>
  <c r="AF24" i="1"/>
  <c r="AG24" i="1"/>
  <c r="AH24" i="1"/>
  <c r="T24" i="1"/>
  <c r="V24" i="1"/>
  <c r="U24" i="1"/>
  <c r="R26" i="1" l="1"/>
  <c r="AG25" i="1"/>
  <c r="AF25" i="1"/>
  <c r="AH25" i="1"/>
  <c r="T25" i="1"/>
  <c r="U25" i="1"/>
  <c r="V25" i="1"/>
  <c r="AY29" i="1"/>
  <c r="AZ28" i="1"/>
  <c r="Q28" i="1"/>
  <c r="AA27" i="1"/>
  <c r="AA28" i="1" l="1"/>
  <c r="Q29" i="1"/>
  <c r="AY30" i="1"/>
  <c r="AZ29" i="1"/>
  <c r="AH26" i="1"/>
  <c r="AG26" i="1"/>
  <c r="R27" i="1"/>
  <c r="AF26" i="1"/>
  <c r="T26" i="1"/>
  <c r="V26" i="1"/>
  <c r="U26" i="1"/>
  <c r="R28" i="1" l="1"/>
  <c r="AG27" i="1"/>
  <c r="U27" i="1"/>
  <c r="AY31" i="1"/>
  <c r="AZ31" i="1" s="1"/>
  <c r="AZ30" i="1"/>
  <c r="Q30" i="1"/>
  <c r="AA29" i="1"/>
  <c r="Q31" i="1" l="1"/>
  <c r="AA30" i="1"/>
  <c r="AG28" i="1"/>
  <c r="R29" i="1"/>
  <c r="U28" i="1"/>
  <c r="R30" i="1" l="1"/>
  <c r="AG29" i="1"/>
  <c r="U29" i="1"/>
  <c r="AA31" i="1"/>
  <c r="AD2" i="1" s="1"/>
  <c r="AK2" i="1" s="1"/>
  <c r="R31" i="1" l="1"/>
  <c r="AG30" i="1"/>
  <c r="U30" i="1"/>
  <c r="AG31" i="1" l="1"/>
  <c r="AJ2" i="1" s="1"/>
  <c r="AL2" i="1" s="1"/>
  <c r="U31" i="1"/>
  <c r="X2" i="1" s="1"/>
  <c r="AJ5" i="1" l="1"/>
  <c r="AQ2" i="1"/>
  <c r="AQ6" i="1" s="1"/>
</calcChain>
</file>

<file path=xl/sharedStrings.xml><?xml version="1.0" encoding="utf-8"?>
<sst xmlns="http://schemas.openxmlformats.org/spreadsheetml/2006/main" count="126" uniqueCount="82">
  <si>
    <t>xy</t>
  </si>
  <si>
    <t>yb</t>
  </si>
  <si>
    <t>a0</t>
  </si>
  <si>
    <t>a1</t>
  </si>
  <si>
    <t>Первая группа(x) от 3 до 4</t>
  </si>
  <si>
    <t>Первая группа(y)</t>
  </si>
  <si>
    <t>Вторая группа(x)4-5</t>
  </si>
  <si>
    <t>Вторая группа(Y)</t>
  </si>
  <si>
    <t>Третья группа(x) 5-6</t>
  </si>
  <si>
    <t>Третья группа(y)</t>
  </si>
  <si>
    <t>Четвертая группа(x) 6-7</t>
  </si>
  <si>
    <t>Четвёртая группа(y)</t>
  </si>
  <si>
    <t>Пятая группа(х) -7-8</t>
  </si>
  <si>
    <t>Пятая группа(y)</t>
  </si>
  <si>
    <t>рас</t>
  </si>
  <si>
    <t>хср</t>
  </si>
  <si>
    <t>уср</t>
  </si>
  <si>
    <t>1г</t>
  </si>
  <si>
    <t>2г</t>
  </si>
  <si>
    <t>3г</t>
  </si>
  <si>
    <t>4г</t>
  </si>
  <si>
    <t>5г</t>
  </si>
  <si>
    <t>сумма</t>
  </si>
  <si>
    <t>знам1</t>
  </si>
  <si>
    <t>знам2</t>
  </si>
  <si>
    <t>знам3</t>
  </si>
  <si>
    <t>знам4</t>
  </si>
  <si>
    <t>знам5</t>
  </si>
  <si>
    <t>√(∑(x-x ̅)^2 )</t>
  </si>
  <si>
    <t>√(∑(y-y ̅)^2 )</t>
  </si>
  <si>
    <t>1у</t>
  </si>
  <si>
    <t>(yij-y ̅i)^2</t>
  </si>
  <si>
    <t>2у</t>
  </si>
  <si>
    <t>3у</t>
  </si>
  <si>
    <t>4у</t>
  </si>
  <si>
    <t>5у</t>
  </si>
  <si>
    <t>y1</t>
  </si>
  <si>
    <t>y2</t>
  </si>
  <si>
    <t>y3</t>
  </si>
  <si>
    <t>y4</t>
  </si>
  <si>
    <t>y5</t>
  </si>
  <si>
    <t>yy1</t>
  </si>
  <si>
    <t>yy2</t>
  </si>
  <si>
    <t>yy3</t>
  </si>
  <si>
    <t>yy4</t>
  </si>
  <si>
    <t>yy5</t>
  </si>
  <si>
    <t>X</t>
  </si>
  <si>
    <t>Y</t>
  </si>
  <si>
    <t>x^2</t>
  </si>
  <si>
    <t>x^4</t>
  </si>
  <si>
    <t>lny</t>
  </si>
  <si>
    <t>x^2*ln(y)</t>
  </si>
  <si>
    <t>N</t>
  </si>
  <si>
    <t xml:space="preserve"> ∑x^2 </t>
  </si>
  <si>
    <t xml:space="preserve"> ∑x^4</t>
  </si>
  <si>
    <t xml:space="preserve"> ∑lny</t>
  </si>
  <si>
    <t>∑x^2*ln(y)</t>
  </si>
  <si>
    <t>сумма х1</t>
  </si>
  <si>
    <t>сумма у1</t>
  </si>
  <si>
    <t>сумма х5</t>
  </si>
  <si>
    <t>сумма у5</t>
  </si>
  <si>
    <t>сумма х2</t>
  </si>
  <si>
    <t>сумма у2</t>
  </si>
  <si>
    <t>сумма х4</t>
  </si>
  <si>
    <t>сумма у4</t>
  </si>
  <si>
    <t>сумма х3</t>
  </si>
  <si>
    <t>сумма у3</t>
  </si>
  <si>
    <t>осн опред</t>
  </si>
  <si>
    <t>1 опред</t>
  </si>
  <si>
    <t>2 опред</t>
  </si>
  <si>
    <t>С0 -&gt;</t>
  </si>
  <si>
    <t>C1 -&gt;</t>
  </si>
  <si>
    <t>a0 -&gt;</t>
  </si>
  <si>
    <t>a1 -&gt;</t>
  </si>
  <si>
    <t>1 по 2</t>
  </si>
  <si>
    <t>2 по 3</t>
  </si>
  <si>
    <t>3 по 4</t>
  </si>
  <si>
    <t>4 по 5</t>
  </si>
  <si>
    <t>5 по 6</t>
  </si>
  <si>
    <t>4 лаба</t>
  </si>
  <si>
    <t>3 лаба</t>
  </si>
  <si>
    <t>1 до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</si>
</sst>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2" fontId="1" fillId="2" borderId="1" xfId="1" applyNumberFormat="1"/>
    <xf numFmtId="16" fontId="1" fillId="2" borderId="1" xfId="1" applyNumberForma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0" xfId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[1]талибов!$A$2:$A$6</c:f>
              <c:numCache>
                <c:formatCode>General</c:formatCode>
                <c:ptCount val="5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</c:numCache>
            </c:numRef>
          </c:xVal>
          <c:yVal>
            <c:numRef>
              <c:f>[1]талибов!$B$2:$B$6</c:f>
              <c:numCache>
                <c:formatCode>General</c:formatCode>
                <c:ptCount val="5"/>
                <c:pt idx="0">
                  <c:v>36.75</c:v>
                </c:pt>
                <c:pt idx="1">
                  <c:v>60.75</c:v>
                </c:pt>
                <c:pt idx="2">
                  <c:v>90.75</c:v>
                </c:pt>
                <c:pt idx="3">
                  <c:v>126.75</c:v>
                </c:pt>
                <c:pt idx="4">
                  <c:v>168.75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3-4C20-997A-30D3E447FF60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[1]талибов!$F$2:$F$21</c:f>
              <c:numCache>
                <c:formatCode>General</c:formatCode>
                <c:ptCount val="20"/>
                <c:pt idx="0">
                  <c:v>3.1</c:v>
                </c:pt>
                <c:pt idx="1">
                  <c:v>3.15</c:v>
                </c:pt>
                <c:pt idx="2">
                  <c:v>3.4</c:v>
                </c:pt>
                <c:pt idx="3">
                  <c:v>3.7</c:v>
                </c:pt>
                <c:pt idx="4">
                  <c:v>3.02</c:v>
                </c:pt>
                <c:pt idx="5">
                  <c:v>3.3</c:v>
                </c:pt>
                <c:pt idx="6">
                  <c:v>3.79</c:v>
                </c:pt>
                <c:pt idx="7">
                  <c:v>3.01</c:v>
                </c:pt>
                <c:pt idx="8">
                  <c:v>3.3</c:v>
                </c:pt>
                <c:pt idx="9">
                  <c:v>3.65</c:v>
                </c:pt>
                <c:pt idx="10">
                  <c:v>3.75</c:v>
                </c:pt>
                <c:pt idx="11">
                  <c:v>3.43</c:v>
                </c:pt>
                <c:pt idx="12">
                  <c:v>3.66</c:v>
                </c:pt>
                <c:pt idx="13">
                  <c:v>3.6</c:v>
                </c:pt>
                <c:pt idx="14">
                  <c:v>3.5</c:v>
                </c:pt>
                <c:pt idx="15">
                  <c:v>3.12</c:v>
                </c:pt>
                <c:pt idx="16">
                  <c:v>3.74</c:v>
                </c:pt>
                <c:pt idx="17">
                  <c:v>3.55</c:v>
                </c:pt>
                <c:pt idx="18">
                  <c:v>3.66</c:v>
                </c:pt>
                <c:pt idx="19">
                  <c:v>3</c:v>
                </c:pt>
              </c:numCache>
            </c:numRef>
          </c:xVal>
          <c:yVal>
            <c:numRef>
              <c:f>[1]талибов!$G$2:$G$21</c:f>
              <c:numCache>
                <c:formatCode>General</c:formatCode>
                <c:ptCount val="20"/>
                <c:pt idx="0">
                  <c:v>33.830000000000005</c:v>
                </c:pt>
                <c:pt idx="1">
                  <c:v>24.767499999999998</c:v>
                </c:pt>
                <c:pt idx="2">
                  <c:v>28.679999999999993</c:v>
                </c:pt>
                <c:pt idx="3">
                  <c:v>37.070000000000007</c:v>
                </c:pt>
                <c:pt idx="4">
                  <c:v>33.361199999999997</c:v>
                </c:pt>
                <c:pt idx="5">
                  <c:v>25.669999999999995</c:v>
                </c:pt>
                <c:pt idx="6">
                  <c:v>55.092300000000002</c:v>
                </c:pt>
                <c:pt idx="7">
                  <c:v>39.180299999999995</c:v>
                </c:pt>
                <c:pt idx="8">
                  <c:v>20.669999999999995</c:v>
                </c:pt>
                <c:pt idx="9">
                  <c:v>33.967500000000001</c:v>
                </c:pt>
                <c:pt idx="10">
                  <c:v>34.1875</c:v>
                </c:pt>
                <c:pt idx="11">
                  <c:v>43.294700000000006</c:v>
                </c:pt>
                <c:pt idx="12">
                  <c:v>49.186800000000005</c:v>
                </c:pt>
                <c:pt idx="13">
                  <c:v>48.88</c:v>
                </c:pt>
                <c:pt idx="14">
                  <c:v>27.75</c:v>
                </c:pt>
                <c:pt idx="15">
                  <c:v>24.203200000000002</c:v>
                </c:pt>
                <c:pt idx="16">
                  <c:v>32.962800000000009</c:v>
                </c:pt>
                <c:pt idx="17">
                  <c:v>33.807499999999997</c:v>
                </c:pt>
                <c:pt idx="18">
                  <c:v>44.186800000000005</c:v>
                </c:pt>
                <c:pt idx="1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3-4C20-997A-30D3E447FF60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[1]талибов!$H$2:$H$26</c:f>
              <c:numCache>
                <c:formatCode>General</c:formatCode>
                <c:ptCount val="25"/>
                <c:pt idx="0">
                  <c:v>4.99</c:v>
                </c:pt>
                <c:pt idx="1">
                  <c:v>4.2</c:v>
                </c:pt>
                <c:pt idx="2">
                  <c:v>4.4000000000000004</c:v>
                </c:pt>
                <c:pt idx="3">
                  <c:v>4.55</c:v>
                </c:pt>
                <c:pt idx="4">
                  <c:v>4.07</c:v>
                </c:pt>
                <c:pt idx="5">
                  <c:v>4.5599999999999996</c:v>
                </c:pt>
                <c:pt idx="6">
                  <c:v>4.4800000000000004</c:v>
                </c:pt>
                <c:pt idx="7">
                  <c:v>4.49</c:v>
                </c:pt>
                <c:pt idx="8">
                  <c:v>4.25</c:v>
                </c:pt>
                <c:pt idx="9">
                  <c:v>4.1100000000000003</c:v>
                </c:pt>
                <c:pt idx="10">
                  <c:v>4.28</c:v>
                </c:pt>
                <c:pt idx="11">
                  <c:v>4.5</c:v>
                </c:pt>
                <c:pt idx="12">
                  <c:v>4.88</c:v>
                </c:pt>
                <c:pt idx="13">
                  <c:v>4.83</c:v>
                </c:pt>
                <c:pt idx="14">
                  <c:v>4.8899999999999997</c:v>
                </c:pt>
                <c:pt idx="15">
                  <c:v>4.32</c:v>
                </c:pt>
                <c:pt idx="16">
                  <c:v>4.42</c:v>
                </c:pt>
                <c:pt idx="17">
                  <c:v>4.47</c:v>
                </c:pt>
                <c:pt idx="18">
                  <c:v>4.83</c:v>
                </c:pt>
                <c:pt idx="19">
                  <c:v>4.12</c:v>
                </c:pt>
                <c:pt idx="20">
                  <c:v>4.16</c:v>
                </c:pt>
                <c:pt idx="21">
                  <c:v>4.45</c:v>
                </c:pt>
                <c:pt idx="22">
                  <c:v>4.29</c:v>
                </c:pt>
                <c:pt idx="23">
                  <c:v>4.4800000000000004</c:v>
                </c:pt>
                <c:pt idx="24">
                  <c:v>4.0999999999999996</c:v>
                </c:pt>
              </c:numCache>
            </c:numRef>
          </c:xVal>
          <c:yVal>
            <c:numRef>
              <c:f>[1]талибов!$I$2:$I$26</c:f>
              <c:numCache>
                <c:formatCode>General</c:formatCode>
                <c:ptCount val="25"/>
                <c:pt idx="0">
                  <c:v>79.700299999999999</c:v>
                </c:pt>
                <c:pt idx="1">
                  <c:v>47.92</c:v>
                </c:pt>
                <c:pt idx="2">
                  <c:v>52.080000000000013</c:v>
                </c:pt>
                <c:pt idx="3">
                  <c:v>58.107499999999987</c:v>
                </c:pt>
                <c:pt idx="4">
                  <c:v>55.694700000000005</c:v>
                </c:pt>
                <c:pt idx="5">
                  <c:v>55.380799999999994</c:v>
                </c:pt>
                <c:pt idx="6">
                  <c:v>72.211200000000005</c:v>
                </c:pt>
                <c:pt idx="7">
                  <c:v>72.480300000000014</c:v>
                </c:pt>
                <c:pt idx="8">
                  <c:v>42.1875</c:v>
                </c:pt>
                <c:pt idx="9">
                  <c:v>44.676300000000012</c:v>
                </c:pt>
                <c:pt idx="10">
                  <c:v>46.955200000000005</c:v>
                </c:pt>
                <c:pt idx="11">
                  <c:v>68.75</c:v>
                </c:pt>
                <c:pt idx="12">
                  <c:v>80.44319999999999</c:v>
                </c:pt>
                <c:pt idx="13">
                  <c:v>79.986699999999999</c:v>
                </c:pt>
                <c:pt idx="14">
                  <c:v>62.736299999999986</c:v>
                </c:pt>
                <c:pt idx="15">
                  <c:v>50.987200000000001</c:v>
                </c:pt>
                <c:pt idx="16">
                  <c:v>49.609200000000001</c:v>
                </c:pt>
                <c:pt idx="17">
                  <c:v>55.942699999999995</c:v>
                </c:pt>
                <c:pt idx="18">
                  <c:v>73.986699999999999</c:v>
                </c:pt>
                <c:pt idx="19">
                  <c:v>55.923199999999994</c:v>
                </c:pt>
                <c:pt idx="20">
                  <c:v>57.916800000000009</c:v>
                </c:pt>
                <c:pt idx="21">
                  <c:v>68.407499999999999</c:v>
                </c:pt>
                <c:pt idx="22">
                  <c:v>66.212299999999999</c:v>
                </c:pt>
                <c:pt idx="23">
                  <c:v>71.211200000000005</c:v>
                </c:pt>
                <c:pt idx="24">
                  <c:v>62.429999999999993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3-4C20-997A-30D3E447FF60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[1]талибов!$J$2:$J$31</c:f>
              <c:numCache>
                <c:formatCode>General</c:formatCode>
                <c:ptCount val="30"/>
                <c:pt idx="0">
                  <c:v>5.7</c:v>
                </c:pt>
                <c:pt idx="1">
                  <c:v>5.8</c:v>
                </c:pt>
                <c:pt idx="2">
                  <c:v>5.88</c:v>
                </c:pt>
                <c:pt idx="3">
                  <c:v>5.0999999999999996</c:v>
                </c:pt>
                <c:pt idx="4">
                  <c:v>5.3</c:v>
                </c:pt>
                <c:pt idx="5">
                  <c:v>5.78</c:v>
                </c:pt>
                <c:pt idx="6">
                  <c:v>5.68</c:v>
                </c:pt>
                <c:pt idx="7">
                  <c:v>5.99</c:v>
                </c:pt>
                <c:pt idx="8">
                  <c:v>5.01</c:v>
                </c:pt>
                <c:pt idx="9">
                  <c:v>5.25</c:v>
                </c:pt>
                <c:pt idx="10">
                  <c:v>5.33</c:v>
                </c:pt>
                <c:pt idx="11">
                  <c:v>5.19</c:v>
                </c:pt>
                <c:pt idx="12">
                  <c:v>5.09</c:v>
                </c:pt>
                <c:pt idx="13">
                  <c:v>5.0599999999999996</c:v>
                </c:pt>
                <c:pt idx="14">
                  <c:v>5.0999999999999996</c:v>
                </c:pt>
                <c:pt idx="15">
                  <c:v>5.79</c:v>
                </c:pt>
                <c:pt idx="16">
                  <c:v>5.87</c:v>
                </c:pt>
                <c:pt idx="17">
                  <c:v>5.2</c:v>
                </c:pt>
                <c:pt idx="18">
                  <c:v>5.32</c:v>
                </c:pt>
                <c:pt idx="19">
                  <c:v>5.22</c:v>
                </c:pt>
                <c:pt idx="20">
                  <c:v>5.39</c:v>
                </c:pt>
                <c:pt idx="21">
                  <c:v>5.21</c:v>
                </c:pt>
                <c:pt idx="22">
                  <c:v>5.09</c:v>
                </c:pt>
                <c:pt idx="23">
                  <c:v>5.01</c:v>
                </c:pt>
                <c:pt idx="24">
                  <c:v>5.08</c:v>
                </c:pt>
                <c:pt idx="25">
                  <c:v>5.12</c:v>
                </c:pt>
                <c:pt idx="26">
                  <c:v>5.25</c:v>
                </c:pt>
                <c:pt idx="27">
                  <c:v>5.24</c:v>
                </c:pt>
                <c:pt idx="28">
                  <c:v>5.18</c:v>
                </c:pt>
                <c:pt idx="29">
                  <c:v>5.21</c:v>
                </c:pt>
              </c:numCache>
            </c:numRef>
          </c:xVal>
          <c:yVal>
            <c:numRef>
              <c:f>[1]талибов!$K$2:$K$31</c:f>
              <c:numCache>
                <c:formatCode>General</c:formatCode>
                <c:ptCount val="30"/>
                <c:pt idx="0">
                  <c:v>102.47</c:v>
                </c:pt>
                <c:pt idx="1">
                  <c:v>95.92</c:v>
                </c:pt>
                <c:pt idx="2">
                  <c:v>97.723199999999991</c:v>
                </c:pt>
                <c:pt idx="3">
                  <c:v>74.03</c:v>
                </c:pt>
                <c:pt idx="4">
                  <c:v>90.27</c:v>
                </c:pt>
                <c:pt idx="5">
                  <c:v>93.225200000000001</c:v>
                </c:pt>
                <c:pt idx="6">
                  <c:v>108.7872</c:v>
                </c:pt>
                <c:pt idx="7">
                  <c:v>119.64030000000002</c:v>
                </c:pt>
                <c:pt idx="8">
                  <c:v>63.300299999999993</c:v>
                </c:pt>
                <c:pt idx="9">
                  <c:v>76.6875</c:v>
                </c:pt>
                <c:pt idx="10">
                  <c:v>77.226699999999994</c:v>
                </c:pt>
                <c:pt idx="11">
                  <c:v>88.808300000000003</c:v>
                </c:pt>
                <c:pt idx="12">
                  <c:v>86.724299999999999</c:v>
                </c:pt>
                <c:pt idx="13">
                  <c:v>86.810799999999986</c:v>
                </c:pt>
                <c:pt idx="14">
                  <c:v>69.03</c:v>
                </c:pt>
                <c:pt idx="15">
                  <c:v>95.572299999999984</c:v>
                </c:pt>
                <c:pt idx="16">
                  <c:v>94.370700000000014</c:v>
                </c:pt>
                <c:pt idx="17">
                  <c:v>77.12</c:v>
                </c:pt>
                <c:pt idx="18">
                  <c:v>88.907200000000003</c:v>
                </c:pt>
                <c:pt idx="19">
                  <c:v>86.745199999999983</c:v>
                </c:pt>
                <c:pt idx="20">
                  <c:v>93.156299999999987</c:v>
                </c:pt>
                <c:pt idx="21">
                  <c:v>90.432299999999998</c:v>
                </c:pt>
                <c:pt idx="22">
                  <c:v>88.724299999999999</c:v>
                </c:pt>
                <c:pt idx="23">
                  <c:v>86.300299999999993</c:v>
                </c:pt>
                <c:pt idx="24">
                  <c:v>89.419200000000004</c:v>
                </c:pt>
                <c:pt idx="25">
                  <c:v>65.643200000000007</c:v>
                </c:pt>
                <c:pt idx="26">
                  <c:v>68.6875</c:v>
                </c:pt>
                <c:pt idx="27">
                  <c:v>67.372800000000012</c:v>
                </c:pt>
                <c:pt idx="28">
                  <c:v>92.497199999999992</c:v>
                </c:pt>
                <c:pt idx="29">
                  <c:v>66.432299999999998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3-4C20-997A-30D3E447FF60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[1]талибов!$L$2:$L$26</c:f>
              <c:numCache>
                <c:formatCode>General</c:formatCode>
                <c:ptCount val="25"/>
                <c:pt idx="0">
                  <c:v>6.7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6.75</c:v>
                </c:pt>
                <c:pt idx="5">
                  <c:v>6.85</c:v>
                </c:pt>
                <c:pt idx="6">
                  <c:v>6.45</c:v>
                </c:pt>
                <c:pt idx="7">
                  <c:v>6.56</c:v>
                </c:pt>
                <c:pt idx="8">
                  <c:v>6.73</c:v>
                </c:pt>
                <c:pt idx="9">
                  <c:v>6.49</c:v>
                </c:pt>
                <c:pt idx="10">
                  <c:v>6.12</c:v>
                </c:pt>
                <c:pt idx="11">
                  <c:v>6.16</c:v>
                </c:pt>
                <c:pt idx="12">
                  <c:v>6.09</c:v>
                </c:pt>
                <c:pt idx="13">
                  <c:v>6.99</c:v>
                </c:pt>
                <c:pt idx="14">
                  <c:v>6.89</c:v>
                </c:pt>
                <c:pt idx="15">
                  <c:v>6.66</c:v>
                </c:pt>
                <c:pt idx="16">
                  <c:v>6.77</c:v>
                </c:pt>
                <c:pt idx="17">
                  <c:v>6.66</c:v>
                </c:pt>
                <c:pt idx="18">
                  <c:v>6.19</c:v>
                </c:pt>
                <c:pt idx="19">
                  <c:v>6.13</c:v>
                </c:pt>
                <c:pt idx="20">
                  <c:v>6.2</c:v>
                </c:pt>
                <c:pt idx="21">
                  <c:v>6.07</c:v>
                </c:pt>
                <c:pt idx="22">
                  <c:v>6.06</c:v>
                </c:pt>
                <c:pt idx="23">
                  <c:v>6.9</c:v>
                </c:pt>
                <c:pt idx="24">
                  <c:v>6.6</c:v>
                </c:pt>
              </c:numCache>
            </c:numRef>
          </c:xVal>
          <c:yVal>
            <c:numRef>
              <c:f>[1]талибов!$M$2:$M$26</c:f>
              <c:numCache>
                <c:formatCode>General</c:formatCode>
                <c:ptCount val="25"/>
                <c:pt idx="0">
                  <c:v>139.67000000000002</c:v>
                </c:pt>
                <c:pt idx="1">
                  <c:v>106.62999999999998</c:v>
                </c:pt>
                <c:pt idx="2">
                  <c:v>109.32000000000002</c:v>
                </c:pt>
                <c:pt idx="3">
                  <c:v>115.07</c:v>
                </c:pt>
                <c:pt idx="4">
                  <c:v>142.6875</c:v>
                </c:pt>
                <c:pt idx="5">
                  <c:v>133.76749999999998</c:v>
                </c:pt>
                <c:pt idx="6">
                  <c:v>136.8075</c:v>
                </c:pt>
                <c:pt idx="7">
                  <c:v>141.10079999999999</c:v>
                </c:pt>
                <c:pt idx="8">
                  <c:v>123.87870000000001</c:v>
                </c:pt>
                <c:pt idx="9">
                  <c:v>120.3603</c:v>
                </c:pt>
                <c:pt idx="10">
                  <c:v>104.36320000000001</c:v>
                </c:pt>
                <c:pt idx="11">
                  <c:v>121.8368</c:v>
                </c:pt>
                <c:pt idx="12">
                  <c:v>120.26429999999999</c:v>
                </c:pt>
                <c:pt idx="13">
                  <c:v>156.58030000000002</c:v>
                </c:pt>
                <c:pt idx="14">
                  <c:v>133.41629999999998</c:v>
                </c:pt>
                <c:pt idx="15">
                  <c:v>128.0668</c:v>
                </c:pt>
                <c:pt idx="16">
                  <c:v>128.49869999999999</c:v>
                </c:pt>
                <c:pt idx="17">
                  <c:v>129.0668</c:v>
                </c:pt>
                <c:pt idx="18">
                  <c:v>118.94830000000002</c:v>
                </c:pt>
                <c:pt idx="19">
                  <c:v>117.73070000000001</c:v>
                </c:pt>
                <c:pt idx="20">
                  <c:v>121.32000000000002</c:v>
                </c:pt>
                <c:pt idx="21">
                  <c:v>119.53470000000002</c:v>
                </c:pt>
                <c:pt idx="22">
                  <c:v>121.17079999999999</c:v>
                </c:pt>
                <c:pt idx="23">
                  <c:v>153.83000000000001</c:v>
                </c:pt>
                <c:pt idx="24">
                  <c:v>142.67999999999998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A3-4C20-997A-30D3E447FF60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[1]талибов!$N$2:$N$21</c:f>
              <c:numCache>
                <c:formatCode>General</c:formatCode>
                <c:ptCount val="20"/>
                <c:pt idx="0">
                  <c:v>7.3</c:v>
                </c:pt>
                <c:pt idx="1">
                  <c:v>7.9</c:v>
                </c:pt>
                <c:pt idx="2">
                  <c:v>7.8</c:v>
                </c:pt>
                <c:pt idx="3">
                  <c:v>7.29</c:v>
                </c:pt>
                <c:pt idx="4">
                  <c:v>7.44</c:v>
                </c:pt>
                <c:pt idx="5">
                  <c:v>7.29</c:v>
                </c:pt>
                <c:pt idx="6">
                  <c:v>7.78</c:v>
                </c:pt>
                <c:pt idx="7">
                  <c:v>7.45</c:v>
                </c:pt>
                <c:pt idx="8">
                  <c:v>7.66</c:v>
                </c:pt>
                <c:pt idx="9">
                  <c:v>7.3339999999999996</c:v>
                </c:pt>
                <c:pt idx="10">
                  <c:v>7.46</c:v>
                </c:pt>
                <c:pt idx="11">
                  <c:v>7.66</c:v>
                </c:pt>
                <c:pt idx="12">
                  <c:v>7.44</c:v>
                </c:pt>
                <c:pt idx="13">
                  <c:v>7.99</c:v>
                </c:pt>
                <c:pt idx="14">
                  <c:v>7.82</c:v>
                </c:pt>
                <c:pt idx="15">
                  <c:v>7.94</c:v>
                </c:pt>
                <c:pt idx="16">
                  <c:v>7.91</c:v>
                </c:pt>
                <c:pt idx="17">
                  <c:v>7.33</c:v>
                </c:pt>
                <c:pt idx="18">
                  <c:v>7.32</c:v>
                </c:pt>
                <c:pt idx="19">
                  <c:v>7.21</c:v>
                </c:pt>
              </c:numCache>
            </c:numRef>
          </c:xVal>
          <c:yVal>
            <c:numRef>
              <c:f>[1]талибов!$O$2:$O$21</c:f>
              <c:numCache>
                <c:formatCode>General</c:formatCode>
                <c:ptCount val="20"/>
                <c:pt idx="0">
                  <c:v>164.87</c:v>
                </c:pt>
                <c:pt idx="1">
                  <c:v>182.23000000000002</c:v>
                </c:pt>
                <c:pt idx="2">
                  <c:v>176.51999999999998</c:v>
                </c:pt>
                <c:pt idx="3">
                  <c:v>155.4323</c:v>
                </c:pt>
                <c:pt idx="4">
                  <c:v>172.06080000000003</c:v>
                </c:pt>
                <c:pt idx="5">
                  <c:v>152.4323</c:v>
                </c:pt>
                <c:pt idx="6">
                  <c:v>193.58520000000001</c:v>
                </c:pt>
                <c:pt idx="7">
                  <c:v>178.50750000000002</c:v>
                </c:pt>
                <c:pt idx="8">
                  <c:v>164.02680000000001</c:v>
                </c:pt>
                <c:pt idx="9">
                  <c:v>155.36266799999999</c:v>
                </c:pt>
                <c:pt idx="10">
                  <c:v>158.95480000000001</c:v>
                </c:pt>
                <c:pt idx="11">
                  <c:v>184.02680000000001</c:v>
                </c:pt>
                <c:pt idx="12">
                  <c:v>175.06080000000003</c:v>
                </c:pt>
                <c:pt idx="13">
                  <c:v>201.52030000000002</c:v>
                </c:pt>
                <c:pt idx="14">
                  <c:v>174.45720000000003</c:v>
                </c:pt>
                <c:pt idx="15">
                  <c:v>184.13080000000002</c:v>
                </c:pt>
                <c:pt idx="16">
                  <c:v>178.70429999999999</c:v>
                </c:pt>
                <c:pt idx="17">
                  <c:v>157.1867</c:v>
                </c:pt>
                <c:pt idx="18">
                  <c:v>164.74720000000002</c:v>
                </c:pt>
                <c:pt idx="19">
                  <c:v>160.95229999999998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A3-4C20-997A-30D3E447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42255"/>
        <c:axId val="1328250159"/>
      </c:scatterChart>
      <c:valAx>
        <c:axId val="132824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8250159"/>
        <c:crosses val="autoZero"/>
        <c:crossBetween val="midCat"/>
      </c:valAx>
      <c:valAx>
        <c:axId val="13282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824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44</xdr:row>
      <xdr:rowOff>0</xdr:rowOff>
    </xdr:from>
    <xdr:to>
      <xdr:col>25</xdr:col>
      <xdr:colOff>314713</xdr:colOff>
      <xdr:row>59</xdr:row>
      <xdr:rowOff>65664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gor/Desktop/&#1084;&#1086;&#1081;%20&#1079;&#1086;&#1083;&#1086;&#1090;&#1086;&#1081;!!%20(&#1040;&#1074;&#1090;&#1086;&#1089;&#1086;&#1093;&#1088;&#1072;&#1085;&#1077;&#1085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егорова"/>
      <sheetName val="талибов"/>
      <sheetName val="арина"/>
      <sheetName val="винетр"/>
      <sheetName val="106-4-д"/>
      <sheetName val="клоуг"/>
      <sheetName val="степа"/>
      <sheetName val="сережа"/>
      <sheetName val="егор"/>
      <sheetName val="ромашка"/>
      <sheetName val="елизавета"/>
      <sheetName val="ангелина"/>
      <sheetName val="лена"/>
      <sheetName val="первушин"/>
    </sheetNames>
    <sheetDataSet>
      <sheetData sheetId="0"/>
      <sheetData sheetId="1"/>
      <sheetData sheetId="2">
        <row r="2">
          <cell r="A2">
            <v>3.5</v>
          </cell>
          <cell r="B2">
            <v>36.75</v>
          </cell>
          <cell r="F2">
            <v>3.1</v>
          </cell>
          <cell r="G2">
            <v>33.830000000000005</v>
          </cell>
          <cell r="H2">
            <v>4.99</v>
          </cell>
          <cell r="I2">
            <v>79.700299999999999</v>
          </cell>
          <cell r="J2">
            <v>5.7</v>
          </cell>
          <cell r="K2">
            <v>102.47</v>
          </cell>
          <cell r="L2">
            <v>6.7</v>
          </cell>
          <cell r="M2">
            <v>139.67000000000002</v>
          </cell>
          <cell r="N2">
            <v>7.3</v>
          </cell>
          <cell r="O2">
            <v>164.87</v>
          </cell>
        </row>
        <row r="3">
          <cell r="A3">
            <v>4.5</v>
          </cell>
          <cell r="B3">
            <v>60.75</v>
          </cell>
          <cell r="F3">
            <v>3.15</v>
          </cell>
          <cell r="G3">
            <v>24.767499999999998</v>
          </cell>
          <cell r="H3">
            <v>4.2</v>
          </cell>
          <cell r="I3">
            <v>47.92</v>
          </cell>
          <cell r="J3">
            <v>5.8</v>
          </cell>
          <cell r="K3">
            <v>95.92</v>
          </cell>
          <cell r="L3">
            <v>6.1</v>
          </cell>
          <cell r="M3">
            <v>106.62999999999998</v>
          </cell>
          <cell r="N3">
            <v>7.9</v>
          </cell>
          <cell r="O3">
            <v>182.23000000000002</v>
          </cell>
        </row>
        <row r="4">
          <cell r="A4">
            <v>5.5</v>
          </cell>
          <cell r="B4">
            <v>90.75</v>
          </cell>
          <cell r="F4">
            <v>3.4</v>
          </cell>
          <cell r="G4">
            <v>28.679999999999993</v>
          </cell>
          <cell r="H4">
            <v>4.4000000000000004</v>
          </cell>
          <cell r="I4">
            <v>52.080000000000013</v>
          </cell>
          <cell r="J4">
            <v>5.88</v>
          </cell>
          <cell r="K4">
            <v>97.723199999999991</v>
          </cell>
          <cell r="L4">
            <v>6.2</v>
          </cell>
          <cell r="M4">
            <v>109.32000000000002</v>
          </cell>
          <cell r="N4">
            <v>7.8</v>
          </cell>
          <cell r="O4">
            <v>176.51999999999998</v>
          </cell>
        </row>
        <row r="5">
          <cell r="A5">
            <v>6.5</v>
          </cell>
          <cell r="B5">
            <v>126.75</v>
          </cell>
          <cell r="F5">
            <v>3.7</v>
          </cell>
          <cell r="G5">
            <v>37.070000000000007</v>
          </cell>
          <cell r="H5">
            <v>4.55</v>
          </cell>
          <cell r="I5">
            <v>58.107499999999987</v>
          </cell>
          <cell r="J5">
            <v>5.0999999999999996</v>
          </cell>
          <cell r="K5">
            <v>74.03</v>
          </cell>
          <cell r="L5">
            <v>6.3</v>
          </cell>
          <cell r="M5">
            <v>115.07</v>
          </cell>
          <cell r="N5">
            <v>7.29</v>
          </cell>
          <cell r="O5">
            <v>155.4323</v>
          </cell>
        </row>
        <row r="6">
          <cell r="A6">
            <v>7.5</v>
          </cell>
          <cell r="B6">
            <v>168.75</v>
          </cell>
          <cell r="F6">
            <v>3.02</v>
          </cell>
          <cell r="G6">
            <v>33.361199999999997</v>
          </cell>
          <cell r="H6">
            <v>4.07</v>
          </cell>
          <cell r="I6">
            <v>55.694700000000005</v>
          </cell>
          <cell r="J6">
            <v>5.3</v>
          </cell>
          <cell r="K6">
            <v>90.27</v>
          </cell>
          <cell r="L6">
            <v>6.75</v>
          </cell>
          <cell r="M6">
            <v>142.6875</v>
          </cell>
          <cell r="N6">
            <v>7.44</v>
          </cell>
          <cell r="O6">
            <v>172.06080000000003</v>
          </cell>
        </row>
        <row r="7">
          <cell r="F7">
            <v>3.3</v>
          </cell>
          <cell r="G7">
            <v>25.669999999999995</v>
          </cell>
          <cell r="H7">
            <v>4.5599999999999996</v>
          </cell>
          <cell r="I7">
            <v>55.380799999999994</v>
          </cell>
          <cell r="J7">
            <v>5.78</v>
          </cell>
          <cell r="K7">
            <v>93.225200000000001</v>
          </cell>
          <cell r="L7">
            <v>6.85</v>
          </cell>
          <cell r="M7">
            <v>133.76749999999998</v>
          </cell>
          <cell r="N7">
            <v>7.29</v>
          </cell>
          <cell r="O7">
            <v>152.4323</v>
          </cell>
        </row>
        <row r="8">
          <cell r="F8">
            <v>3.79</v>
          </cell>
          <cell r="G8">
            <v>55.092300000000002</v>
          </cell>
          <cell r="H8">
            <v>4.4800000000000004</v>
          </cell>
          <cell r="I8">
            <v>72.211200000000005</v>
          </cell>
          <cell r="J8">
            <v>5.68</v>
          </cell>
          <cell r="K8">
            <v>108.7872</v>
          </cell>
          <cell r="L8">
            <v>6.45</v>
          </cell>
          <cell r="M8">
            <v>136.8075</v>
          </cell>
          <cell r="N8">
            <v>7.78</v>
          </cell>
          <cell r="O8">
            <v>193.58520000000001</v>
          </cell>
        </row>
        <row r="9">
          <cell r="F9">
            <v>3.01</v>
          </cell>
          <cell r="G9">
            <v>39.180299999999995</v>
          </cell>
          <cell r="H9">
            <v>4.49</v>
          </cell>
          <cell r="I9">
            <v>72.480300000000014</v>
          </cell>
          <cell r="J9">
            <v>5.99</v>
          </cell>
          <cell r="K9">
            <v>119.64030000000002</v>
          </cell>
          <cell r="L9">
            <v>6.56</v>
          </cell>
          <cell r="M9">
            <v>141.10079999999999</v>
          </cell>
          <cell r="N9">
            <v>7.45</v>
          </cell>
          <cell r="O9">
            <v>178.50750000000002</v>
          </cell>
        </row>
        <row r="10">
          <cell r="F10">
            <v>3.3</v>
          </cell>
          <cell r="G10">
            <v>20.669999999999995</v>
          </cell>
          <cell r="H10">
            <v>4.25</v>
          </cell>
          <cell r="I10">
            <v>42.1875</v>
          </cell>
          <cell r="J10">
            <v>5.01</v>
          </cell>
          <cell r="K10">
            <v>63.300299999999993</v>
          </cell>
          <cell r="L10">
            <v>6.73</v>
          </cell>
          <cell r="M10">
            <v>123.87870000000001</v>
          </cell>
          <cell r="N10">
            <v>7.66</v>
          </cell>
          <cell r="O10">
            <v>164.02680000000001</v>
          </cell>
        </row>
        <row r="11">
          <cell r="F11">
            <v>3.65</v>
          </cell>
          <cell r="G11">
            <v>33.967500000000001</v>
          </cell>
          <cell r="H11">
            <v>4.1100000000000003</v>
          </cell>
          <cell r="I11">
            <v>44.676300000000012</v>
          </cell>
          <cell r="J11">
            <v>5.25</v>
          </cell>
          <cell r="K11">
            <v>76.6875</v>
          </cell>
          <cell r="L11">
            <v>6.49</v>
          </cell>
          <cell r="M11">
            <v>120.3603</v>
          </cell>
          <cell r="N11">
            <v>7.3339999999999996</v>
          </cell>
          <cell r="O11">
            <v>155.36266799999999</v>
          </cell>
        </row>
        <row r="12">
          <cell r="F12">
            <v>3.75</v>
          </cell>
          <cell r="G12">
            <v>34.1875</v>
          </cell>
          <cell r="H12">
            <v>4.28</v>
          </cell>
          <cell r="I12">
            <v>46.955200000000005</v>
          </cell>
          <cell r="J12">
            <v>5.33</v>
          </cell>
          <cell r="K12">
            <v>77.226699999999994</v>
          </cell>
          <cell r="L12">
            <v>6.12</v>
          </cell>
          <cell r="M12">
            <v>104.36320000000001</v>
          </cell>
          <cell r="N12">
            <v>7.46</v>
          </cell>
          <cell r="O12">
            <v>158.95480000000001</v>
          </cell>
        </row>
        <row r="13">
          <cell r="F13">
            <v>3.43</v>
          </cell>
          <cell r="G13">
            <v>43.294700000000006</v>
          </cell>
          <cell r="H13">
            <v>4.5</v>
          </cell>
          <cell r="I13">
            <v>68.75</v>
          </cell>
          <cell r="J13">
            <v>5.19</v>
          </cell>
          <cell r="K13">
            <v>88.808300000000003</v>
          </cell>
          <cell r="L13">
            <v>6.16</v>
          </cell>
          <cell r="M13">
            <v>121.8368</v>
          </cell>
          <cell r="N13">
            <v>7.66</v>
          </cell>
          <cell r="O13">
            <v>184.02680000000001</v>
          </cell>
        </row>
        <row r="14">
          <cell r="F14">
            <v>3.66</v>
          </cell>
          <cell r="G14">
            <v>49.186800000000005</v>
          </cell>
          <cell r="H14">
            <v>4.88</v>
          </cell>
          <cell r="I14">
            <v>80.44319999999999</v>
          </cell>
          <cell r="J14">
            <v>5.09</v>
          </cell>
          <cell r="K14">
            <v>86.724299999999999</v>
          </cell>
          <cell r="L14">
            <v>6.09</v>
          </cell>
          <cell r="M14">
            <v>120.26429999999999</v>
          </cell>
          <cell r="N14">
            <v>7.44</v>
          </cell>
          <cell r="O14">
            <v>175.06080000000003</v>
          </cell>
        </row>
        <row r="15">
          <cell r="F15">
            <v>3.6</v>
          </cell>
          <cell r="G15">
            <v>48.88</v>
          </cell>
          <cell r="H15">
            <v>4.83</v>
          </cell>
          <cell r="I15">
            <v>79.986699999999999</v>
          </cell>
          <cell r="J15">
            <v>5.0599999999999996</v>
          </cell>
          <cell r="K15">
            <v>86.810799999999986</v>
          </cell>
          <cell r="L15">
            <v>6.99</v>
          </cell>
          <cell r="M15">
            <v>156.58030000000002</v>
          </cell>
          <cell r="N15">
            <v>7.99</v>
          </cell>
          <cell r="O15">
            <v>201.52030000000002</v>
          </cell>
        </row>
        <row r="16">
          <cell r="F16">
            <v>3.5</v>
          </cell>
          <cell r="G16">
            <v>27.75</v>
          </cell>
          <cell r="H16">
            <v>4.8899999999999997</v>
          </cell>
          <cell r="I16">
            <v>62.736299999999986</v>
          </cell>
          <cell r="J16">
            <v>5.0999999999999996</v>
          </cell>
          <cell r="K16">
            <v>69.03</v>
          </cell>
          <cell r="L16">
            <v>6.89</v>
          </cell>
          <cell r="M16">
            <v>133.41629999999998</v>
          </cell>
          <cell r="N16">
            <v>7.82</v>
          </cell>
          <cell r="O16">
            <v>174.45720000000003</v>
          </cell>
        </row>
        <row r="17">
          <cell r="F17">
            <v>3.12</v>
          </cell>
          <cell r="G17">
            <v>24.203200000000002</v>
          </cell>
          <cell r="H17">
            <v>4.32</v>
          </cell>
          <cell r="I17">
            <v>50.987200000000001</v>
          </cell>
          <cell r="J17">
            <v>5.79</v>
          </cell>
          <cell r="K17">
            <v>95.572299999999984</v>
          </cell>
          <cell r="L17">
            <v>6.66</v>
          </cell>
          <cell r="M17">
            <v>128.0668</v>
          </cell>
          <cell r="N17">
            <v>7.94</v>
          </cell>
          <cell r="O17">
            <v>184.13080000000002</v>
          </cell>
        </row>
        <row r="18">
          <cell r="F18">
            <v>3.74</v>
          </cell>
          <cell r="G18">
            <v>32.962800000000009</v>
          </cell>
          <cell r="H18">
            <v>4.42</v>
          </cell>
          <cell r="I18">
            <v>49.609200000000001</v>
          </cell>
          <cell r="J18">
            <v>5.87</v>
          </cell>
          <cell r="K18">
            <v>94.370700000000014</v>
          </cell>
          <cell r="L18">
            <v>6.77</v>
          </cell>
          <cell r="M18">
            <v>128.49869999999999</v>
          </cell>
          <cell r="N18">
            <v>7.91</v>
          </cell>
          <cell r="O18">
            <v>178.70429999999999</v>
          </cell>
        </row>
        <row r="19">
          <cell r="F19">
            <v>3.55</v>
          </cell>
          <cell r="G19">
            <v>33.807499999999997</v>
          </cell>
          <cell r="H19">
            <v>4.47</v>
          </cell>
          <cell r="I19">
            <v>55.942699999999995</v>
          </cell>
          <cell r="J19">
            <v>5.2</v>
          </cell>
          <cell r="K19">
            <v>77.12</v>
          </cell>
          <cell r="L19">
            <v>6.66</v>
          </cell>
          <cell r="M19">
            <v>129.0668</v>
          </cell>
          <cell r="N19">
            <v>7.33</v>
          </cell>
          <cell r="O19">
            <v>157.1867</v>
          </cell>
        </row>
        <row r="20">
          <cell r="F20">
            <v>3.66</v>
          </cell>
          <cell r="G20">
            <v>44.186800000000005</v>
          </cell>
          <cell r="H20">
            <v>4.83</v>
          </cell>
          <cell r="I20">
            <v>73.986699999999999</v>
          </cell>
          <cell r="J20">
            <v>5.32</v>
          </cell>
          <cell r="K20">
            <v>88.907200000000003</v>
          </cell>
          <cell r="L20">
            <v>6.19</v>
          </cell>
          <cell r="M20">
            <v>118.94830000000002</v>
          </cell>
          <cell r="N20">
            <v>7.32</v>
          </cell>
          <cell r="O20">
            <v>164.74720000000002</v>
          </cell>
        </row>
        <row r="21">
          <cell r="F21">
            <v>3</v>
          </cell>
          <cell r="G21">
            <v>32</v>
          </cell>
          <cell r="H21">
            <v>4.12</v>
          </cell>
          <cell r="I21">
            <v>55.923199999999994</v>
          </cell>
          <cell r="J21">
            <v>5.22</v>
          </cell>
          <cell r="K21">
            <v>86.745199999999983</v>
          </cell>
          <cell r="L21">
            <v>6.13</v>
          </cell>
          <cell r="M21">
            <v>117.73070000000001</v>
          </cell>
          <cell r="N21">
            <v>7.21</v>
          </cell>
          <cell r="O21">
            <v>160.95229999999998</v>
          </cell>
        </row>
        <row r="22">
          <cell r="H22">
            <v>4.16</v>
          </cell>
          <cell r="I22">
            <v>57.916800000000009</v>
          </cell>
          <cell r="J22">
            <v>5.39</v>
          </cell>
          <cell r="K22">
            <v>93.156299999999987</v>
          </cell>
          <cell r="L22">
            <v>6.2</v>
          </cell>
          <cell r="M22">
            <v>121.32000000000002</v>
          </cell>
        </row>
        <row r="23">
          <cell r="H23">
            <v>4.45</v>
          </cell>
          <cell r="I23">
            <v>68.407499999999999</v>
          </cell>
          <cell r="J23">
            <v>5.21</v>
          </cell>
          <cell r="K23">
            <v>90.432299999999998</v>
          </cell>
          <cell r="L23">
            <v>6.07</v>
          </cell>
          <cell r="M23">
            <v>119.53470000000002</v>
          </cell>
        </row>
        <row r="24">
          <cell r="H24">
            <v>4.29</v>
          </cell>
          <cell r="I24">
            <v>66.212299999999999</v>
          </cell>
          <cell r="J24">
            <v>5.09</v>
          </cell>
          <cell r="K24">
            <v>88.724299999999999</v>
          </cell>
          <cell r="L24">
            <v>6.06</v>
          </cell>
          <cell r="M24">
            <v>121.17079999999999</v>
          </cell>
        </row>
        <row r="25">
          <cell r="H25">
            <v>4.4800000000000004</v>
          </cell>
          <cell r="I25">
            <v>71.211200000000005</v>
          </cell>
          <cell r="J25">
            <v>5.01</v>
          </cell>
          <cell r="K25">
            <v>86.300299999999993</v>
          </cell>
          <cell r="L25">
            <v>6.9</v>
          </cell>
          <cell r="M25">
            <v>153.83000000000001</v>
          </cell>
        </row>
        <row r="26">
          <cell r="H26">
            <v>4.0999999999999996</v>
          </cell>
          <cell r="I26">
            <v>62.429999999999993</v>
          </cell>
          <cell r="J26">
            <v>5.08</v>
          </cell>
          <cell r="K26">
            <v>89.419200000000004</v>
          </cell>
          <cell r="L26">
            <v>6.6</v>
          </cell>
          <cell r="M26">
            <v>142.67999999999998</v>
          </cell>
        </row>
        <row r="27">
          <cell r="J27">
            <v>5.12</v>
          </cell>
          <cell r="K27">
            <v>65.643200000000007</v>
          </cell>
        </row>
        <row r="28">
          <cell r="J28">
            <v>5.25</v>
          </cell>
          <cell r="K28">
            <v>68.6875</v>
          </cell>
        </row>
        <row r="29">
          <cell r="J29">
            <v>5.24</v>
          </cell>
          <cell r="K29">
            <v>67.372800000000012</v>
          </cell>
        </row>
        <row r="30">
          <cell r="J30">
            <v>5.18</v>
          </cell>
          <cell r="K30">
            <v>92.497199999999992</v>
          </cell>
        </row>
        <row r="31">
          <cell r="J31">
            <v>5.21</v>
          </cell>
          <cell r="K31">
            <v>66.432299999999998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1"/>
  <sheetViews>
    <sheetView tabSelected="1" topLeftCell="BX1" zoomScale="111" zoomScaleNormal="145" workbookViewId="0">
      <selection activeCell="CB24" sqref="CB24"/>
    </sheetView>
  </sheetViews>
  <sheetFormatPr defaultRowHeight="14.5" x14ac:dyDescent="0.35"/>
  <cols>
    <col min="77" max="77" width="9.7265625" bestFit="1" customWidth="1"/>
    <col min="78" max="78" width="12.453125" bestFit="1" customWidth="1"/>
    <col min="79" max="79" width="7.36328125" bestFit="1" customWidth="1"/>
    <col min="80" max="82" width="12.453125" bestFit="1" customWidth="1"/>
  </cols>
  <sheetData>
    <row r="1" spans="1:93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22</v>
      </c>
      <c r="AK1" s="1" t="s">
        <v>28</v>
      </c>
      <c r="AL1" s="1" t="s">
        <v>29</v>
      </c>
      <c r="AM1" s="1"/>
      <c r="AN1" s="1" t="s">
        <v>30</v>
      </c>
      <c r="AO1" s="1" t="s">
        <v>16</v>
      </c>
      <c r="AP1" s="1" t="s">
        <v>31</v>
      </c>
      <c r="AQ1" s="1" t="s">
        <v>22</v>
      </c>
      <c r="AR1" s="1"/>
      <c r="AS1" s="1" t="s">
        <v>32</v>
      </c>
      <c r="AT1" s="1" t="s">
        <v>16</v>
      </c>
      <c r="AU1" s="1" t="s">
        <v>31</v>
      </c>
      <c r="AV1" s="1" t="s">
        <v>22</v>
      </c>
      <c r="AW1" s="1"/>
      <c r="AX1" s="1" t="s">
        <v>33</v>
      </c>
      <c r="AY1" s="1" t="s">
        <v>16</v>
      </c>
      <c r="AZ1" s="1" t="s">
        <v>31</v>
      </c>
      <c r="BA1" s="1" t="s">
        <v>22</v>
      </c>
      <c r="BB1" s="1"/>
      <c r="BC1" s="1" t="s">
        <v>34</v>
      </c>
      <c r="BD1" s="1" t="s">
        <v>16</v>
      </c>
      <c r="BE1" s="1" t="s">
        <v>31</v>
      </c>
      <c r="BF1" s="1" t="s">
        <v>22</v>
      </c>
      <c r="BG1" s="1"/>
      <c r="BH1" s="1" t="s">
        <v>35</v>
      </c>
      <c r="BI1" s="1" t="s">
        <v>16</v>
      </c>
      <c r="BJ1" s="1" t="s">
        <v>31</v>
      </c>
      <c r="BK1" s="1" t="s">
        <v>22</v>
      </c>
      <c r="BL1" s="1"/>
      <c r="BM1" s="1" t="s">
        <v>36</v>
      </c>
      <c r="BN1" s="1" t="s">
        <v>37</v>
      </c>
      <c r="BO1" s="1" t="s">
        <v>38</v>
      </c>
      <c r="BP1" s="1" t="s">
        <v>39</v>
      </c>
      <c r="BQ1" s="1" t="s">
        <v>40</v>
      </c>
      <c r="BR1" s="1" t="s">
        <v>41</v>
      </c>
      <c r="BS1" s="1" t="s">
        <v>42</v>
      </c>
      <c r="BT1" s="1" t="s">
        <v>43</v>
      </c>
      <c r="BU1" s="1" t="s">
        <v>44</v>
      </c>
      <c r="BV1" s="1" t="s">
        <v>45</v>
      </c>
      <c r="BW1" s="1" t="s">
        <v>22</v>
      </c>
      <c r="BX1" s="1"/>
      <c r="BY1" s="1" t="s">
        <v>46</v>
      </c>
      <c r="BZ1" s="1" t="s">
        <v>47</v>
      </c>
      <c r="CA1" s="1" t="s">
        <v>48</v>
      </c>
      <c r="CB1" s="1" t="s">
        <v>49</v>
      </c>
      <c r="CC1" s="1" t="s">
        <v>50</v>
      </c>
      <c r="CD1" s="1" t="s">
        <v>51</v>
      </c>
      <c r="CE1" s="1" t="s">
        <v>2</v>
      </c>
      <c r="CF1" s="1" t="s">
        <v>3</v>
      </c>
      <c r="CG1" s="1"/>
      <c r="CH1" s="1" t="s">
        <v>46</v>
      </c>
      <c r="CI1" s="1" t="s">
        <v>47</v>
      </c>
      <c r="CJ1" s="1" t="s">
        <v>48</v>
      </c>
      <c r="CK1" s="1" t="s">
        <v>49</v>
      </c>
      <c r="CL1" s="1" t="s">
        <v>50</v>
      </c>
      <c r="CM1" s="1" t="s">
        <v>51</v>
      </c>
      <c r="CN1" s="1" t="s">
        <v>2</v>
      </c>
      <c r="CO1" s="1" t="s">
        <v>3</v>
      </c>
    </row>
    <row r="2" spans="1:93" x14ac:dyDescent="0.35">
      <c r="A2" s="1">
        <v>0.3</v>
      </c>
      <c r="B2" s="2">
        <f>C2*D2*(A2)^2</f>
        <v>5.3999999999999994E-3</v>
      </c>
      <c r="C2" s="1">
        <v>0.2</v>
      </c>
      <c r="D2" s="1">
        <v>0.3</v>
      </c>
      <c r="E2" s="1"/>
      <c r="F2" s="1">
        <v>3.1</v>
      </c>
      <c r="G2" s="2">
        <f>C2*D2*(F2)^2+P2</f>
        <v>5.5766</v>
      </c>
      <c r="H2" s="1">
        <v>4.99</v>
      </c>
      <c r="I2" s="2">
        <f>C2*D2*(H2)^2+P2</f>
        <v>6.4940060000000006</v>
      </c>
      <c r="J2" s="1">
        <v>5.7</v>
      </c>
      <c r="K2" s="2">
        <f>C2*D2*(J2)^2+P2</f>
        <v>6.9493999999999998</v>
      </c>
      <c r="L2" s="1">
        <v>6.7</v>
      </c>
      <c r="M2" s="2">
        <f>C2*D2*(L2)^2+P2</f>
        <v>7.6934000000000005</v>
      </c>
      <c r="N2" s="1">
        <v>7.3</v>
      </c>
      <c r="O2" s="2">
        <f>C2*D2*(N2)^2+P2</f>
        <v>8.1974</v>
      </c>
      <c r="P2" s="1">
        <v>5</v>
      </c>
      <c r="Q2" s="2">
        <f>J38</f>
        <v>5.4411166666666668</v>
      </c>
      <c r="R2" s="2">
        <f>K38</f>
        <v>2.5760147113333338</v>
      </c>
      <c r="S2" s="1">
        <f>(F2-Q2)*(G2-R2)</f>
        <v>-7.0247202290523436</v>
      </c>
      <c r="T2" s="1">
        <f>(H2-Q2)*(I2-R2)</f>
        <v>-1.7674711701723442</v>
      </c>
      <c r="U2" s="1">
        <f>(J2-Q2)*(K2-R2)</f>
        <v>1.132196561480989</v>
      </c>
      <c r="V2" s="1">
        <f>(L2-Q2)*(M2-R2)</f>
        <v>6.4421910501476551</v>
      </c>
      <c r="W2" s="1">
        <f>(N2-Q2)*(O2-R2)</f>
        <v>10.449499423347651</v>
      </c>
      <c r="X2" s="1">
        <f>SUM(S2:W31)</f>
        <v>133.29895665252133</v>
      </c>
      <c r="Y2" s="1">
        <f>(F2-Q2)^2</f>
        <v>5.480827246944445</v>
      </c>
      <c r="Z2" s="1">
        <f>(H2-Q2)^2</f>
        <v>0.20350624694444439</v>
      </c>
      <c r="AA2" s="1">
        <f>(J2-Q2)^2</f>
        <v>6.7020580277777783E-2</v>
      </c>
      <c r="AB2" s="1">
        <f>(L2-Q2)^2</f>
        <v>1.5847872469444444</v>
      </c>
      <c r="AC2" s="1">
        <f>(N2-Q2)^2</f>
        <v>3.4554472469444431</v>
      </c>
      <c r="AD2" s="1">
        <f>SUM(Y2:AC31)</f>
        <v>232.67268636666671</v>
      </c>
      <c r="AE2" s="1">
        <f>(G2-R2)^2</f>
        <v>9.0035120745628205</v>
      </c>
      <c r="AF2" s="1">
        <f>(I2-R2)^2</f>
        <v>15.350655738067889</v>
      </c>
      <c r="AG2" s="1">
        <f>(K2-R2)^2</f>
        <v>19.126498883126022</v>
      </c>
      <c r="AH2" s="1">
        <f>(M2-R2)^2</f>
        <v>26.187632192662019</v>
      </c>
      <c r="AI2" s="1">
        <f>(O2-R2)^2</f>
        <v>31.599972563638012</v>
      </c>
      <c r="AJ2" s="1">
        <f>SUM(AE2:AI31)</f>
        <v>8514.5045071032273</v>
      </c>
      <c r="AK2" s="1">
        <f>SQRT(AD2)</f>
        <v>15.25361223994719</v>
      </c>
      <c r="AL2" s="1">
        <f>SQRT(AJ2)</f>
        <v>92.274072778344546</v>
      </c>
      <c r="AM2" s="1"/>
      <c r="AN2" s="2">
        <f>G2</f>
        <v>5.5766</v>
      </c>
      <c r="AO2" s="2">
        <f>G25</f>
        <v>0.50674810000000003</v>
      </c>
      <c r="AP2" s="1">
        <f>(AN2-AO2)^2</f>
        <v>25.703398287933606</v>
      </c>
      <c r="AQ2" s="1">
        <f>SUM(AP2:AP21)</f>
        <v>1203.3045215143161</v>
      </c>
      <c r="AR2" s="1"/>
      <c r="AS2" s="2">
        <f>I2</f>
        <v>6.4940060000000006</v>
      </c>
      <c r="AT2" s="2">
        <f>I30</f>
        <v>2.9895494400000002</v>
      </c>
      <c r="AU2" s="1">
        <f>(AS2-AT2)^2</f>
        <v>12.281215780927036</v>
      </c>
      <c r="AV2" s="1">
        <f>SUM(AU2:AU21)</f>
        <v>1299.6460946924078</v>
      </c>
      <c r="AW2" s="1"/>
      <c r="AX2" s="2">
        <f>K2</f>
        <v>6.9493999999999998</v>
      </c>
      <c r="AY2" s="2">
        <f>K35</f>
        <v>1.7213564000000001</v>
      </c>
      <c r="AZ2" s="1">
        <f>(AX2-AY2)^2</f>
        <v>27.332439883500953</v>
      </c>
      <c r="BA2" s="1">
        <f>SUM(AZ2:AZ21)</f>
        <v>1207.8040585999522</v>
      </c>
      <c r="BB2" s="1"/>
      <c r="BC2" s="2">
        <f>M2</f>
        <v>7.6934000000000005</v>
      </c>
      <c r="BD2" s="2">
        <f>M30</f>
        <v>4.3132800000000007</v>
      </c>
      <c r="BE2" s="1">
        <f>(BC2-BD2)^2</f>
        <v>11.425211214399999</v>
      </c>
      <c r="BF2" s="1">
        <f>SUM(BE2:BE21)</f>
        <v>1276.0426638805877</v>
      </c>
      <c r="BG2" s="1"/>
      <c r="BH2" s="2">
        <f>O2</f>
        <v>8.1974</v>
      </c>
      <c r="BI2" s="2">
        <f>O25</f>
        <v>3.2387687679999999</v>
      </c>
      <c r="BJ2" s="1">
        <f>(BH2-BI2)^2</f>
        <v>24.588023694965838</v>
      </c>
      <c r="BK2" s="1">
        <f>SUM(BJ2:BJ21)</f>
        <v>1199.0602850324867</v>
      </c>
      <c r="BL2" s="1"/>
      <c r="BM2" s="2">
        <f>AN2</f>
        <v>5.5766</v>
      </c>
      <c r="BN2" s="2">
        <f>AS2</f>
        <v>6.4940060000000006</v>
      </c>
      <c r="BO2" s="2">
        <f>AX2</f>
        <v>6.9493999999999998</v>
      </c>
      <c r="BP2" s="2">
        <f>BC2</f>
        <v>7.6934000000000005</v>
      </c>
      <c r="BQ2" s="2">
        <f>BH2</f>
        <v>8.1974</v>
      </c>
      <c r="BR2" s="1">
        <v>3780.7006334037233</v>
      </c>
      <c r="BS2" s="1">
        <v>243.8938821663848</v>
      </c>
      <c r="BT2" s="1">
        <v>51.159654811725083</v>
      </c>
      <c r="BU2" s="1">
        <v>1967.1529286517271</v>
      </c>
      <c r="BV2" s="1">
        <v>4837.5638560917268</v>
      </c>
      <c r="BW2" s="1">
        <f>SUM(BR2:BV31)</f>
        <v>264449.98042247124</v>
      </c>
      <c r="BX2" s="1"/>
      <c r="BY2" s="1">
        <v>1.5</v>
      </c>
      <c r="BZ2" s="2">
        <f>CE2*CF2*(BY2)^2</f>
        <v>0.1125</v>
      </c>
      <c r="CA2" s="2">
        <f>BY2^2</f>
        <v>2.25</v>
      </c>
      <c r="CB2" s="2">
        <f>BY2^4</f>
        <v>5.0625</v>
      </c>
      <c r="CC2" s="1">
        <f>LN(BZ2)</f>
        <v>-2.1848020573376621</v>
      </c>
      <c r="CD2" s="1">
        <f>CA2*CC2</f>
        <v>-4.9158046290097399</v>
      </c>
      <c r="CE2" s="1">
        <v>0.05</v>
      </c>
      <c r="CF2" s="1">
        <v>1</v>
      </c>
      <c r="CG2" s="1"/>
      <c r="CH2" s="1">
        <v>1</v>
      </c>
      <c r="CI2" s="2">
        <f>CN2*CO2*(CH2)^2</f>
        <v>0.05</v>
      </c>
      <c r="CJ2" s="2">
        <f>CH2^2</f>
        <v>1</v>
      </c>
      <c r="CK2" s="2">
        <f>CH2^4</f>
        <v>1</v>
      </c>
      <c r="CL2" s="1">
        <f>LN(CI2)</f>
        <v>-2.9957322735539909</v>
      </c>
      <c r="CM2" s="1">
        <f>CJ2*CL2</f>
        <v>-2.9957322735539909</v>
      </c>
      <c r="CN2" s="1">
        <v>0.05</v>
      </c>
      <c r="CO2" s="1">
        <v>1</v>
      </c>
    </row>
    <row r="3" spans="1:93" x14ac:dyDescent="0.35">
      <c r="A3" s="1">
        <v>0.5</v>
      </c>
      <c r="B3" s="2">
        <f t="shared" ref="B3:B6" si="0">C3*D3*(A3)^2</f>
        <v>1.4999999999999999E-2</v>
      </c>
      <c r="C3" s="1">
        <v>0.2</v>
      </c>
      <c r="D3" s="1">
        <v>0.3</v>
      </c>
      <c r="E3" s="1"/>
      <c r="F3" s="1">
        <v>3.15</v>
      </c>
      <c r="G3" s="2">
        <f t="shared" ref="G3:G21" si="1">C3*D3*(F3)^2+P3</f>
        <v>-4.4046500000000002</v>
      </c>
      <c r="H3" s="1">
        <v>4.2</v>
      </c>
      <c r="I3" s="2">
        <f t="shared" ref="I3:I26" si="2">C3*D3*(H3)^2+P3</f>
        <v>-3.9416000000000002</v>
      </c>
      <c r="J3" s="1">
        <v>5.8</v>
      </c>
      <c r="K3" s="2">
        <f t="shared" ref="K3:K31" si="3">C3*D3*(J3)^2+P3</f>
        <v>-2.9816000000000003</v>
      </c>
      <c r="L3" s="1">
        <v>6.1</v>
      </c>
      <c r="M3" s="2">
        <f t="shared" ref="M3:M26" si="4">C3*D3*(L3)^2+P3</f>
        <v>-2.7674000000000003</v>
      </c>
      <c r="N3" s="1">
        <v>7.9</v>
      </c>
      <c r="O3" s="2">
        <f t="shared" ref="O3:O21" si="5">C3*D3*(N3)^2+P3</f>
        <v>-1.2553999999999998</v>
      </c>
      <c r="P3" s="1">
        <v>-5</v>
      </c>
      <c r="Q3" s="2">
        <f>Q2</f>
        <v>5.4411166666666668</v>
      </c>
      <c r="R3" s="2">
        <f>R2</f>
        <v>2.5760147113333338</v>
      </c>
      <c r="S3" s="1">
        <f>(F3-Q3)*(G3-R3)</f>
        <v>15.993517264547659</v>
      </c>
      <c r="T3" s="1">
        <f t="shared" ref="T3:T26" si="6">(H3-Q3)*(I3-R3)</f>
        <v>8.0891202451476563</v>
      </c>
      <c r="U3" s="1">
        <f>(J3-Q3)*(K3-R3)</f>
        <v>-1.9945352929856763</v>
      </c>
      <c r="V3" s="1">
        <f t="shared" ref="V3:V26" si="7">(L3-Q3)*(M3-R3)</f>
        <v>-3.5206868963856759</v>
      </c>
      <c r="W3" s="1">
        <f t="shared" ref="W3:W20" si="8">(N3-Q3)*(O3-R3)</f>
        <v>-9.4210017767856797</v>
      </c>
      <c r="X3" s="1"/>
      <c r="Y3" s="1">
        <f t="shared" ref="Y3:Y21" si="9">(F3-Q3)^2</f>
        <v>5.2492155802777791</v>
      </c>
      <c r="Z3" s="1">
        <f t="shared" ref="Z3:Z26" si="10">(H3-Q3)^2</f>
        <v>1.5403705802777776</v>
      </c>
      <c r="AA3" s="1">
        <f>(J3-Q3)^2</f>
        <v>0.12879724694444419</v>
      </c>
      <c r="AB3" s="1">
        <f t="shared" ref="AB3:AB26" si="11">(L3-Q3)^2</f>
        <v>0.43412724694444377</v>
      </c>
      <c r="AC3" s="1">
        <f t="shared" ref="AC3:AC21" si="12">(N3-Q3)^2</f>
        <v>6.0461072469444455</v>
      </c>
      <c r="AD3" s="1"/>
      <c r="AE3" s="1">
        <f>(G3-R3)^2</f>
        <v>48.729679812054506</v>
      </c>
      <c r="AF3" s="1">
        <f t="shared" ref="AF3:AF26" si="13">(I3-R3)^2</f>
        <v>42.479301525388692</v>
      </c>
      <c r="AG3" s="1">
        <f>(K3-R3)^2</f>
        <v>30.887081279628703</v>
      </c>
      <c r="AH3" s="1">
        <f t="shared" ref="AH3:AH26" si="14">(M3-R3)^2</f>
        <v>28.552080777293504</v>
      </c>
      <c r="AI3" s="1">
        <f t="shared" ref="AI3:AI21" si="15">(O3-R3)^2</f>
        <v>14.679738690221493</v>
      </c>
      <c r="AJ3" s="1"/>
      <c r="AK3" s="1"/>
      <c r="AL3" s="1"/>
      <c r="AM3" s="1"/>
      <c r="AN3" s="2">
        <f t="shared" ref="AN3:AN21" si="16">G3</f>
        <v>-4.4046500000000002</v>
      </c>
      <c r="AO3" s="2">
        <f>AO2</f>
        <v>0.50674810000000003</v>
      </c>
      <c r="AP3" s="1">
        <f>(AN3-AO3)^2</f>
        <v>24.121831296683613</v>
      </c>
      <c r="AQ3" s="1"/>
      <c r="AR3" s="1"/>
      <c r="AS3" s="2">
        <f t="shared" ref="AS3:AS26" si="17">I3</f>
        <v>-3.9416000000000002</v>
      </c>
      <c r="AT3" s="2">
        <f>AT2</f>
        <v>2.9895494400000002</v>
      </c>
      <c r="AU3" s="1">
        <f t="shared" ref="AU3:AU26" si="18">(AS3-AT3)^2</f>
        <v>48.040832559612319</v>
      </c>
      <c r="AV3" s="1"/>
      <c r="AW3" s="1"/>
      <c r="AX3" s="2">
        <f t="shared" ref="AX3:AX31" si="19">K3</f>
        <v>-2.9816000000000003</v>
      </c>
      <c r="AY3" s="2">
        <f>AY2</f>
        <v>1.7213564000000001</v>
      </c>
      <c r="AZ3" s="1">
        <f t="shared" ref="AZ3:AZ31" si="20">(AX3-AY3)^2</f>
        <v>22.117798900300965</v>
      </c>
      <c r="BA3" s="1"/>
      <c r="BB3" s="1"/>
      <c r="BC3" s="2">
        <f t="shared" ref="BC3:BC26" si="21">M3</f>
        <v>-2.7674000000000003</v>
      </c>
      <c r="BD3" s="2">
        <f>BD2</f>
        <v>4.3132800000000007</v>
      </c>
      <c r="BE3" s="1">
        <f t="shared" ref="BE3:BE26" si="22">(BC3-BD3)^2</f>
        <v>50.136029262400015</v>
      </c>
      <c r="BF3" s="1"/>
      <c r="BG3" s="1"/>
      <c r="BH3" s="2">
        <f t="shared" ref="BH3:BH21" si="23">O3</f>
        <v>-1.2553999999999998</v>
      </c>
      <c r="BI3" s="2">
        <f>BI2</f>
        <v>3.2387687679999999</v>
      </c>
      <c r="BJ3" s="1">
        <f t="shared" ref="BJ3:BJ21" si="24">(BH3-BI3)^2</f>
        <v>20.197552915266634</v>
      </c>
      <c r="BK3" s="1"/>
      <c r="BL3" s="1"/>
      <c r="BM3" s="2">
        <f t="shared" ref="BM3:BM21" si="25">AN3</f>
        <v>-4.4046500000000002</v>
      </c>
      <c r="BN3" s="2">
        <f t="shared" ref="BN3:BN26" si="26">AS3</f>
        <v>-3.9416000000000002</v>
      </c>
      <c r="BO3" s="2">
        <f t="shared" ref="BO3:BO31" si="27">AX3</f>
        <v>-2.9816000000000003</v>
      </c>
      <c r="BP3" s="2">
        <f t="shared" ref="BP3:BP26" si="28">BC3</f>
        <v>-2.7674000000000003</v>
      </c>
      <c r="BQ3" s="2">
        <f>BH3</f>
        <v>-1.2553999999999998</v>
      </c>
      <c r="BR3" s="1">
        <v>4977.2887051328908</v>
      </c>
      <c r="BS3" s="1">
        <v>2246.5137384683908</v>
      </c>
      <c r="BT3" s="1">
        <v>0.36312406839166594</v>
      </c>
      <c r="BU3" s="1">
        <v>127.97486823039141</v>
      </c>
      <c r="BV3" s="1">
        <v>7553.7996505503961</v>
      </c>
      <c r="BW3" s="1"/>
      <c r="BX3" s="1"/>
      <c r="BY3" s="1">
        <v>2.5</v>
      </c>
      <c r="BZ3" s="2">
        <f t="shared" ref="BZ3:BZ6" si="29">CE3*CF3*(BY3)^2</f>
        <v>0.3125</v>
      </c>
      <c r="CA3" s="2">
        <f t="shared" ref="CA3:CA6" si="30">BY3^2</f>
        <v>6.25</v>
      </c>
      <c r="CB3" s="2">
        <f t="shared" ref="CB3:CB6" si="31">BY3^4</f>
        <v>39.0625</v>
      </c>
      <c r="CC3" s="1">
        <f t="shared" ref="CC3:CC6" si="32">LN(BZ3)</f>
        <v>-1.1631508098056809</v>
      </c>
      <c r="CD3" s="1">
        <f t="shared" ref="CD3:CD6" si="33">CA3*CC3</f>
        <v>-7.2696925612855052</v>
      </c>
      <c r="CE3" s="1">
        <v>0.05</v>
      </c>
      <c r="CF3" s="1">
        <v>1</v>
      </c>
      <c r="CG3" s="1"/>
      <c r="CH3" s="1">
        <v>2</v>
      </c>
      <c r="CI3" s="2">
        <f t="shared" ref="CI3:CI4" si="34">CN3*CO3*(CH3)^2</f>
        <v>0.2</v>
      </c>
      <c r="CJ3" s="2">
        <f t="shared" ref="CJ3:CJ6" si="35">CH3^2</f>
        <v>4</v>
      </c>
      <c r="CK3" s="2">
        <f t="shared" ref="CK3:CK6" si="36">CH3^4</f>
        <v>16</v>
      </c>
      <c r="CL3" s="1">
        <f t="shared" ref="CL3:CL6" si="37">LN(CI3)</f>
        <v>-1.6094379124341003</v>
      </c>
      <c r="CM3" s="1">
        <f t="shared" ref="CM3:CM6" si="38">CJ3*CL3</f>
        <v>-6.4377516497364011</v>
      </c>
      <c r="CN3" s="1">
        <v>0.05</v>
      </c>
      <c r="CO3" s="1">
        <v>1</v>
      </c>
    </row>
    <row r="4" spans="1:93" x14ac:dyDescent="0.35">
      <c r="A4" s="1">
        <v>0.7</v>
      </c>
      <c r="B4" s="2">
        <f t="shared" si="0"/>
        <v>2.9399999999999996E-2</v>
      </c>
      <c r="C4" s="1">
        <v>0.2</v>
      </c>
      <c r="D4" s="1">
        <v>0.3</v>
      </c>
      <c r="E4" s="1"/>
      <c r="F4" s="1">
        <v>3.4</v>
      </c>
      <c r="G4" s="2">
        <f t="shared" si="1"/>
        <v>-5.3064</v>
      </c>
      <c r="H4" s="1">
        <v>4.4000000000000004</v>
      </c>
      <c r="I4" s="2">
        <f t="shared" si="2"/>
        <v>-4.8384</v>
      </c>
      <c r="J4" s="1">
        <v>5.88</v>
      </c>
      <c r="K4" s="2">
        <f t="shared" si="3"/>
        <v>-3.9255360000000001</v>
      </c>
      <c r="L4" s="1">
        <v>6.2</v>
      </c>
      <c r="M4" s="2">
        <f t="shared" si="4"/>
        <v>-3.6936</v>
      </c>
      <c r="N4" s="1">
        <v>7.8</v>
      </c>
      <c r="O4" s="2">
        <f t="shared" si="5"/>
        <v>-2.3496000000000006</v>
      </c>
      <c r="P4" s="1">
        <v>-6</v>
      </c>
      <c r="Q4" s="2">
        <f t="shared" ref="Q4:R19" si="39">Q3</f>
        <v>5.4411166666666668</v>
      </c>
      <c r="R4" s="2">
        <f t="shared" si="39"/>
        <v>2.5760147113333338</v>
      </c>
      <c r="S4" s="1">
        <f t="shared" ref="S4:S21" si="40">(F4-Q4)*(G4-R4)</f>
        <v>16.088928040880994</v>
      </c>
      <c r="T4" s="1">
        <f>(H4-Q4)*(I4-R4)</f>
        <v>7.719270729547655</v>
      </c>
      <c r="U4" s="1">
        <f t="shared" ref="U4:U31" si="41">(J4-Q4)*(K4-R4)</f>
        <v>-2.8534222480256761</v>
      </c>
      <c r="V4" s="1">
        <f t="shared" si="7"/>
        <v>-4.7579061108523453</v>
      </c>
      <c r="W4" s="1">
        <f t="shared" si="8"/>
        <v>-11.618950448985681</v>
      </c>
      <c r="X4" s="1"/>
      <c r="Y4" s="1">
        <f t="shared" si="9"/>
        <v>4.1661572469444454</v>
      </c>
      <c r="Z4" s="1">
        <f t="shared" si="10"/>
        <v>1.0839239136111107</v>
      </c>
      <c r="AA4" s="1">
        <f t="shared" ref="AA4:AA31" si="42">(J4-Q4)^2</f>
        <v>0.19261858027777753</v>
      </c>
      <c r="AB4" s="1">
        <f t="shared" si="11"/>
        <v>0.57590391361111115</v>
      </c>
      <c r="AC4" s="1">
        <f t="shared" si="12"/>
        <v>5.5643305802777761</v>
      </c>
      <c r="AD4" s="1"/>
      <c r="AE4" s="1">
        <f t="shared" ref="AE4:AE21" si="43">(G4-R4)^2</f>
        <v>62.13246168144417</v>
      </c>
      <c r="AF4" s="1">
        <f t="shared" si="13"/>
        <v>54.973545511636168</v>
      </c>
      <c r="AG4" s="1">
        <f>(K4-R4)^2</f>
        <v>42.270161652038972</v>
      </c>
      <c r="AH4" s="1">
        <f t="shared" si="14"/>
        <v>39.308068628567369</v>
      </c>
      <c r="AI4" s="1">
        <f t="shared" si="15"/>
        <v>24.26168028450337</v>
      </c>
      <c r="AJ4" s="1"/>
      <c r="AK4" s="1"/>
      <c r="AL4" s="1"/>
      <c r="AM4" s="1"/>
      <c r="AN4" s="2">
        <f t="shared" si="16"/>
        <v>-5.3064</v>
      </c>
      <c r="AO4" s="2">
        <f t="shared" ref="AO4:AO21" si="44">AO3</f>
        <v>0.50674810000000003</v>
      </c>
      <c r="AP4" s="1">
        <f t="shared" ref="AP4:AP21" si="45">(AN4-AO4)^2</f>
        <v>33.792690832533616</v>
      </c>
      <c r="AQ4" s="1"/>
      <c r="AR4" s="1"/>
      <c r="AS4" s="2">
        <f t="shared" si="17"/>
        <v>-4.8384</v>
      </c>
      <c r="AT4" s="2">
        <f t="shared" ref="AT4:AT26" si="46">AT3</f>
        <v>2.9895494400000002</v>
      </c>
      <c r="AU4" s="1">
        <f t="shared" si="18"/>
        <v>61.27679243519632</v>
      </c>
      <c r="AV4" s="1"/>
      <c r="AW4" s="1"/>
      <c r="AX4" s="2">
        <f t="shared" si="19"/>
        <v>-3.9255360000000001</v>
      </c>
      <c r="AY4" s="2">
        <f t="shared" ref="AY4:AY31" si="47">AY3</f>
        <v>1.7213564000000001</v>
      </c>
      <c r="AZ4" s="1">
        <f t="shared" si="20"/>
        <v>31.887393777177767</v>
      </c>
      <c r="BA4" s="1"/>
      <c r="BB4" s="1"/>
      <c r="BC4" s="2">
        <f t="shared" si="21"/>
        <v>-3.6936</v>
      </c>
      <c r="BD4" s="2">
        <f t="shared" ref="BD4:BD26" si="48">BD3</f>
        <v>4.3132800000000007</v>
      </c>
      <c r="BE4" s="1">
        <f t="shared" si="22"/>
        <v>64.110127334400005</v>
      </c>
      <c r="BF4" s="1"/>
      <c r="BG4" s="1"/>
      <c r="BH4" s="2">
        <f t="shared" si="23"/>
        <v>-2.3496000000000006</v>
      </c>
      <c r="BI4" s="2">
        <f t="shared" ref="BI4:BI21" si="49">BI3</f>
        <v>3.2387687679999999</v>
      </c>
      <c r="BJ4" s="1">
        <f t="shared" si="24"/>
        <v>31.229865487157845</v>
      </c>
      <c r="BK4" s="1"/>
      <c r="BL4" s="1"/>
      <c r="BM4" s="2">
        <f t="shared" si="25"/>
        <v>-5.3064</v>
      </c>
      <c r="BN4" s="2">
        <f t="shared" si="26"/>
        <v>-4.8384</v>
      </c>
      <c r="BO4" s="2">
        <f t="shared" si="27"/>
        <v>-3.9255360000000001</v>
      </c>
      <c r="BP4" s="2">
        <f t="shared" si="28"/>
        <v>-3.6936</v>
      </c>
      <c r="BQ4" s="2">
        <f t="shared" ref="BQ4:BQ21" si="50">BH4</f>
        <v>-2.3496000000000006</v>
      </c>
      <c r="BR4" s="1">
        <v>4440.5433764070585</v>
      </c>
      <c r="BS4" s="1">
        <v>1869.4729518870565</v>
      </c>
      <c r="BT4" s="1">
        <v>5.7878628940983177</v>
      </c>
      <c r="BU4" s="1">
        <v>196.07274421505915</v>
      </c>
      <c r="BV4" s="1">
        <v>6593.8618840550571</v>
      </c>
      <c r="BW4" s="1"/>
      <c r="BX4" s="1"/>
      <c r="BY4" s="1">
        <v>3.5</v>
      </c>
      <c r="BZ4" s="2">
        <f t="shared" si="29"/>
        <v>0.61250000000000004</v>
      </c>
      <c r="CA4" s="2">
        <f t="shared" si="30"/>
        <v>12.25</v>
      </c>
      <c r="CB4" s="2">
        <f t="shared" si="31"/>
        <v>150.0625</v>
      </c>
      <c r="CC4" s="1">
        <f t="shared" si="32"/>
        <v>-0.49020633656325491</v>
      </c>
      <c r="CD4" s="1">
        <f t="shared" si="33"/>
        <v>-6.0050276228998722</v>
      </c>
      <c r="CE4" s="1">
        <v>0.05</v>
      </c>
      <c r="CF4" s="1">
        <v>1</v>
      </c>
      <c r="CG4" s="1"/>
      <c r="CH4" s="1">
        <v>3</v>
      </c>
      <c r="CI4" s="2">
        <f t="shared" si="34"/>
        <v>0.45</v>
      </c>
      <c r="CJ4" s="2">
        <f t="shared" si="35"/>
        <v>9</v>
      </c>
      <c r="CK4" s="2">
        <f t="shared" si="36"/>
        <v>81</v>
      </c>
      <c r="CL4" s="1">
        <f t="shared" si="37"/>
        <v>-0.79850769621777162</v>
      </c>
      <c r="CM4" s="1">
        <f t="shared" si="38"/>
        <v>-7.1865692659599443</v>
      </c>
      <c r="CN4" s="1">
        <v>0.05</v>
      </c>
      <c r="CO4" s="1">
        <v>1</v>
      </c>
    </row>
    <row r="5" spans="1:93" x14ac:dyDescent="0.35">
      <c r="A5" s="1">
        <v>0.9</v>
      </c>
      <c r="B5" s="2">
        <f t="shared" si="0"/>
        <v>4.8600000000000004E-2</v>
      </c>
      <c r="C5" s="1">
        <v>0.2</v>
      </c>
      <c r="D5" s="1">
        <v>0.3</v>
      </c>
      <c r="E5" s="1"/>
      <c r="F5" s="1">
        <v>3.7</v>
      </c>
      <c r="G5" s="2">
        <f t="shared" si="1"/>
        <v>-3.1785999999999999</v>
      </c>
      <c r="H5" s="1">
        <v>4.55</v>
      </c>
      <c r="I5" s="2">
        <f t="shared" si="2"/>
        <v>-2.7578500000000004</v>
      </c>
      <c r="J5" s="1">
        <v>5.0999999999999996</v>
      </c>
      <c r="K5" s="2">
        <f t="shared" si="3"/>
        <v>-2.4394</v>
      </c>
      <c r="L5" s="1">
        <v>6.3</v>
      </c>
      <c r="M5" s="2">
        <f t="shared" si="4"/>
        <v>-1.6186000000000003</v>
      </c>
      <c r="N5" s="1">
        <v>7.29</v>
      </c>
      <c r="O5" s="2">
        <f t="shared" si="5"/>
        <v>-0.81135400000000013</v>
      </c>
      <c r="P5" s="1">
        <v>-4</v>
      </c>
      <c r="Q5" s="2">
        <f t="shared" si="39"/>
        <v>5.4411166666666668</v>
      </c>
      <c r="R5" s="2">
        <f t="shared" si="39"/>
        <v>2.5760147113333338</v>
      </c>
      <c r="S5" s="1">
        <f t="shared" si="40"/>
        <v>10.019455584147655</v>
      </c>
      <c r="T5" s="1">
        <f t="shared" si="6"/>
        <v>4.7530957420143247</v>
      </c>
      <c r="U5" s="1">
        <f t="shared" si="41"/>
        <v>1.7108415482809916</v>
      </c>
      <c r="V5" s="1">
        <f t="shared" si="7"/>
        <v>-3.6026846653190105</v>
      </c>
      <c r="W5" s="1">
        <f t="shared" si="8"/>
        <v>-6.2628495542390121</v>
      </c>
      <c r="X5" s="1"/>
      <c r="Y5" s="1">
        <f t="shared" si="9"/>
        <v>3.0314872469444443</v>
      </c>
      <c r="Z5" s="1">
        <f t="shared" si="10"/>
        <v>0.79408891361111167</v>
      </c>
      <c r="AA5" s="1">
        <f t="shared" si="42"/>
        <v>0.11636058027777813</v>
      </c>
      <c r="AB5" s="1">
        <f t="shared" si="11"/>
        <v>0.73768058027777716</v>
      </c>
      <c r="AC5" s="1">
        <f t="shared" si="12"/>
        <v>3.4183695802777772</v>
      </c>
      <c r="AD5" s="1"/>
      <c r="AE5" s="1">
        <f t="shared" si="43"/>
        <v>33.115590475894031</v>
      </c>
      <c r="AF5" s="1">
        <f t="shared" si="13"/>
        <v>28.450112758807027</v>
      </c>
      <c r="AG5" s="1">
        <f>(K5-R5)^2</f>
        <v>25.154384726658822</v>
      </c>
      <c r="AH5" s="1">
        <f>(M5-R5)^2</f>
        <v>17.594792576534029</v>
      </c>
      <c r="AI5" s="1">
        <f t="shared" si="15"/>
        <v>11.474266786520051</v>
      </c>
      <c r="AJ5" s="1">
        <f>X2/(AK2*AL2)</f>
        <v>9.4705316160033789E-2</v>
      </c>
      <c r="AK5" s="1"/>
      <c r="AL5" s="1"/>
      <c r="AM5" s="1"/>
      <c r="AN5" s="2">
        <f t="shared" si="16"/>
        <v>-3.1785999999999999</v>
      </c>
      <c r="AO5" s="2">
        <f t="shared" si="44"/>
        <v>0.50674810000000003</v>
      </c>
      <c r="AP5" s="1">
        <f t="shared" si="45"/>
        <v>13.581790618173608</v>
      </c>
      <c r="AQ5" s="1"/>
      <c r="AR5" s="1"/>
      <c r="AS5" s="2">
        <f t="shared" si="17"/>
        <v>-2.7578500000000004</v>
      </c>
      <c r="AT5" s="2">
        <f t="shared" si="46"/>
        <v>2.9895494400000002</v>
      </c>
      <c r="AU5" s="1">
        <f t="shared" si="18"/>
        <v>33.032600322912323</v>
      </c>
      <c r="AV5" s="1"/>
      <c r="AW5" s="1"/>
      <c r="AX5" s="2">
        <f t="shared" si="19"/>
        <v>-2.4394</v>
      </c>
      <c r="AY5" s="2">
        <f t="shared" si="47"/>
        <v>1.7213564000000001</v>
      </c>
      <c r="AZ5" s="1">
        <f t="shared" si="20"/>
        <v>17.311893820140963</v>
      </c>
      <c r="BA5" s="1"/>
      <c r="BB5" s="1"/>
      <c r="BC5" s="2">
        <f t="shared" si="21"/>
        <v>-1.6186000000000003</v>
      </c>
      <c r="BD5" s="2">
        <f t="shared" si="48"/>
        <v>4.3132800000000007</v>
      </c>
      <c r="BE5" s="1">
        <f t="shared" si="22"/>
        <v>35.187200334400018</v>
      </c>
      <c r="BF5" s="1"/>
      <c r="BG5" s="1"/>
      <c r="BH5" s="2">
        <f t="shared" si="23"/>
        <v>-0.81135400000000013</v>
      </c>
      <c r="BI5" s="2">
        <f t="shared" si="49"/>
        <v>3.2387687679999999</v>
      </c>
      <c r="BJ5" s="1">
        <f t="shared" si="24"/>
        <v>16.403494435871977</v>
      </c>
      <c r="BK5" s="1"/>
      <c r="BL5" s="1"/>
      <c r="BM5" s="2">
        <f t="shared" si="25"/>
        <v>-3.1785999999999999</v>
      </c>
      <c r="BN5" s="2">
        <f t="shared" si="26"/>
        <v>-2.7578500000000004</v>
      </c>
      <c r="BO5" s="2">
        <f t="shared" si="27"/>
        <v>-2.4394</v>
      </c>
      <c r="BP5" s="2">
        <f t="shared" si="28"/>
        <v>-1.6186000000000003</v>
      </c>
      <c r="BQ5" s="2">
        <f t="shared" si="50"/>
        <v>-0.81135400000000013</v>
      </c>
      <c r="BR5" s="1">
        <v>3392.7598669317231</v>
      </c>
      <c r="BS5" s="1">
        <v>1384.5768242142253</v>
      </c>
      <c r="BT5" s="1">
        <v>453.15349384372462</v>
      </c>
      <c r="BU5" s="1">
        <v>390.165118531725</v>
      </c>
      <c r="BV5" s="1">
        <v>3613.8009334967855</v>
      </c>
      <c r="BW5" s="1"/>
      <c r="BX5" s="1"/>
      <c r="BY5" s="1">
        <v>4.5</v>
      </c>
      <c r="BZ5" s="2">
        <f>CE5*CF5*(BY5)^2</f>
        <v>1.0125</v>
      </c>
      <c r="CA5" s="2">
        <f t="shared" si="30"/>
        <v>20.25</v>
      </c>
      <c r="CB5" s="2">
        <f t="shared" si="31"/>
        <v>410.0625</v>
      </c>
      <c r="CC5" s="1">
        <f t="shared" si="32"/>
        <v>1.242251999855711E-2</v>
      </c>
      <c r="CD5" s="1">
        <f t="shared" si="33"/>
        <v>0.25155602997078147</v>
      </c>
      <c r="CE5" s="1">
        <v>0.05</v>
      </c>
      <c r="CF5" s="1">
        <v>1</v>
      </c>
      <c r="CG5" s="1"/>
      <c r="CH5" s="1">
        <v>4</v>
      </c>
      <c r="CI5" s="2">
        <f>CN5*CO5*(CH5)^2</f>
        <v>0.8</v>
      </c>
      <c r="CJ5" s="2">
        <f t="shared" si="35"/>
        <v>16</v>
      </c>
      <c r="CK5" s="2">
        <f t="shared" si="36"/>
        <v>256</v>
      </c>
      <c r="CL5" s="1">
        <f t="shared" si="37"/>
        <v>-0.22314355131420971</v>
      </c>
      <c r="CM5" s="1">
        <f t="shared" si="38"/>
        <v>-3.5702968210273553</v>
      </c>
      <c r="CN5" s="1">
        <v>0.05</v>
      </c>
      <c r="CO5" s="1">
        <v>1</v>
      </c>
    </row>
    <row r="6" spans="1:93" x14ac:dyDescent="0.35">
      <c r="A6" s="1">
        <v>1.1000000000000001</v>
      </c>
      <c r="B6" s="2">
        <f t="shared" si="0"/>
        <v>7.2600000000000012E-2</v>
      </c>
      <c r="C6" s="1">
        <v>0.2</v>
      </c>
      <c r="D6" s="1">
        <v>0.3</v>
      </c>
      <c r="E6" s="1"/>
      <c r="F6" s="1">
        <v>3.02</v>
      </c>
      <c r="G6" s="2">
        <f t="shared" si="1"/>
        <v>6.5472239999999999</v>
      </c>
      <c r="H6" s="1">
        <v>4.07</v>
      </c>
      <c r="I6" s="2">
        <f t="shared" si="2"/>
        <v>6.9938940000000001</v>
      </c>
      <c r="J6" s="1">
        <v>5.3</v>
      </c>
      <c r="K6" s="2">
        <f t="shared" si="3"/>
        <v>7.6853999999999996</v>
      </c>
      <c r="L6" s="1">
        <v>6.75</v>
      </c>
      <c r="M6" s="2">
        <f t="shared" si="4"/>
        <v>8.7337500000000006</v>
      </c>
      <c r="N6" s="1">
        <v>7.44</v>
      </c>
      <c r="O6" s="2">
        <f t="shared" si="5"/>
        <v>9.3212159999999997</v>
      </c>
      <c r="P6" s="1">
        <v>6</v>
      </c>
      <c r="Q6" s="2">
        <f t="shared" si="39"/>
        <v>5.4411166666666668</v>
      </c>
      <c r="R6" s="2">
        <f t="shared" si="39"/>
        <v>2.5760147113333338</v>
      </c>
      <c r="S6" s="1">
        <f t="shared" si="40"/>
        <v>-9.6147609956123432</v>
      </c>
      <c r="T6" s="1">
        <f t="shared" si="6"/>
        <v>-6.0574279240123436</v>
      </c>
      <c r="U6" s="1">
        <f t="shared" si="41"/>
        <v>-0.72101942065234592</v>
      </c>
      <c r="V6" s="1">
        <f t="shared" si="7"/>
        <v>8.0597570904143208</v>
      </c>
      <c r="W6" s="1">
        <f t="shared" si="8"/>
        <v>13.482870435894322</v>
      </c>
      <c r="X6" s="1"/>
      <c r="Y6" s="1">
        <f>(F6-Q6)^2</f>
        <v>5.8618059136111116</v>
      </c>
      <c r="Z6" s="1">
        <f t="shared" si="10"/>
        <v>1.8799609136111108</v>
      </c>
      <c r="AA6" s="1">
        <f t="shared" si="42"/>
        <v>1.9913913611111205E-2</v>
      </c>
      <c r="AB6" s="1">
        <f t="shared" si="11"/>
        <v>1.7131755802777773</v>
      </c>
      <c r="AC6" s="1">
        <f t="shared" si="12"/>
        <v>3.9955345802777789</v>
      </c>
      <c r="AD6" s="1"/>
      <c r="AE6" s="1">
        <f t="shared" si="43"/>
        <v>15.770503214392408</v>
      </c>
      <c r="AF6" s="1">
        <f t="shared" si="13"/>
        <v>19.517657409229894</v>
      </c>
      <c r="AG6" s="1">
        <f t="shared" ref="AG6:AG31" si="51">(K6-R6)^2</f>
        <v>26.105818028043341</v>
      </c>
      <c r="AH6" s="1">
        <f>(M6-R6)^2</f>
        <v>37.917703885290756</v>
      </c>
      <c r="AI6" s="1">
        <f t="shared" si="15"/>
        <v>45.497740424630443</v>
      </c>
      <c r="AJ6" s="1"/>
      <c r="AK6" s="1"/>
      <c r="AL6" s="1"/>
      <c r="AM6" s="1"/>
      <c r="AN6" s="2">
        <f t="shared" si="16"/>
        <v>6.5472239999999999</v>
      </c>
      <c r="AO6" s="2">
        <f t="shared" si="44"/>
        <v>0.50674810000000003</v>
      </c>
      <c r="AP6" s="1">
        <f>(AN6-AO6)^2</f>
        <v>36.487349098480806</v>
      </c>
      <c r="AQ6" s="1">
        <f>AQ2/20</f>
        <v>60.165226075715807</v>
      </c>
      <c r="AR6" s="1"/>
      <c r="AS6" s="2">
        <f t="shared" si="17"/>
        <v>6.9938940000000001</v>
      </c>
      <c r="AT6" s="2">
        <f t="shared" si="46"/>
        <v>2.9895494400000002</v>
      </c>
      <c r="AU6" s="1">
        <f t="shared" si="18"/>
        <v>16.034775355201592</v>
      </c>
      <c r="AV6" s="1">
        <f>AV2/25</f>
        <v>51.985843787696311</v>
      </c>
      <c r="AW6" s="1"/>
      <c r="AX6" s="2">
        <f t="shared" si="19"/>
        <v>7.6853999999999996</v>
      </c>
      <c r="AY6" s="2">
        <f t="shared" si="47"/>
        <v>1.7213564000000001</v>
      </c>
      <c r="AZ6" s="1">
        <f t="shared" si="20"/>
        <v>35.569816062700951</v>
      </c>
      <c r="BA6" s="1">
        <f>BA2/30</f>
        <v>40.260135286665076</v>
      </c>
      <c r="BB6" s="1"/>
      <c r="BC6" s="2">
        <f t="shared" si="21"/>
        <v>8.7337500000000006</v>
      </c>
      <c r="BD6" s="2">
        <f t="shared" si="48"/>
        <v>4.3132800000000007</v>
      </c>
      <c r="BE6" s="1">
        <f t="shared" si="22"/>
        <v>19.540555020899998</v>
      </c>
      <c r="BF6" s="1">
        <f>BF2/25</f>
        <v>51.041706555223506</v>
      </c>
      <c r="BG6" s="1"/>
      <c r="BH6" s="2">
        <f t="shared" si="23"/>
        <v>9.3212159999999997</v>
      </c>
      <c r="BI6" s="2">
        <f t="shared" si="49"/>
        <v>3.2387687679999999</v>
      </c>
      <c r="BJ6" s="1">
        <f t="shared" si="24"/>
        <v>36.99616433006446</v>
      </c>
      <c r="BK6" s="1">
        <f>BK2/20</f>
        <v>59.953014251624339</v>
      </c>
      <c r="BL6" s="1"/>
      <c r="BM6" s="2">
        <f t="shared" si="25"/>
        <v>6.5472239999999999</v>
      </c>
      <c r="BN6" s="2">
        <f t="shared" si="26"/>
        <v>6.9938940000000001</v>
      </c>
      <c r="BO6" s="2">
        <f t="shared" si="27"/>
        <v>7.6853999999999996</v>
      </c>
      <c r="BP6" s="2">
        <f t="shared" si="28"/>
        <v>8.7337500000000006</v>
      </c>
      <c r="BQ6" s="2">
        <f t="shared" si="50"/>
        <v>9.3212159999999997</v>
      </c>
      <c r="BR6" s="1">
        <v>3838.5709951776976</v>
      </c>
      <c r="BS6" s="1">
        <v>1569.9585322713974</v>
      </c>
      <c r="BT6" s="1">
        <v>25.476269305058281</v>
      </c>
      <c r="BU6" s="1">
        <v>2243.9261624235592</v>
      </c>
      <c r="BV6" s="1">
        <v>5889.5491007728242</v>
      </c>
      <c r="BW6" s="1"/>
      <c r="BX6" s="1"/>
      <c r="BY6" s="1">
        <v>5.5</v>
      </c>
      <c r="BZ6" s="2">
        <f t="shared" si="29"/>
        <v>1.5125000000000002</v>
      </c>
      <c r="CA6" s="2">
        <f t="shared" si="30"/>
        <v>30.25</v>
      </c>
      <c r="CB6" s="2">
        <f t="shared" si="31"/>
        <v>915.0625</v>
      </c>
      <c r="CC6" s="1">
        <f t="shared" si="32"/>
        <v>0.41376391092285958</v>
      </c>
      <c r="CD6" s="1">
        <f t="shared" si="33"/>
        <v>12.516358305416503</v>
      </c>
      <c r="CE6" s="1">
        <v>0.05</v>
      </c>
      <c r="CF6" s="1">
        <v>1</v>
      </c>
      <c r="CG6" s="1"/>
      <c r="CH6" s="1">
        <v>5</v>
      </c>
      <c r="CI6" s="2">
        <f t="shared" ref="CI6" si="52">CN6*CO6*(CH6)^2</f>
        <v>1.25</v>
      </c>
      <c r="CJ6" s="2">
        <f t="shared" si="35"/>
        <v>25</v>
      </c>
      <c r="CK6" s="2">
        <f t="shared" si="36"/>
        <v>625</v>
      </c>
      <c r="CL6" s="1">
        <f t="shared" si="37"/>
        <v>0.22314355131420976</v>
      </c>
      <c r="CM6" s="1">
        <f t="shared" si="38"/>
        <v>5.5785887828552445</v>
      </c>
      <c r="CN6" s="1">
        <v>0.05</v>
      </c>
      <c r="CO6" s="1">
        <v>1</v>
      </c>
    </row>
    <row r="7" spans="1:93" x14ac:dyDescent="0.35">
      <c r="A7" s="1"/>
      <c r="B7" s="1"/>
      <c r="C7" s="1">
        <v>0.2</v>
      </c>
      <c r="D7" s="1">
        <v>0.3</v>
      </c>
      <c r="E7" s="1"/>
      <c r="F7" s="1">
        <v>3.3</v>
      </c>
      <c r="G7" s="2">
        <f t="shared" si="1"/>
        <v>-6.3466000000000005</v>
      </c>
      <c r="H7" s="1">
        <v>4.5599999999999996</v>
      </c>
      <c r="I7" s="2">
        <f t="shared" si="2"/>
        <v>-5.7523840000000002</v>
      </c>
      <c r="J7" s="1">
        <v>5.78</v>
      </c>
      <c r="K7" s="2">
        <f t="shared" si="3"/>
        <v>-4.9954960000000002</v>
      </c>
      <c r="L7" s="1">
        <v>6.85</v>
      </c>
      <c r="M7" s="2">
        <f t="shared" si="4"/>
        <v>-4.1846500000000004</v>
      </c>
      <c r="N7" s="1">
        <v>7.29</v>
      </c>
      <c r="O7" s="2">
        <f t="shared" si="5"/>
        <v>-3.8113540000000001</v>
      </c>
      <c r="P7" s="1">
        <v>-7</v>
      </c>
      <c r="Q7" s="2">
        <f t="shared" si="39"/>
        <v>5.4411166666666668</v>
      </c>
      <c r="R7" s="2">
        <f t="shared" si="39"/>
        <v>2.5760147113333338</v>
      </c>
      <c r="S7" s="1">
        <f t="shared" si="40"/>
        <v>19.104359068680996</v>
      </c>
      <c r="T7" s="1">
        <f t="shared" si="6"/>
        <v>7.3382909112009935</v>
      </c>
      <c r="U7" s="1">
        <f t="shared" si="41"/>
        <v>-2.5658587882256785</v>
      </c>
      <c r="V7" s="1">
        <f t="shared" si="7"/>
        <v>-9.5249878340523413</v>
      </c>
      <c r="W7" s="1">
        <f t="shared" si="8"/>
        <v>-11.809499554239011</v>
      </c>
      <c r="X7" s="1"/>
      <c r="Y7" s="1">
        <f t="shared" si="9"/>
        <v>4.5843805802777791</v>
      </c>
      <c r="Z7" s="1">
        <f t="shared" si="10"/>
        <v>0.77636658027777872</v>
      </c>
      <c r="AA7" s="1">
        <f t="shared" si="42"/>
        <v>0.11484191361111118</v>
      </c>
      <c r="AB7" s="1">
        <f t="shared" si="11"/>
        <v>1.9849522469444429</v>
      </c>
      <c r="AC7" s="1">
        <f t="shared" si="12"/>
        <v>3.4183695802777772</v>
      </c>
      <c r="AD7" s="1"/>
      <c r="AE7" s="1">
        <f t="shared" si="43"/>
        <v>79.613053286902044</v>
      </c>
      <c r="AF7" s="1">
        <f>(I7-R7)^2</f>
        <v>69.362225094938736</v>
      </c>
      <c r="AG7" s="1">
        <f t="shared" si="51"/>
        <v>57.327774451835403</v>
      </c>
      <c r="AH7" s="1">
        <f>(M7-R7)^2</f>
        <v>45.706587339067831</v>
      </c>
      <c r="AI7" s="1">
        <f t="shared" si="15"/>
        <v>40.798479054520058</v>
      </c>
      <c r="AJ7" s="1"/>
      <c r="AK7" s="1"/>
      <c r="AL7" s="1"/>
      <c r="AM7" s="1"/>
      <c r="AN7" s="2">
        <f t="shared" si="16"/>
        <v>-6.3466000000000005</v>
      </c>
      <c r="AO7" s="2">
        <f t="shared" si="44"/>
        <v>0.50674810000000003</v>
      </c>
      <c r="AP7" s="1">
        <f t="shared" si="45"/>
        <v>46.968380179773618</v>
      </c>
      <c r="AQ7" s="1"/>
      <c r="AR7" s="1"/>
      <c r="AS7" s="2">
        <f t="shared" si="17"/>
        <v>-5.7523840000000002</v>
      </c>
      <c r="AT7" s="2">
        <f t="shared" si="46"/>
        <v>2.9895494400000002</v>
      </c>
      <c r="AU7" s="1">
        <f t="shared" si="18"/>
        <v>76.421400269390247</v>
      </c>
      <c r="AV7" s="1"/>
      <c r="AW7" s="1"/>
      <c r="AX7" s="2">
        <f t="shared" si="19"/>
        <v>-4.9954960000000002</v>
      </c>
      <c r="AY7" s="2">
        <f t="shared" si="47"/>
        <v>1.7213564000000001</v>
      </c>
      <c r="AZ7" s="1">
        <f t="shared" si="20"/>
        <v>45.116106163385766</v>
      </c>
      <c r="BA7" s="1"/>
      <c r="BB7" s="1"/>
      <c r="BC7" s="2">
        <f t="shared" si="21"/>
        <v>-4.1846500000000004</v>
      </c>
      <c r="BD7" s="2">
        <f t="shared" si="48"/>
        <v>4.3132800000000007</v>
      </c>
      <c r="BE7" s="1">
        <f t="shared" si="22"/>
        <v>72.214814284900001</v>
      </c>
      <c r="BF7" s="1"/>
      <c r="BG7" s="1"/>
      <c r="BH7" s="2">
        <f t="shared" si="23"/>
        <v>-3.8113540000000001</v>
      </c>
      <c r="BI7" s="2">
        <f t="shared" si="49"/>
        <v>3.2387687679999999</v>
      </c>
      <c r="BJ7" s="1">
        <f t="shared" si="24"/>
        <v>49.704231043871978</v>
      </c>
      <c r="BK7" s="1"/>
      <c r="BL7" s="1"/>
      <c r="BM7" s="2">
        <f t="shared" si="25"/>
        <v>-6.3466000000000005</v>
      </c>
      <c r="BN7" s="2">
        <f t="shared" si="26"/>
        <v>-5.7523840000000002</v>
      </c>
      <c r="BO7" s="2">
        <f t="shared" si="27"/>
        <v>-4.9954960000000002</v>
      </c>
      <c r="BP7" s="2">
        <f t="shared" si="28"/>
        <v>-4.1846500000000004</v>
      </c>
      <c r="BQ7" s="2">
        <f t="shared" si="50"/>
        <v>-3.8113540000000001</v>
      </c>
      <c r="BR7" s="1">
        <v>4850.7606378517257</v>
      </c>
      <c r="BS7" s="1">
        <v>1594.9321979434849</v>
      </c>
      <c r="BT7" s="1">
        <v>4.3773101851649514</v>
      </c>
      <c r="BU7" s="1">
        <v>1478.4100182662244</v>
      </c>
      <c r="BV7" s="1">
        <v>3262.1115468967855</v>
      </c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x14ac:dyDescent="0.35">
      <c r="A8" s="1"/>
      <c r="B8" s="1"/>
      <c r="C8" s="1">
        <v>0.2</v>
      </c>
      <c r="D8" s="1">
        <v>0.3</v>
      </c>
      <c r="E8" s="1"/>
      <c r="F8" s="1">
        <v>3.79</v>
      </c>
      <c r="G8" s="2">
        <f t="shared" si="1"/>
        <v>12.861846</v>
      </c>
      <c r="H8" s="1">
        <v>4.4800000000000004</v>
      </c>
      <c r="I8" s="2">
        <f t="shared" si="2"/>
        <v>13.204224</v>
      </c>
      <c r="J8" s="1">
        <v>5.68</v>
      </c>
      <c r="K8" s="2">
        <f t="shared" si="3"/>
        <v>13.935744</v>
      </c>
      <c r="L8" s="1">
        <v>6.45</v>
      </c>
      <c r="M8" s="2">
        <f t="shared" si="4"/>
        <v>14.49615</v>
      </c>
      <c r="N8" s="1">
        <v>7.78</v>
      </c>
      <c r="O8" s="2">
        <f t="shared" si="5"/>
        <v>15.631703999999999</v>
      </c>
      <c r="P8" s="1">
        <v>12</v>
      </c>
      <c r="Q8" s="2">
        <f t="shared" si="39"/>
        <v>5.4411166666666668</v>
      </c>
      <c r="R8" s="2">
        <f t="shared" si="39"/>
        <v>2.5760147113333338</v>
      </c>
      <c r="S8" s="1">
        <f t="shared" si="40"/>
        <v>-16.983107471239009</v>
      </c>
      <c r="T8" s="1">
        <f t="shared" si="6"/>
        <v>-10.214949084159008</v>
      </c>
      <c r="U8" s="1">
        <f t="shared" si="41"/>
        <v>2.7136499982409834</v>
      </c>
      <c r="V8" s="1">
        <f t="shared" si="7"/>
        <v>12.026025823814322</v>
      </c>
      <c r="W8" s="1">
        <f t="shared" si="8"/>
        <v>30.535734082440985</v>
      </c>
      <c r="X8" s="1"/>
      <c r="Y8" s="1">
        <f t="shared" si="9"/>
        <v>2.7261862469444447</v>
      </c>
      <c r="Z8" s="1">
        <f t="shared" si="10"/>
        <v>0.92374524694444393</v>
      </c>
      <c r="AA8" s="1">
        <f t="shared" si="42"/>
        <v>5.7065246944444231E-2</v>
      </c>
      <c r="AB8" s="1">
        <f t="shared" si="11"/>
        <v>1.0178455802777777</v>
      </c>
      <c r="AC8" s="1">
        <f t="shared" si="12"/>
        <v>5.4703752469444451</v>
      </c>
      <c r="AD8" s="1"/>
      <c r="AE8" s="1">
        <f t="shared" si="43"/>
        <v>105.79832529891416</v>
      </c>
      <c r="AF8" s="1">
        <f t="shared" si="13"/>
        <v>112.95883268370039</v>
      </c>
      <c r="AG8" s="1">
        <f t="shared" si="51"/>
        <v>129.04344951179127</v>
      </c>
      <c r="AH8" s="1">
        <f t="shared" si="14"/>
        <v>142.08962530011632</v>
      </c>
      <c r="AI8" s="1">
        <f t="shared" si="15"/>
        <v>170.4510228022055</v>
      </c>
      <c r="AJ8" s="1"/>
      <c r="AK8" s="1"/>
      <c r="AL8" s="1"/>
      <c r="AM8" s="1"/>
      <c r="AN8" s="2">
        <f t="shared" si="16"/>
        <v>12.861846</v>
      </c>
      <c r="AO8" s="2">
        <f t="shared" si="44"/>
        <v>0.50674810000000003</v>
      </c>
      <c r="AP8" s="1">
        <f t="shared" si="45"/>
        <v>152.64844411858442</v>
      </c>
      <c r="AQ8" s="1"/>
      <c r="AR8" s="1"/>
      <c r="AS8" s="2">
        <f t="shared" si="17"/>
        <v>13.204224</v>
      </c>
      <c r="AT8" s="2">
        <f t="shared" si="46"/>
        <v>2.9895494400000002</v>
      </c>
      <c r="AU8" s="1">
        <f t="shared" si="18"/>
        <v>104.33957636671117</v>
      </c>
      <c r="AV8" s="1"/>
      <c r="AW8" s="1"/>
      <c r="AX8" s="2">
        <f t="shared" si="19"/>
        <v>13.935744</v>
      </c>
      <c r="AY8" s="2">
        <f t="shared" si="47"/>
        <v>1.7213564000000001</v>
      </c>
      <c r="AZ8" s="1">
        <f t="shared" si="20"/>
        <v>149.19126444303376</v>
      </c>
      <c r="BA8" s="1"/>
      <c r="BB8" s="1"/>
      <c r="BC8" s="2">
        <f t="shared" si="21"/>
        <v>14.49615</v>
      </c>
      <c r="BD8" s="2">
        <f t="shared" si="48"/>
        <v>4.3132800000000007</v>
      </c>
      <c r="BE8" s="1">
        <f t="shared" si="22"/>
        <v>103.69084143689999</v>
      </c>
      <c r="BF8" s="1"/>
      <c r="BG8" s="1"/>
      <c r="BH8" s="2">
        <f t="shared" si="23"/>
        <v>15.631703999999999</v>
      </c>
      <c r="BI8" s="2">
        <f t="shared" si="49"/>
        <v>3.2387687679999999</v>
      </c>
      <c r="BJ8" s="1">
        <f t="shared" si="24"/>
        <v>153.58484366454687</v>
      </c>
      <c r="BK8" s="1"/>
      <c r="BL8" s="1"/>
      <c r="BM8" s="2">
        <f t="shared" si="25"/>
        <v>12.861846</v>
      </c>
      <c r="BN8" s="2">
        <f t="shared" si="26"/>
        <v>13.204224</v>
      </c>
      <c r="BO8" s="2">
        <f t="shared" si="27"/>
        <v>13.935744</v>
      </c>
      <c r="BP8" s="2">
        <f t="shared" si="28"/>
        <v>14.49615</v>
      </c>
      <c r="BQ8" s="2">
        <f t="shared" si="50"/>
        <v>15.631703999999999</v>
      </c>
      <c r="BR8" s="1">
        <v>1618.0588496821176</v>
      </c>
      <c r="BS8" s="1">
        <v>533.89658164769776</v>
      </c>
      <c r="BT8" s="1">
        <v>181.43545187489849</v>
      </c>
      <c r="BU8" s="1">
        <v>1721.4282126875594</v>
      </c>
      <c r="BV8" s="1">
        <v>9656.5600779105025</v>
      </c>
      <c r="BW8" s="1">
        <f>BW2/120</f>
        <v>2203.7498368539268</v>
      </c>
      <c r="BX8" s="1"/>
      <c r="BY8" s="1" t="s">
        <v>52</v>
      </c>
      <c r="BZ8" s="1" t="s">
        <v>53</v>
      </c>
      <c r="CA8" s="1" t="s">
        <v>54</v>
      </c>
      <c r="CB8" s="1" t="s">
        <v>55</v>
      </c>
      <c r="CC8" s="1" t="s">
        <v>56</v>
      </c>
      <c r="CD8" s="1"/>
      <c r="CE8" s="1"/>
      <c r="CF8" s="1"/>
      <c r="CG8" s="1"/>
      <c r="CH8" s="1" t="s">
        <v>52</v>
      </c>
      <c r="CI8" s="1" t="s">
        <v>53</v>
      </c>
      <c r="CJ8" s="1" t="s">
        <v>54</v>
      </c>
      <c r="CK8" s="1" t="s">
        <v>55</v>
      </c>
      <c r="CL8" s="1" t="s">
        <v>56</v>
      </c>
      <c r="CM8" s="1"/>
      <c r="CN8" s="1"/>
      <c r="CO8" s="1"/>
    </row>
    <row r="9" spans="1:93" x14ac:dyDescent="0.35">
      <c r="A9" s="1"/>
      <c r="B9" s="1"/>
      <c r="C9" s="1">
        <v>0.2</v>
      </c>
      <c r="D9" s="1">
        <v>0.3</v>
      </c>
      <c r="E9" s="1"/>
      <c r="F9" s="1">
        <v>3.01</v>
      </c>
      <c r="G9" s="2">
        <f t="shared" si="1"/>
        <v>12.543606</v>
      </c>
      <c r="H9" s="1">
        <v>4.49</v>
      </c>
      <c r="I9" s="2">
        <f t="shared" si="2"/>
        <v>13.209606000000001</v>
      </c>
      <c r="J9" s="1">
        <v>5.99</v>
      </c>
      <c r="K9" s="2">
        <f t="shared" si="3"/>
        <v>14.152806</v>
      </c>
      <c r="L9" s="2">
        <v>6.56</v>
      </c>
      <c r="M9" s="2">
        <f t="shared" si="4"/>
        <v>14.582015999999999</v>
      </c>
      <c r="N9" s="1">
        <v>7.45</v>
      </c>
      <c r="O9" s="2">
        <f t="shared" si="5"/>
        <v>15.33015</v>
      </c>
      <c r="P9" s="1">
        <v>12</v>
      </c>
      <c r="Q9" s="2">
        <f t="shared" si="39"/>
        <v>5.4411166666666668</v>
      </c>
      <c r="R9" s="2">
        <f t="shared" si="39"/>
        <v>2.5760147113333338</v>
      </c>
      <c r="S9" s="1">
        <f t="shared" si="40"/>
        <v>-24.232377308399013</v>
      </c>
      <c r="T9" s="1">
        <f t="shared" si="6"/>
        <v>-10.113785901172344</v>
      </c>
      <c r="U9" s="1">
        <f t="shared" si="41"/>
        <v>6.3543077918276554</v>
      </c>
      <c r="V9" s="1">
        <f t="shared" si="7"/>
        <v>13.433314741867648</v>
      </c>
      <c r="W9" s="1">
        <f t="shared" si="8"/>
        <v>25.621569812480988</v>
      </c>
      <c r="X9" s="1"/>
      <c r="Y9" s="1">
        <f t="shared" si="9"/>
        <v>5.910328246944446</v>
      </c>
      <c r="Z9" s="1">
        <f t="shared" si="10"/>
        <v>0.90462291361111102</v>
      </c>
      <c r="AA9" s="1">
        <f t="shared" si="42"/>
        <v>0.30127291361111119</v>
      </c>
      <c r="AB9" s="1">
        <f t="shared" si="11"/>
        <v>1.25189991361111</v>
      </c>
      <c r="AC9" s="1">
        <f t="shared" si="12"/>
        <v>4.0356122469444449</v>
      </c>
      <c r="AD9" s="1"/>
      <c r="AE9" s="1">
        <f t="shared" si="43"/>
        <v>99.352876097903618</v>
      </c>
      <c r="AF9" s="1">
        <f t="shared" si="13"/>
        <v>113.07326369440761</v>
      </c>
      <c r="AG9" s="1">
        <f t="shared" si="51"/>
        <v>134.02209654134839</v>
      </c>
      <c r="AH9" s="1">
        <f>(M9-R9)^2</f>
        <v>144.14406694346562</v>
      </c>
      <c r="AI9" s="1">
        <f t="shared" si="15"/>
        <v>162.66796696161234</v>
      </c>
      <c r="AJ9" s="1"/>
      <c r="AK9" s="1"/>
      <c r="AL9" s="1"/>
      <c r="AM9" s="1"/>
      <c r="AN9" s="2">
        <f t="shared" si="16"/>
        <v>12.543606</v>
      </c>
      <c r="AO9" s="2">
        <f t="shared" si="44"/>
        <v>0.50674810000000003</v>
      </c>
      <c r="AP9" s="1">
        <f t="shared" si="45"/>
        <v>144.88594810479245</v>
      </c>
      <c r="AQ9" s="1"/>
      <c r="AR9" s="1"/>
      <c r="AS9" s="2">
        <f t="shared" si="17"/>
        <v>13.209606000000001</v>
      </c>
      <c r="AT9" s="2">
        <f t="shared" si="46"/>
        <v>2.9895494400000002</v>
      </c>
      <c r="AU9" s="1">
        <f t="shared" si="18"/>
        <v>104.44955608959903</v>
      </c>
      <c r="AV9" s="1"/>
      <c r="AW9" s="1"/>
      <c r="AX9" s="2">
        <f t="shared" si="19"/>
        <v>14.152806</v>
      </c>
      <c r="AY9" s="2">
        <f t="shared" si="47"/>
        <v>1.7213564000000001</v>
      </c>
      <c r="AZ9" s="1">
        <f t="shared" si="20"/>
        <v>154.54093915734018</v>
      </c>
      <c r="BA9" s="1"/>
      <c r="BB9" s="1"/>
      <c r="BC9" s="2">
        <f t="shared" si="21"/>
        <v>14.582015999999999</v>
      </c>
      <c r="BD9" s="2">
        <f t="shared" si="48"/>
        <v>4.3132800000000007</v>
      </c>
      <c r="BE9" s="1">
        <f t="shared" si="22"/>
        <v>105.44693903769597</v>
      </c>
      <c r="BF9" s="1"/>
      <c r="BG9" s="1"/>
      <c r="BH9" s="2">
        <f t="shared" si="23"/>
        <v>15.33015</v>
      </c>
      <c r="BI9" s="2">
        <f t="shared" si="49"/>
        <v>3.2387687679999999</v>
      </c>
      <c r="BJ9" s="1">
        <f t="shared" si="24"/>
        <v>146.20150009756182</v>
      </c>
      <c r="BK9" s="1"/>
      <c r="BL9" s="1"/>
      <c r="BM9" s="2">
        <f t="shared" si="25"/>
        <v>12.543606</v>
      </c>
      <c r="BN9" s="2">
        <f t="shared" si="26"/>
        <v>13.209606000000001</v>
      </c>
      <c r="BO9" s="2">
        <f t="shared" si="27"/>
        <v>14.152806</v>
      </c>
      <c r="BP9" s="2">
        <f t="shared" si="28"/>
        <v>14.582015999999999</v>
      </c>
      <c r="BQ9" s="2">
        <f t="shared" si="50"/>
        <v>15.33015</v>
      </c>
      <c r="BR9" s="1">
        <v>3151.374247155718</v>
      </c>
      <c r="BS9" s="1">
        <v>521.53323841571728</v>
      </c>
      <c r="BT9" s="1">
        <v>591.6033557677199</v>
      </c>
      <c r="BU9" s="1">
        <v>2096.1195110608182</v>
      </c>
      <c r="BV9" s="1">
        <v>6920.5923664275633</v>
      </c>
      <c r="BW9" s="1"/>
      <c r="BX9" s="1"/>
      <c r="BY9" s="2">
        <v>5</v>
      </c>
      <c r="BZ9" s="2">
        <f>SUM(CA2:CA6)</f>
        <v>71.25</v>
      </c>
      <c r="CA9" s="2">
        <f>SUM(CB2:CB6)</f>
        <v>1519.3125</v>
      </c>
      <c r="CB9" s="1">
        <f>SUM(CC2:CC6)</f>
        <v>-3.4119727727851812</v>
      </c>
      <c r="CC9" s="2">
        <f>SUM(CD2:CD6)</f>
        <v>-5.422610477807833</v>
      </c>
      <c r="CD9" s="1"/>
      <c r="CE9" s="1"/>
      <c r="CF9" s="1"/>
      <c r="CG9" s="1"/>
      <c r="CH9" s="2">
        <v>5</v>
      </c>
      <c r="CI9" s="2">
        <f>SUM(CJ2:CJ6)</f>
        <v>55</v>
      </c>
      <c r="CJ9" s="2">
        <f>SUM(CK2:CK6)</f>
        <v>979</v>
      </c>
      <c r="CK9" s="1">
        <f>SUM(CL2:CL6)</f>
        <v>-5.4036778822058622</v>
      </c>
      <c r="CL9" s="2">
        <f>SUM(CM2:CM6)</f>
        <v>-14.611761227422445</v>
      </c>
      <c r="CM9" s="1"/>
      <c r="CN9" s="1"/>
      <c r="CO9" s="1"/>
    </row>
    <row r="10" spans="1:93" x14ac:dyDescent="0.35">
      <c r="A10" s="1"/>
      <c r="B10" s="1"/>
      <c r="C10" s="1">
        <v>0.2</v>
      </c>
      <c r="D10" s="1">
        <v>0.3</v>
      </c>
      <c r="E10" s="1"/>
      <c r="F10" s="1">
        <v>3.3</v>
      </c>
      <c r="G10" s="2">
        <f t="shared" si="1"/>
        <v>-11.3466</v>
      </c>
      <c r="H10" s="1">
        <v>4.25</v>
      </c>
      <c r="I10" s="2">
        <f t="shared" si="2"/>
        <v>-10.91625</v>
      </c>
      <c r="J10" s="1">
        <v>5.01</v>
      </c>
      <c r="K10" s="2">
        <f t="shared" si="3"/>
        <v>-10.493994000000001</v>
      </c>
      <c r="L10" s="1">
        <v>6.73</v>
      </c>
      <c r="M10" s="2">
        <f t="shared" si="4"/>
        <v>-9.282426000000001</v>
      </c>
      <c r="N10" s="1">
        <v>7.66</v>
      </c>
      <c r="O10" s="2">
        <f t="shared" si="5"/>
        <v>-8.4794640000000001</v>
      </c>
      <c r="P10" s="1">
        <v>-12</v>
      </c>
      <c r="Q10" s="2">
        <f t="shared" si="39"/>
        <v>5.4411166666666668</v>
      </c>
      <c r="R10" s="2">
        <f t="shared" si="39"/>
        <v>2.5760147113333338</v>
      </c>
      <c r="S10" s="1">
        <f t="shared" si="40"/>
        <v>29.809942402014329</v>
      </c>
      <c r="T10" s="1">
        <f t="shared" si="6"/>
        <v>16.070861368747657</v>
      </c>
      <c r="U10" s="1">
        <f t="shared" si="41"/>
        <v>5.6346985889343282</v>
      </c>
      <c r="V10" s="1">
        <f t="shared" si="7"/>
        <v>-15.284146592159017</v>
      </c>
      <c r="W10" s="1">
        <f t="shared" si="8"/>
        <v>-24.530817454599013</v>
      </c>
      <c r="X10" s="1"/>
      <c r="Y10" s="1">
        <f t="shared" si="9"/>
        <v>4.5843805802777791</v>
      </c>
      <c r="Z10" s="1">
        <f t="shared" si="10"/>
        <v>1.4187589136111114</v>
      </c>
      <c r="AA10" s="1">
        <f t="shared" si="42"/>
        <v>0.1858615802777781</v>
      </c>
      <c r="AB10" s="1">
        <f t="shared" si="11"/>
        <v>1.661220246944445</v>
      </c>
      <c r="AC10" s="1">
        <f t="shared" si="12"/>
        <v>4.9234432469444442</v>
      </c>
      <c r="AD10" s="1"/>
      <c r="AE10" s="1">
        <f t="shared" si="43"/>
        <v>193.8392004002354</v>
      </c>
      <c r="AF10" s="1">
        <f t="shared" si="13"/>
        <v>182.04120704069078</v>
      </c>
      <c r="AG10" s="1">
        <f>(K10-R10)^2</f>
        <v>170.82512771432926</v>
      </c>
      <c r="AH10" s="1">
        <f t="shared" si="14"/>
        <v>140.62261610420785</v>
      </c>
      <c r="AI10" s="1">
        <f t="shared" si="15"/>
        <v>122.22360953674456</v>
      </c>
      <c r="AJ10" s="1"/>
      <c r="AK10" s="1"/>
      <c r="AL10" s="1"/>
      <c r="AM10" s="1"/>
      <c r="AN10" s="2">
        <f t="shared" si="16"/>
        <v>-11.3466</v>
      </c>
      <c r="AO10" s="2">
        <f t="shared" si="44"/>
        <v>0.50674810000000003</v>
      </c>
      <c r="AP10" s="1">
        <f t="shared" si="45"/>
        <v>140.50186117977361</v>
      </c>
      <c r="AQ10" s="1"/>
      <c r="AR10" s="1"/>
      <c r="AS10" s="2">
        <f t="shared" si="17"/>
        <v>-10.91625</v>
      </c>
      <c r="AT10" s="2">
        <f t="shared" si="46"/>
        <v>2.9895494400000002</v>
      </c>
      <c r="AU10" s="1">
        <f t="shared" si="18"/>
        <v>193.37125806550429</v>
      </c>
      <c r="AV10" s="1"/>
      <c r="AW10" s="1"/>
      <c r="AX10" s="2">
        <f t="shared" si="19"/>
        <v>-10.493994000000001</v>
      </c>
      <c r="AY10" s="2">
        <f t="shared" si="47"/>
        <v>1.7213564000000001</v>
      </c>
      <c r="AZ10" s="1">
        <f t="shared" si="20"/>
        <v>149.21478539478017</v>
      </c>
      <c r="BA10" s="1"/>
      <c r="BB10" s="1"/>
      <c r="BC10" s="2">
        <f t="shared" si="21"/>
        <v>-9.282426000000001</v>
      </c>
      <c r="BD10" s="2">
        <f t="shared" si="48"/>
        <v>4.3132800000000007</v>
      </c>
      <c r="BE10" s="1">
        <f t="shared" si="22"/>
        <v>184.84322163843603</v>
      </c>
      <c r="BF10" s="1"/>
      <c r="BG10" s="1"/>
      <c r="BH10" s="2">
        <f t="shared" si="23"/>
        <v>-8.4794640000000001</v>
      </c>
      <c r="BI10" s="2">
        <f t="shared" si="49"/>
        <v>3.2387687679999999</v>
      </c>
      <c r="BJ10" s="1">
        <f t="shared" si="24"/>
        <v>137.31697920502893</v>
      </c>
      <c r="BK10" s="1"/>
      <c r="BL10" s="1"/>
      <c r="BM10" s="2">
        <f t="shared" si="25"/>
        <v>-11.3466</v>
      </c>
      <c r="BN10" s="2">
        <f t="shared" si="26"/>
        <v>-10.91625</v>
      </c>
      <c r="BO10" s="2">
        <f t="shared" si="27"/>
        <v>-10.493994000000001</v>
      </c>
      <c r="BP10" s="2">
        <f t="shared" si="28"/>
        <v>-9.282426000000001</v>
      </c>
      <c r="BQ10" s="2">
        <f t="shared" si="50"/>
        <v>-8.4794640000000001</v>
      </c>
      <c r="BR10" s="1">
        <v>5572.2346601850586</v>
      </c>
      <c r="BS10" s="1">
        <v>2822.7865113235575</v>
      </c>
      <c r="BT10" s="1">
        <v>1025.0948354197183</v>
      </c>
      <c r="BU10" s="1">
        <v>815.74773011619925</v>
      </c>
      <c r="BV10" s="1">
        <v>4720.9813414580203</v>
      </c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x14ac:dyDescent="0.35">
      <c r="A11" s="1"/>
      <c r="B11" s="1"/>
      <c r="C11" s="1">
        <v>0.2</v>
      </c>
      <c r="D11" s="1">
        <v>0.3</v>
      </c>
      <c r="E11" s="1"/>
      <c r="F11" s="1">
        <v>3.65</v>
      </c>
      <c r="G11" s="2">
        <f t="shared" si="1"/>
        <v>-5.2006499999999996</v>
      </c>
      <c r="H11" s="1">
        <v>4.1100000000000003</v>
      </c>
      <c r="I11" s="2">
        <f t="shared" si="2"/>
        <v>-4.9864739999999994</v>
      </c>
      <c r="J11" s="1">
        <v>5.25</v>
      </c>
      <c r="K11" s="2">
        <f t="shared" si="3"/>
        <v>-4.3462500000000004</v>
      </c>
      <c r="L11" s="1">
        <v>6.49</v>
      </c>
      <c r="M11" s="2">
        <f t="shared" si="4"/>
        <v>-3.4727939999999999</v>
      </c>
      <c r="N11" s="1">
        <v>7.3339999999999996</v>
      </c>
      <c r="O11" s="2">
        <f t="shared" si="5"/>
        <v>-2.7727466400000003</v>
      </c>
      <c r="P11" s="1">
        <v>-6</v>
      </c>
      <c r="Q11" s="2">
        <f t="shared" si="39"/>
        <v>5.4411166666666668</v>
      </c>
      <c r="R11" s="2">
        <f t="shared" si="39"/>
        <v>2.5760147113333338</v>
      </c>
      <c r="S11" s="1">
        <f t="shared" si="40"/>
        <v>13.928913775547658</v>
      </c>
      <c r="T11" s="1">
        <f t="shared" si="6"/>
        <v>10.066554765134322</v>
      </c>
      <c r="U11" s="1">
        <f t="shared" si="41"/>
        <v>1.3229601574143235</v>
      </c>
      <c r="V11" s="1">
        <f t="shared" si="7"/>
        <v>-6.3444946438390115</v>
      </c>
      <c r="W11" s="1">
        <f t="shared" si="8"/>
        <v>-10.124581215916342</v>
      </c>
      <c r="X11" s="1"/>
      <c r="Y11" s="1">
        <f t="shared" si="9"/>
        <v>3.2080989136111122</v>
      </c>
      <c r="Z11" s="1">
        <f t="shared" si="10"/>
        <v>1.7718715802777774</v>
      </c>
      <c r="AA11" s="1">
        <f>(J11-Q11)^2</f>
        <v>3.6525580277777837E-2</v>
      </c>
      <c r="AB11" s="1">
        <f t="shared" si="11"/>
        <v>1.1001562469444446</v>
      </c>
      <c r="AC11" s="1">
        <f t="shared" si="12"/>
        <v>3.5830073136111089</v>
      </c>
      <c r="AD11" s="1"/>
      <c r="AE11" s="1">
        <f t="shared" si="43"/>
        <v>60.476514032497164</v>
      </c>
      <c r="AF11" s="1">
        <f t="shared" si="13"/>
        <v>57.191235509044105</v>
      </c>
      <c r="AG11" s="1">
        <f t="shared" si="51"/>
        <v>47.917748733770765</v>
      </c>
      <c r="AH11" s="1">
        <f t="shared" si="14"/>
        <v>36.588086826302025</v>
      </c>
      <c r="AI11" s="1">
        <f t="shared" si="15"/>
        <v>28.60924799351719</v>
      </c>
      <c r="AJ11" s="1"/>
      <c r="AK11" s="1"/>
      <c r="AL11" s="1"/>
      <c r="AM11" s="1"/>
      <c r="AN11" s="2">
        <f t="shared" si="16"/>
        <v>-5.2006499999999996</v>
      </c>
      <c r="AO11" s="2">
        <f t="shared" si="44"/>
        <v>0.50674810000000003</v>
      </c>
      <c r="AP11" s="1">
        <f t="shared" si="45"/>
        <v>32.574393071883605</v>
      </c>
      <c r="AQ11" s="1"/>
      <c r="AR11" s="1"/>
      <c r="AS11" s="2">
        <f t="shared" si="17"/>
        <v>-4.9864739999999994</v>
      </c>
      <c r="AT11" s="2">
        <f t="shared" si="46"/>
        <v>2.9895494400000002</v>
      </c>
      <c r="AU11" s="1">
        <f t="shared" si="18"/>
        <v>63.61694991542943</v>
      </c>
      <c r="AV11" s="1"/>
      <c r="AW11" s="1"/>
      <c r="AX11" s="2">
        <f t="shared" si="19"/>
        <v>-4.3462500000000004</v>
      </c>
      <c r="AY11" s="2">
        <f t="shared" si="47"/>
        <v>1.7213564000000001</v>
      </c>
      <c r="AZ11" s="1">
        <f t="shared" si="20"/>
        <v>36.815847425320968</v>
      </c>
      <c r="BA11" s="1"/>
      <c r="BB11" s="1"/>
      <c r="BC11" s="2">
        <f t="shared" si="21"/>
        <v>-3.4727939999999999</v>
      </c>
      <c r="BD11" s="2">
        <f t="shared" si="48"/>
        <v>4.3132800000000007</v>
      </c>
      <c r="BE11" s="1">
        <f t="shared" si="22"/>
        <v>60.622948333476018</v>
      </c>
      <c r="BF11" s="1"/>
      <c r="BG11" s="1"/>
      <c r="BH11" s="2">
        <f t="shared" si="23"/>
        <v>-2.7727466400000003</v>
      </c>
      <c r="BI11" s="2">
        <f t="shared" si="49"/>
        <v>3.2387687679999999</v>
      </c>
      <c r="BJ11" s="1">
        <f t="shared" si="24"/>
        <v>36.138317500621412</v>
      </c>
      <c r="BK11" s="1"/>
      <c r="BL11" s="1"/>
      <c r="BM11" s="2">
        <f t="shared" si="25"/>
        <v>-5.2006499999999996</v>
      </c>
      <c r="BN11" s="2">
        <f t="shared" si="26"/>
        <v>-4.9864739999999994</v>
      </c>
      <c r="BO11" s="2">
        <f t="shared" si="27"/>
        <v>-4.3462500000000004</v>
      </c>
      <c r="BP11" s="2">
        <f t="shared" si="28"/>
        <v>-3.4727939999999999</v>
      </c>
      <c r="BQ11" s="2">
        <f t="shared" si="50"/>
        <v>-2.7727466400000003</v>
      </c>
      <c r="BR11" s="1">
        <v>3763.8105040395571</v>
      </c>
      <c r="BS11" s="1">
        <v>2564.5212354069163</v>
      </c>
      <c r="BT11" s="1">
        <v>347.07325722355802</v>
      </c>
      <c r="BU11" s="1">
        <v>627.14672855171852</v>
      </c>
      <c r="BV11" s="1">
        <v>3605.4339409896311</v>
      </c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 x14ac:dyDescent="0.35">
      <c r="A12" s="1"/>
      <c r="B12" s="1"/>
      <c r="C12" s="1">
        <v>0.2</v>
      </c>
      <c r="D12" s="1">
        <v>0.3</v>
      </c>
      <c r="E12" s="1"/>
      <c r="F12" s="1">
        <v>3.75</v>
      </c>
      <c r="G12" s="2">
        <f t="shared" si="1"/>
        <v>-7.15625</v>
      </c>
      <c r="H12" s="1">
        <v>4.28</v>
      </c>
      <c r="I12" s="2">
        <f t="shared" si="2"/>
        <v>-6.9008959999999995</v>
      </c>
      <c r="J12" s="1">
        <v>5.33</v>
      </c>
      <c r="K12" s="2">
        <f t="shared" si="3"/>
        <v>-6.2954660000000002</v>
      </c>
      <c r="L12" s="1">
        <v>6.12</v>
      </c>
      <c r="M12" s="2">
        <f t="shared" si="4"/>
        <v>-5.7527360000000005</v>
      </c>
      <c r="N12" s="2">
        <v>7.46</v>
      </c>
      <c r="O12" s="2">
        <f t="shared" si="5"/>
        <v>-4.6609040000000004</v>
      </c>
      <c r="P12" s="1">
        <v>-8</v>
      </c>
      <c r="Q12" s="2">
        <f t="shared" si="39"/>
        <v>5.4411166666666668</v>
      </c>
      <c r="R12" s="2">
        <f t="shared" si="39"/>
        <v>2.5760147113333338</v>
      </c>
      <c r="S12" s="1">
        <f t="shared" si="40"/>
        <v>16.458395057747659</v>
      </c>
      <c r="T12" s="1">
        <f t="shared" si="6"/>
        <v>11.003798975440988</v>
      </c>
      <c r="U12" s="1">
        <f t="shared" si="41"/>
        <v>0.98576936504098966</v>
      </c>
      <c r="V12" s="1">
        <f t="shared" si="7"/>
        <v>-5.6542500454123452</v>
      </c>
      <c r="W12" s="1">
        <f t="shared" si="8"/>
        <v>-14.610494570999013</v>
      </c>
      <c r="X12" s="1"/>
      <c r="Y12" s="1">
        <f t="shared" si="9"/>
        <v>2.8598755802777784</v>
      </c>
      <c r="Z12" s="1">
        <f t="shared" si="10"/>
        <v>1.3481919136111109</v>
      </c>
      <c r="AA12" s="1">
        <f>(J12-Q12)^2</f>
        <v>1.234691361111113E-2</v>
      </c>
      <c r="AB12" s="1">
        <f t="shared" si="11"/>
        <v>0.46088258027777773</v>
      </c>
      <c r="AC12" s="1">
        <f t="shared" si="12"/>
        <v>4.0758899136111104</v>
      </c>
      <c r="AD12" s="1"/>
      <c r="AE12" s="1">
        <f t="shared" si="43"/>
        <v>94.716976411464103</v>
      </c>
      <c r="AF12" s="1">
        <f t="shared" si="13"/>
        <v>89.81183663058448</v>
      </c>
      <c r="AG12" s="1">
        <f t="shared" si="51"/>
        <v>78.703170011559394</v>
      </c>
      <c r="AH12" s="1">
        <f t="shared" si="14"/>
        <v>69.368088411535524</v>
      </c>
      <c r="AI12" s="1">
        <f t="shared" si="15"/>
        <v>52.37299243444653</v>
      </c>
      <c r="AJ12" s="1"/>
      <c r="AK12" s="1"/>
      <c r="AL12" s="1"/>
      <c r="AM12" s="1"/>
      <c r="AN12" s="2">
        <f t="shared" si="16"/>
        <v>-7.15625</v>
      </c>
      <c r="AO12" s="2">
        <f t="shared" si="44"/>
        <v>0.50674810000000003</v>
      </c>
      <c r="AP12" s="1">
        <f t="shared" si="45"/>
        <v>58.721539880603615</v>
      </c>
      <c r="AQ12" s="1"/>
      <c r="AR12" s="1"/>
      <c r="AS12" s="2">
        <f t="shared" si="17"/>
        <v>-6.9008959999999995</v>
      </c>
      <c r="AT12" s="2">
        <f t="shared" si="46"/>
        <v>2.9895494400000002</v>
      </c>
      <c r="AU12" s="1">
        <f t="shared" si="18"/>
        <v>97.820911001616807</v>
      </c>
      <c r="AV12" s="1"/>
      <c r="AW12" s="1"/>
      <c r="AX12" s="2">
        <f t="shared" si="19"/>
        <v>-6.2954660000000002</v>
      </c>
      <c r="AY12" s="2">
        <f t="shared" si="47"/>
        <v>1.7213564000000001</v>
      </c>
      <c r="AZ12" s="1">
        <f t="shared" si="20"/>
        <v>64.269441393141776</v>
      </c>
      <c r="BA12" s="1"/>
      <c r="BB12" s="1"/>
      <c r="BC12" s="2">
        <f t="shared" si="21"/>
        <v>-5.7527360000000005</v>
      </c>
      <c r="BD12" s="2">
        <f t="shared" si="48"/>
        <v>4.3132800000000007</v>
      </c>
      <c r="BE12" s="1">
        <f t="shared" si="22"/>
        <v>101.32467811225602</v>
      </c>
      <c r="BF12" s="1"/>
      <c r="BG12" s="1"/>
      <c r="BH12" s="2">
        <f t="shared" si="23"/>
        <v>-4.6609040000000004</v>
      </c>
      <c r="BI12" s="2">
        <f t="shared" si="49"/>
        <v>3.2387687679999999</v>
      </c>
      <c r="BJ12" s="1">
        <f t="shared" si="24"/>
        <v>62.404829841480783</v>
      </c>
      <c r="BK12" s="1"/>
      <c r="BL12" s="1"/>
      <c r="BM12" s="2">
        <f t="shared" si="25"/>
        <v>-7.15625</v>
      </c>
      <c r="BN12" s="2">
        <f t="shared" si="26"/>
        <v>-6.9008959999999995</v>
      </c>
      <c r="BO12" s="2">
        <f t="shared" si="27"/>
        <v>-6.2954660000000002</v>
      </c>
      <c r="BP12" s="2">
        <f t="shared" si="28"/>
        <v>-5.7527360000000005</v>
      </c>
      <c r="BQ12" s="2">
        <f t="shared" si="50"/>
        <v>-4.6609040000000004</v>
      </c>
      <c r="BR12" s="1">
        <v>3736.8649470568907</v>
      </c>
      <c r="BS12" s="1">
        <v>2338.9026048578303</v>
      </c>
      <c r="BT12" s="1">
        <v>327.27350729513159</v>
      </c>
      <c r="BU12" s="1">
        <v>81.826457235431903</v>
      </c>
      <c r="BV12" s="1">
        <v>4049.7183945129532</v>
      </c>
      <c r="BW12" s="1"/>
      <c r="BX12" s="1"/>
      <c r="BY12" s="1" t="s">
        <v>67</v>
      </c>
      <c r="BZ12" s="1">
        <f>BY9*CA9-BZ9*BZ9</f>
        <v>2520</v>
      </c>
      <c r="CA12" s="1"/>
      <c r="CB12" s="1"/>
      <c r="CC12" s="1"/>
      <c r="CD12" s="1"/>
      <c r="CE12" s="1"/>
      <c r="CF12" s="1"/>
      <c r="CG12" s="1"/>
      <c r="CH12" s="1" t="s">
        <v>67</v>
      </c>
      <c r="CI12" s="1">
        <f>CH9*CJ9-CI9*CI9</f>
        <v>1870</v>
      </c>
      <c r="CJ12" s="1"/>
      <c r="CK12" s="1"/>
      <c r="CL12" s="1"/>
      <c r="CM12" s="1"/>
      <c r="CN12" s="1"/>
      <c r="CO12" s="1"/>
    </row>
    <row r="13" spans="1:93" x14ac:dyDescent="0.35">
      <c r="A13" s="1"/>
      <c r="B13" s="1"/>
      <c r="C13" s="1">
        <v>0.2</v>
      </c>
      <c r="D13" s="1">
        <v>0.3</v>
      </c>
      <c r="E13" s="1"/>
      <c r="F13" s="1">
        <v>3.43</v>
      </c>
      <c r="G13" s="2">
        <f t="shared" si="1"/>
        <v>8.7058940000000007</v>
      </c>
      <c r="H13" s="1">
        <v>4.5</v>
      </c>
      <c r="I13" s="2">
        <f t="shared" si="2"/>
        <v>9.2149999999999999</v>
      </c>
      <c r="J13" s="1">
        <v>5.19</v>
      </c>
      <c r="K13" s="2">
        <f t="shared" si="3"/>
        <v>9.6161659999999998</v>
      </c>
      <c r="L13" s="1">
        <v>6.16</v>
      </c>
      <c r="M13" s="2">
        <f t="shared" si="4"/>
        <v>10.276736</v>
      </c>
      <c r="N13" s="1">
        <v>7.66</v>
      </c>
      <c r="O13" s="2">
        <f t="shared" si="5"/>
        <v>11.520536</v>
      </c>
      <c r="P13" s="1">
        <v>8</v>
      </c>
      <c r="Q13" s="2">
        <f t="shared" si="39"/>
        <v>5.4411166666666668</v>
      </c>
      <c r="R13" s="2">
        <f t="shared" si="39"/>
        <v>2.5760147113333338</v>
      </c>
      <c r="S13" s="1">
        <f t="shared" si="40"/>
        <v>-12.327902402092343</v>
      </c>
      <c r="T13" s="1">
        <f t="shared" si="6"/>
        <v>-6.2480597049190107</v>
      </c>
      <c r="U13" s="1">
        <f t="shared" si="41"/>
        <v>-1.7678993244390091</v>
      </c>
      <c r="V13" s="1">
        <f t="shared" si="7"/>
        <v>5.5359201890676548</v>
      </c>
      <c r="W13" s="1">
        <f t="shared" si="8"/>
        <v>19.846849212067653</v>
      </c>
      <c r="X13" s="1"/>
      <c r="Y13" s="1">
        <f t="shared" si="9"/>
        <v>4.0445902469444448</v>
      </c>
      <c r="Z13" s="1">
        <f t="shared" si="10"/>
        <v>0.88570058027777809</v>
      </c>
      <c r="AA13" s="1">
        <f t="shared" si="42"/>
        <v>6.3059580277777666E-2</v>
      </c>
      <c r="AB13" s="1">
        <f>(L13-Q13)^2</f>
        <v>0.5167932469444444</v>
      </c>
      <c r="AC13" s="1">
        <f t="shared" si="12"/>
        <v>4.9234432469444442</v>
      </c>
      <c r="AD13" s="1"/>
      <c r="AE13" s="1">
        <f t="shared" si="43"/>
        <v>37.575420093624558</v>
      </c>
      <c r="AF13" s="1">
        <f t="shared" si="13"/>
        <v>44.076125663132409</v>
      </c>
      <c r="AG13" s="1">
        <f t="shared" si="51"/>
        <v>49.563730167314908</v>
      </c>
      <c r="AH13" s="1">
        <f t="shared" si="14"/>
        <v>59.301108365723991</v>
      </c>
      <c r="AI13" s="1">
        <f t="shared" si="15"/>
        <v>80.004461083411186</v>
      </c>
      <c r="AJ13" s="1"/>
      <c r="AK13" s="1"/>
      <c r="AL13" s="1"/>
      <c r="AM13" s="1"/>
      <c r="AN13" s="2">
        <f t="shared" si="16"/>
        <v>8.7058940000000007</v>
      </c>
      <c r="AO13" s="2">
        <f t="shared" si="44"/>
        <v>0.50674810000000003</v>
      </c>
      <c r="AP13" s="1">
        <f t="shared" si="45"/>
        <v>67.225993489486825</v>
      </c>
      <c r="AQ13" s="1"/>
      <c r="AR13" s="1"/>
      <c r="AS13" s="2">
        <f t="shared" si="17"/>
        <v>9.2149999999999999</v>
      </c>
      <c r="AT13" s="2">
        <f t="shared" si="46"/>
        <v>2.9895494400000002</v>
      </c>
      <c r="AU13" s="1">
        <f t="shared" si="18"/>
        <v>38.756234675004308</v>
      </c>
      <c r="AV13" s="1"/>
      <c r="AW13" s="1"/>
      <c r="AX13" s="2">
        <f t="shared" si="19"/>
        <v>9.6161659999999998</v>
      </c>
      <c r="AY13" s="2">
        <f t="shared" si="47"/>
        <v>1.7213564000000001</v>
      </c>
      <c r="AZ13" s="1">
        <f t="shared" si="20"/>
        <v>62.328018620252152</v>
      </c>
      <c r="BA13" s="1"/>
      <c r="BB13" s="1"/>
      <c r="BC13" s="2">
        <f t="shared" si="21"/>
        <v>10.276736</v>
      </c>
      <c r="BD13" s="2">
        <f t="shared" si="48"/>
        <v>4.3132800000000007</v>
      </c>
      <c r="BE13" s="1">
        <f t="shared" si="22"/>
        <v>35.562807463935989</v>
      </c>
      <c r="BF13" s="1"/>
      <c r="BG13" s="1"/>
      <c r="BH13" s="2">
        <f t="shared" si="23"/>
        <v>11.520536</v>
      </c>
      <c r="BI13" s="2">
        <f t="shared" si="49"/>
        <v>3.2387687679999999</v>
      </c>
      <c r="BJ13" s="1">
        <f t="shared" si="24"/>
        <v>68.587668485028942</v>
      </c>
      <c r="BK13" s="1"/>
      <c r="BL13" s="1"/>
      <c r="BM13" s="2">
        <f t="shared" si="25"/>
        <v>8.7058940000000007</v>
      </c>
      <c r="BN13" s="2">
        <f t="shared" si="26"/>
        <v>9.2149999999999999</v>
      </c>
      <c r="BO13" s="2">
        <f t="shared" si="27"/>
        <v>9.6161659999999998</v>
      </c>
      <c r="BP13" s="2">
        <f t="shared" si="28"/>
        <v>10.276736</v>
      </c>
      <c r="BQ13" s="2">
        <f t="shared" si="50"/>
        <v>11.520536</v>
      </c>
      <c r="BR13" s="1">
        <v>2706.3615476580635</v>
      </c>
      <c r="BS13" s="1">
        <v>705.82686142772457</v>
      </c>
      <c r="BT13" s="1">
        <v>42.368411883984848</v>
      </c>
      <c r="BU13" s="1">
        <v>703.27845790668528</v>
      </c>
      <c r="BV13" s="1">
        <v>7869.3572521246879</v>
      </c>
      <c r="BW13" s="1"/>
      <c r="BX13" s="1"/>
      <c r="BY13" s="1" t="s">
        <v>68</v>
      </c>
      <c r="BZ13" s="1">
        <f>CB9*CA9-CC9*BZ9</f>
        <v>-4797.4918868083778</v>
      </c>
      <c r="CA13" s="1"/>
      <c r="CB13" s="3" t="s">
        <v>74</v>
      </c>
      <c r="CC13" s="2">
        <v>1.5</v>
      </c>
      <c r="CD13" s="1"/>
      <c r="CE13" s="1"/>
      <c r="CF13" s="1"/>
      <c r="CG13" s="1"/>
      <c r="CH13" s="1" t="s">
        <v>68</v>
      </c>
      <c r="CI13" s="1">
        <f>CK9*CJ9-CL9*CI9</f>
        <v>-4486.553779171305</v>
      </c>
      <c r="CJ13" s="1"/>
      <c r="CK13" s="3"/>
      <c r="CL13" s="2"/>
      <c r="CM13" s="1"/>
      <c r="CN13" s="1"/>
      <c r="CO13" s="1"/>
    </row>
    <row r="14" spans="1:93" x14ac:dyDescent="0.35">
      <c r="A14" s="1"/>
      <c r="B14" s="1"/>
      <c r="C14" s="1">
        <v>0.2</v>
      </c>
      <c r="D14" s="1">
        <v>0.3</v>
      </c>
      <c r="E14" s="1"/>
      <c r="F14" s="1">
        <v>3.66</v>
      </c>
      <c r="G14" s="2">
        <f t="shared" si="1"/>
        <v>9.8037360000000007</v>
      </c>
      <c r="H14" s="1">
        <v>4.88</v>
      </c>
      <c r="I14" s="2">
        <f t="shared" si="2"/>
        <v>10.428864000000001</v>
      </c>
      <c r="J14" s="1">
        <v>5.09</v>
      </c>
      <c r="K14" s="2">
        <f t="shared" si="3"/>
        <v>10.554486000000001</v>
      </c>
      <c r="L14" s="1">
        <v>6.09</v>
      </c>
      <c r="M14" s="2">
        <f t="shared" si="4"/>
        <v>11.225286000000001</v>
      </c>
      <c r="N14" s="1">
        <v>7.44</v>
      </c>
      <c r="O14" s="2">
        <f t="shared" si="5"/>
        <v>12.321216</v>
      </c>
      <c r="P14" s="1">
        <v>9</v>
      </c>
      <c r="Q14" s="2">
        <f t="shared" si="39"/>
        <v>5.4411166666666668</v>
      </c>
      <c r="R14" s="2">
        <f t="shared" si="39"/>
        <v>2.5760147113333338</v>
      </c>
      <c r="S14" s="1">
        <f t="shared" si="40"/>
        <v>-12.873414849265677</v>
      </c>
      <c r="T14" s="1">
        <f t="shared" si="6"/>
        <v>-4.406364616692346</v>
      </c>
      <c r="U14" s="1">
        <f t="shared" si="41"/>
        <v>-2.8013742439723468</v>
      </c>
      <c r="V14" s="1">
        <f t="shared" si="7"/>
        <v>5.6123679846943197</v>
      </c>
      <c r="W14" s="1">
        <f t="shared" si="8"/>
        <v>19.479520435894322</v>
      </c>
      <c r="X14" s="1"/>
      <c r="Y14" s="1">
        <f t="shared" si="9"/>
        <v>3.1723765802777777</v>
      </c>
      <c r="Z14" s="1">
        <f t="shared" si="10"/>
        <v>0.31485191361111142</v>
      </c>
      <c r="AA14" s="1">
        <f t="shared" si="42"/>
        <v>0.12328291361111132</v>
      </c>
      <c r="AB14" s="1">
        <f t="shared" si="11"/>
        <v>0.42104958027777739</v>
      </c>
      <c r="AC14" s="1">
        <f t="shared" si="12"/>
        <v>3.9955345802777789</v>
      </c>
      <c r="AD14" s="1"/>
      <c r="AE14" s="1">
        <f t="shared" si="43"/>
        <v>52.23995502664534</v>
      </c>
      <c r="AF14" s="1">
        <f t="shared" si="13"/>
        <v>61.667241950512569</v>
      </c>
      <c r="AG14" s="1">
        <f t="shared" si="51"/>
        <v>63.656004104078335</v>
      </c>
      <c r="AH14" s="1">
        <f t="shared" si="14"/>
        <v>74.809893824953534</v>
      </c>
      <c r="AI14" s="1">
        <f t="shared" si="15"/>
        <v>94.968948156630432</v>
      </c>
      <c r="AJ14" s="1"/>
      <c r="AK14" s="1"/>
      <c r="AL14" s="1"/>
      <c r="AM14" s="1"/>
      <c r="AN14" s="2">
        <f t="shared" si="16"/>
        <v>9.8037360000000007</v>
      </c>
      <c r="AO14" s="2">
        <f t="shared" si="44"/>
        <v>0.50674810000000003</v>
      </c>
      <c r="AP14" s="1">
        <f t="shared" si="45"/>
        <v>86.433984012746436</v>
      </c>
      <c r="AQ14" s="1"/>
      <c r="AR14" s="1"/>
      <c r="AS14" s="2">
        <f t="shared" si="17"/>
        <v>10.428864000000001</v>
      </c>
      <c r="AT14" s="2">
        <f t="shared" si="46"/>
        <v>2.9895494400000002</v>
      </c>
      <c r="AU14" s="1">
        <f t="shared" si="18"/>
        <v>55.343401122628002</v>
      </c>
      <c r="AV14" s="1"/>
      <c r="AW14" s="1"/>
      <c r="AX14" s="2">
        <f t="shared" si="19"/>
        <v>10.554486000000001</v>
      </c>
      <c r="AY14" s="2">
        <f t="shared" si="47"/>
        <v>1.7213564000000001</v>
      </c>
      <c r="AZ14" s="1">
        <f t="shared" si="20"/>
        <v>78.024178530396185</v>
      </c>
      <c r="BA14" s="1"/>
      <c r="BB14" s="1"/>
      <c r="BC14" s="2">
        <f t="shared" si="21"/>
        <v>11.225286000000001</v>
      </c>
      <c r="BD14" s="2">
        <f t="shared" si="48"/>
        <v>4.3132800000000007</v>
      </c>
      <c r="BE14" s="1">
        <f t="shared" si="22"/>
        <v>47.775826944035998</v>
      </c>
      <c r="BF14" s="1"/>
      <c r="BG14" s="1"/>
      <c r="BH14" s="2">
        <f t="shared" si="23"/>
        <v>12.321216</v>
      </c>
      <c r="BI14" s="2">
        <f t="shared" si="49"/>
        <v>3.2387687679999999</v>
      </c>
      <c r="BJ14" s="1">
        <f t="shared" si="24"/>
        <v>82.490847722064458</v>
      </c>
      <c r="BK14" s="1"/>
      <c r="BL14" s="1"/>
      <c r="BM14" s="2">
        <f t="shared" si="25"/>
        <v>9.8037360000000007</v>
      </c>
      <c r="BN14" s="2">
        <f t="shared" si="26"/>
        <v>10.428864000000001</v>
      </c>
      <c r="BO14" s="2">
        <f t="shared" si="27"/>
        <v>10.554486000000001</v>
      </c>
      <c r="BP14" s="2">
        <f t="shared" si="28"/>
        <v>11.225286000000001</v>
      </c>
      <c r="BQ14" s="2">
        <f t="shared" si="50"/>
        <v>12.321216</v>
      </c>
      <c r="BR14" s="1">
        <v>2128.0324624100172</v>
      </c>
      <c r="BS14" s="1">
        <v>221.24189207809837</v>
      </c>
      <c r="BT14" s="1">
        <v>73.84140599251819</v>
      </c>
      <c r="BU14" s="1">
        <v>622.34770818051834</v>
      </c>
      <c r="BV14" s="1">
        <v>6359.009487372824</v>
      </c>
      <c r="BW14" s="1"/>
      <c r="BX14" s="1"/>
      <c r="BY14" s="1" t="s">
        <v>69</v>
      </c>
      <c r="BZ14" s="1">
        <f>BY9*CC9-BZ9*CB9</f>
        <v>215.990007671905</v>
      </c>
      <c r="CA14" s="1"/>
      <c r="CB14" s="1" t="s">
        <v>75</v>
      </c>
      <c r="CC14" s="1">
        <v>2.5</v>
      </c>
      <c r="CD14" s="1"/>
      <c r="CE14" s="1"/>
      <c r="CF14" s="1"/>
      <c r="CG14" s="1"/>
      <c r="CH14" s="1" t="s">
        <v>69</v>
      </c>
      <c r="CI14" s="1">
        <f>CH9*CL9-CI9*CK9</f>
        <v>224.1434773842102</v>
      </c>
      <c r="CJ14" s="1"/>
      <c r="CK14" s="1"/>
      <c r="CL14" s="1"/>
      <c r="CM14" s="1"/>
      <c r="CN14" s="1"/>
      <c r="CO14" s="1"/>
    </row>
    <row r="15" spans="1:93" x14ac:dyDescent="0.35">
      <c r="A15" s="1"/>
      <c r="B15" s="1"/>
      <c r="C15" s="1">
        <v>0.2</v>
      </c>
      <c r="D15" s="1">
        <v>0.3</v>
      </c>
      <c r="E15" s="1"/>
      <c r="F15" s="1">
        <v>3.6</v>
      </c>
      <c r="G15" s="2">
        <f t="shared" si="1"/>
        <v>10.7776</v>
      </c>
      <c r="H15" s="1">
        <v>4.83</v>
      </c>
      <c r="I15" s="2">
        <f t="shared" si="2"/>
        <v>11.399734</v>
      </c>
      <c r="J15" s="1">
        <v>5.0599999999999996</v>
      </c>
      <c r="K15" s="2">
        <f t="shared" si="3"/>
        <v>11.536216</v>
      </c>
      <c r="L15" s="1">
        <v>6.99</v>
      </c>
      <c r="M15" s="2">
        <f t="shared" si="4"/>
        <v>12.931606</v>
      </c>
      <c r="N15" s="1">
        <v>7.99</v>
      </c>
      <c r="O15" s="2">
        <f t="shared" si="5"/>
        <v>13.830406</v>
      </c>
      <c r="P15" s="1">
        <v>10</v>
      </c>
      <c r="Q15" s="2">
        <f t="shared" si="39"/>
        <v>5.4411166666666668</v>
      </c>
      <c r="R15" s="2">
        <f t="shared" si="39"/>
        <v>2.5760147113333338</v>
      </c>
      <c r="S15" s="1">
        <f t="shared" si="40"/>
        <v>-15.100075368052343</v>
      </c>
      <c r="T15" s="1">
        <f t="shared" si="6"/>
        <v>-5.3923219192923453</v>
      </c>
      <c r="U15" s="1">
        <f t="shared" si="41"/>
        <v>-3.4148820477990154</v>
      </c>
      <c r="V15" s="1">
        <f t="shared" si="7"/>
        <v>16.039602753827655</v>
      </c>
      <c r="W15" s="1">
        <f t="shared" si="8"/>
        <v>28.686130382494319</v>
      </c>
      <c r="X15" s="1"/>
      <c r="Y15" s="1">
        <f t="shared" si="9"/>
        <v>3.3897105802777778</v>
      </c>
      <c r="Z15" s="1">
        <f t="shared" si="10"/>
        <v>0.37346358027777787</v>
      </c>
      <c r="AA15" s="1">
        <f t="shared" si="42"/>
        <v>0.14524991361111153</v>
      </c>
      <c r="AB15" s="1">
        <f t="shared" si="11"/>
        <v>2.399039580277778</v>
      </c>
      <c r="AC15" s="1">
        <f t="shared" si="12"/>
        <v>6.4968062469444448</v>
      </c>
      <c r="AD15" s="1"/>
      <c r="AE15" s="1">
        <f t="shared" si="43"/>
        <v>67.266001247273465</v>
      </c>
      <c r="AF15" s="1">
        <f t="shared" si="13"/>
        <v>77.858022085188182</v>
      </c>
      <c r="AG15" s="1">
        <f t="shared" si="51"/>
        <v>80.285207133423768</v>
      </c>
      <c r="AH15" s="1">
        <f t="shared" si="14"/>
        <v>107.23827093790894</v>
      </c>
      <c r="AI15" s="1">
        <f t="shared" si="15"/>
        <v>126.66132327841613</v>
      </c>
      <c r="AJ15" s="1"/>
      <c r="AK15" s="1"/>
      <c r="AL15" s="1"/>
      <c r="AM15" s="1"/>
      <c r="AN15" s="2">
        <f t="shared" si="16"/>
        <v>10.7776</v>
      </c>
      <c r="AO15" s="2">
        <f t="shared" si="44"/>
        <v>0.50674810000000003</v>
      </c>
      <c r="AP15" s="1">
        <f t="shared" si="45"/>
        <v>105.49039875173362</v>
      </c>
      <c r="AQ15" s="1"/>
      <c r="AR15" s="1"/>
      <c r="AS15" s="2">
        <f t="shared" si="17"/>
        <v>11.399734</v>
      </c>
      <c r="AT15" s="2">
        <f t="shared" si="46"/>
        <v>2.9895494400000002</v>
      </c>
      <c r="AU15" s="1">
        <f t="shared" si="18"/>
        <v>70.731204333262411</v>
      </c>
      <c r="AV15" s="1"/>
      <c r="AW15" s="1"/>
      <c r="AX15" s="2">
        <f t="shared" si="19"/>
        <v>11.536216</v>
      </c>
      <c r="AY15" s="2">
        <f t="shared" si="47"/>
        <v>1.7213564000000001</v>
      </c>
      <c r="AZ15" s="1">
        <f t="shared" si="20"/>
        <v>96.331468967712169</v>
      </c>
      <c r="BA15" s="1"/>
      <c r="BB15" s="1"/>
      <c r="BC15" s="2">
        <f t="shared" si="21"/>
        <v>12.931606</v>
      </c>
      <c r="BD15" s="2">
        <f t="shared" si="48"/>
        <v>4.3132800000000007</v>
      </c>
      <c r="BE15" s="1">
        <f t="shared" si="22"/>
        <v>74.275543042275999</v>
      </c>
      <c r="BF15" s="1"/>
      <c r="BG15" s="1"/>
      <c r="BH15" s="2">
        <f t="shared" si="23"/>
        <v>13.830406</v>
      </c>
      <c r="BI15" s="2">
        <f t="shared" si="49"/>
        <v>3.2387687679999999</v>
      </c>
      <c r="BJ15" s="1">
        <f t="shared" si="24"/>
        <v>112.18277925428862</v>
      </c>
      <c r="BK15" s="1"/>
      <c r="BL15" s="1"/>
      <c r="BM15" s="2">
        <f t="shared" si="25"/>
        <v>10.7776</v>
      </c>
      <c r="BN15" s="2">
        <f t="shared" si="26"/>
        <v>11.399734</v>
      </c>
      <c r="BO15" s="2">
        <f t="shared" si="27"/>
        <v>11.536216</v>
      </c>
      <c r="BP15" s="2">
        <f t="shared" si="28"/>
        <v>12.931606</v>
      </c>
      <c r="BQ15" s="2">
        <f t="shared" si="50"/>
        <v>13.830406</v>
      </c>
      <c r="BR15" s="1">
        <v>2156.4323261803906</v>
      </c>
      <c r="BS15" s="1">
        <v>235.03043096713145</v>
      </c>
      <c r="BT15" s="1">
        <v>72.362281556151757</v>
      </c>
      <c r="BU15" s="1">
        <v>3753.1426427690553</v>
      </c>
      <c r="BV15" s="1">
        <v>11279.055494037058</v>
      </c>
      <c r="BW15" s="1"/>
      <c r="BX15" s="1"/>
      <c r="BY15" s="1" t="s">
        <v>70</v>
      </c>
      <c r="BZ15" s="1">
        <f>BZ13/BZ12</f>
        <v>-1.9037666217493563</v>
      </c>
      <c r="CA15" s="1"/>
      <c r="CB15" s="1" t="s">
        <v>76</v>
      </c>
      <c r="CC15" s="1">
        <v>3.5</v>
      </c>
      <c r="CD15" s="1"/>
      <c r="CE15" s="1"/>
      <c r="CF15" s="1"/>
      <c r="CG15" s="1"/>
      <c r="CH15" s="1" t="s">
        <v>70</v>
      </c>
      <c r="CI15" s="1">
        <f>CI13/CI12</f>
        <v>-2.399226619877703</v>
      </c>
      <c r="CJ15" s="1"/>
      <c r="CK15" s="1"/>
      <c r="CL15" s="1"/>
      <c r="CM15" s="1"/>
      <c r="CN15" s="1"/>
      <c r="CO15" s="1"/>
    </row>
    <row r="16" spans="1:93" x14ac:dyDescent="0.35">
      <c r="A16" s="1"/>
      <c r="B16" s="1"/>
      <c r="C16" s="1">
        <v>0.2</v>
      </c>
      <c r="D16" s="1">
        <v>0.3</v>
      </c>
      <c r="E16" s="1"/>
      <c r="F16" s="1">
        <v>3.5</v>
      </c>
      <c r="G16" s="2">
        <f t="shared" si="1"/>
        <v>-8.2650000000000006</v>
      </c>
      <c r="H16" s="1">
        <v>4.8899999999999997</v>
      </c>
      <c r="I16" s="2">
        <f t="shared" si="2"/>
        <v>-7.5652740000000005</v>
      </c>
      <c r="J16" s="1">
        <v>5.0999999999999996</v>
      </c>
      <c r="K16" s="2">
        <f t="shared" si="3"/>
        <v>-7.4394</v>
      </c>
      <c r="L16" s="1">
        <v>6.89</v>
      </c>
      <c r="M16" s="2">
        <f t="shared" si="4"/>
        <v>-6.1516739999999999</v>
      </c>
      <c r="N16" s="1">
        <v>7.82</v>
      </c>
      <c r="O16" s="2">
        <f t="shared" si="5"/>
        <v>-5.3308559999999998</v>
      </c>
      <c r="P16" s="1">
        <v>-9</v>
      </c>
      <c r="Q16" s="2">
        <f t="shared" si="39"/>
        <v>5.4411166666666668</v>
      </c>
      <c r="R16" s="2">
        <f t="shared" si="39"/>
        <v>2.5760147113333338</v>
      </c>
      <c r="S16" s="1">
        <f t="shared" si="40"/>
        <v>21.04367433974766</v>
      </c>
      <c r="T16" s="1">
        <f t="shared" si="6"/>
        <v>5.5890332302943282</v>
      </c>
      <c r="U16" s="1">
        <f t="shared" si="41"/>
        <v>3.4164248816143274</v>
      </c>
      <c r="V16" s="1">
        <f t="shared" si="7"/>
        <v>-12.645402712372341</v>
      </c>
      <c r="W16" s="1">
        <f t="shared" si="8"/>
        <v>-18.809522954012344</v>
      </c>
      <c r="X16" s="1"/>
      <c r="Y16" s="1">
        <f t="shared" si="9"/>
        <v>3.7679339136111119</v>
      </c>
      <c r="Z16" s="1">
        <f t="shared" si="10"/>
        <v>0.3037295802777783</v>
      </c>
      <c r="AA16" s="1">
        <f t="shared" si="42"/>
        <v>0.11636058027777813</v>
      </c>
      <c r="AB16" s="1">
        <f t="shared" si="11"/>
        <v>2.0992629136111098</v>
      </c>
      <c r="AC16" s="1">
        <f t="shared" si="12"/>
        <v>5.6590859136111114</v>
      </c>
      <c r="AD16" s="1"/>
      <c r="AE16" s="1">
        <f t="shared" si="43"/>
        <v>117.52759997134579</v>
      </c>
      <c r="AF16" s="1">
        <f t="shared" si="13"/>
        <v>102.84573672661693</v>
      </c>
      <c r="AG16" s="1">
        <f t="shared" si="51"/>
        <v>100.30853183999216</v>
      </c>
      <c r="AH16" s="1">
        <f t="shared" si="14"/>
        <v>76.172550241935312</v>
      </c>
      <c r="AI16" s="1">
        <f t="shared" si="15"/>
        <v>62.518604445740891</v>
      </c>
      <c r="AJ16" s="1"/>
      <c r="AK16" s="1"/>
      <c r="AL16" s="1"/>
      <c r="AM16" s="1"/>
      <c r="AN16" s="2">
        <f t="shared" si="16"/>
        <v>-8.2650000000000006</v>
      </c>
      <c r="AO16" s="2">
        <f t="shared" si="44"/>
        <v>0.50674810000000003</v>
      </c>
      <c r="AP16" s="1">
        <f t="shared" si="45"/>
        <v>76.943564729853605</v>
      </c>
      <c r="AQ16" s="1"/>
      <c r="AR16" s="1"/>
      <c r="AS16" s="2">
        <f t="shared" si="17"/>
        <v>-7.5652740000000005</v>
      </c>
      <c r="AT16" s="2">
        <f t="shared" si="46"/>
        <v>2.9895494400000002</v>
      </c>
      <c r="AU16" s="1">
        <f t="shared" si="18"/>
        <v>111.40429784957342</v>
      </c>
      <c r="AV16" s="1"/>
      <c r="AW16" s="1"/>
      <c r="AX16" s="2">
        <f t="shared" si="19"/>
        <v>-7.4394</v>
      </c>
      <c r="AY16" s="2">
        <f t="shared" si="47"/>
        <v>1.7213564000000001</v>
      </c>
      <c r="AZ16" s="1">
        <f t="shared" si="20"/>
        <v>83.919457820140963</v>
      </c>
      <c r="BA16" s="1"/>
      <c r="BB16" s="1"/>
      <c r="BC16" s="2">
        <f t="shared" si="21"/>
        <v>-6.1516739999999999</v>
      </c>
      <c r="BD16" s="2">
        <f t="shared" si="48"/>
        <v>4.3132800000000007</v>
      </c>
      <c r="BE16" s="1">
        <f t="shared" si="22"/>
        <v>109.51526222211601</v>
      </c>
      <c r="BF16" s="1"/>
      <c r="BG16" s="1"/>
      <c r="BH16" s="2">
        <f t="shared" si="23"/>
        <v>-5.3308559999999998</v>
      </c>
      <c r="BI16" s="2">
        <f t="shared" si="49"/>
        <v>3.2387687679999999</v>
      </c>
      <c r="BJ16" s="1">
        <f t="shared" si="24"/>
        <v>73.438468664319061</v>
      </c>
      <c r="BK16" s="1"/>
      <c r="BL16" s="1"/>
      <c r="BM16" s="2">
        <f t="shared" si="25"/>
        <v>-8.2650000000000006</v>
      </c>
      <c r="BN16" s="2">
        <f t="shared" si="26"/>
        <v>-7.5652740000000005</v>
      </c>
      <c r="BO16" s="2">
        <f t="shared" si="27"/>
        <v>-7.4394</v>
      </c>
      <c r="BP16" s="2">
        <f t="shared" si="28"/>
        <v>-6.1516739999999999</v>
      </c>
      <c r="BQ16" s="2">
        <f t="shared" si="50"/>
        <v>-5.3308559999999998</v>
      </c>
      <c r="BR16" s="1">
        <v>4565.3538445610575</v>
      </c>
      <c r="BS16" s="1">
        <v>1061.5282227389187</v>
      </c>
      <c r="BT16" s="1">
        <v>691.02751617705781</v>
      </c>
      <c r="BU16" s="1">
        <v>1451.5260110349172</v>
      </c>
      <c r="BV16" s="1">
        <v>6263.1075905489042</v>
      </c>
      <c r="BW16" s="1"/>
      <c r="BX16" s="1"/>
      <c r="BY16" s="1" t="s">
        <v>71</v>
      </c>
      <c r="BZ16" s="1">
        <f>BZ14/BZ12</f>
        <v>8.5710320504724213E-2</v>
      </c>
      <c r="CA16" s="1"/>
      <c r="CB16" s="1" t="s">
        <v>77</v>
      </c>
      <c r="CC16" s="1">
        <v>4.5</v>
      </c>
      <c r="CD16" s="1"/>
      <c r="CE16" s="1"/>
      <c r="CF16" s="1"/>
      <c r="CG16" s="1"/>
      <c r="CH16" s="1" t="s">
        <v>71</v>
      </c>
      <c r="CI16" s="1">
        <f>CI14/CI12</f>
        <v>0.1198628221305937</v>
      </c>
      <c r="CJ16" s="1"/>
      <c r="CK16" s="1"/>
      <c r="CL16" s="1"/>
      <c r="CM16" s="1"/>
      <c r="CN16" s="1"/>
      <c r="CO16" s="1"/>
    </row>
    <row r="17" spans="1:93" x14ac:dyDescent="0.35">
      <c r="A17" s="1"/>
      <c r="B17" s="1"/>
      <c r="C17" s="1">
        <v>0.2</v>
      </c>
      <c r="D17" s="1">
        <v>0.3</v>
      </c>
      <c r="E17" s="1"/>
      <c r="F17" s="1">
        <v>3.12</v>
      </c>
      <c r="G17" s="2">
        <f t="shared" si="1"/>
        <v>-4.4159360000000003</v>
      </c>
      <c r="H17" s="1">
        <v>4.32</v>
      </c>
      <c r="I17" s="2">
        <f t="shared" si="2"/>
        <v>-3.8802560000000001</v>
      </c>
      <c r="J17" s="1">
        <v>5.79</v>
      </c>
      <c r="K17" s="2">
        <f t="shared" si="3"/>
        <v>-2.9885540000000002</v>
      </c>
      <c r="L17" s="1">
        <v>6.66</v>
      </c>
      <c r="M17" s="2">
        <f t="shared" si="4"/>
        <v>-2.3386640000000001</v>
      </c>
      <c r="N17" s="1">
        <v>7.94</v>
      </c>
      <c r="O17" s="2">
        <f t="shared" si="5"/>
        <v>-1.217384</v>
      </c>
      <c r="P17" s="1">
        <v>-5</v>
      </c>
      <c r="Q17" s="2">
        <f t="shared" si="39"/>
        <v>5.4411166666666668</v>
      </c>
      <c r="R17" s="2">
        <f t="shared" si="39"/>
        <v>2.5760147113333338</v>
      </c>
      <c r="S17" s="1">
        <f t="shared" si="40"/>
        <v>16.229133328587658</v>
      </c>
      <c r="T17" s="1">
        <f t="shared" si="6"/>
        <v>7.2382326989876553</v>
      </c>
      <c r="U17" s="1">
        <f t="shared" si="41"/>
        <v>-1.9413852805723439</v>
      </c>
      <c r="V17" s="1">
        <f t="shared" si="7"/>
        <v>-5.9904199699323453</v>
      </c>
      <c r="W17" s="1">
        <f t="shared" si="8"/>
        <v>-9.4792608164390124</v>
      </c>
      <c r="X17" s="1"/>
      <c r="Y17" s="1">
        <f t="shared" si="9"/>
        <v>5.3875825802777779</v>
      </c>
      <c r="Z17" s="1">
        <f t="shared" si="10"/>
        <v>1.2569025802777776</v>
      </c>
      <c r="AA17" s="1">
        <f t="shared" si="42"/>
        <v>0.1217195802777777</v>
      </c>
      <c r="AB17" s="1">
        <f t="shared" si="11"/>
        <v>1.4856765802777778</v>
      </c>
      <c r="AC17" s="1">
        <f t="shared" si="12"/>
        <v>6.2444179136111124</v>
      </c>
      <c r="AD17" s="1"/>
      <c r="AE17" s="1">
        <f t="shared" si="43"/>
        <v>48.887374749714724</v>
      </c>
      <c r="AF17" s="1">
        <f t="shared" si="13"/>
        <v>41.683431498020632</v>
      </c>
      <c r="AG17" s="1">
        <f t="shared" si="51"/>
        <v>30.964424943149922</v>
      </c>
      <c r="AH17" s="1">
        <f t="shared" si="14"/>
        <v>24.154066835633081</v>
      </c>
      <c r="AI17" s="1">
        <f t="shared" si="15"/>
        <v>14.389873783145397</v>
      </c>
      <c r="AJ17" s="1"/>
      <c r="AK17" s="1"/>
      <c r="AL17" s="1"/>
      <c r="AM17" s="1"/>
      <c r="AN17" s="2">
        <f t="shared" si="16"/>
        <v>-4.4159360000000003</v>
      </c>
      <c r="AO17" s="2">
        <f t="shared" si="44"/>
        <v>0.50674810000000003</v>
      </c>
      <c r="AP17" s="1">
        <f t="shared" si="45"/>
        <v>24.232818748392816</v>
      </c>
      <c r="AQ17" s="1"/>
      <c r="AR17" s="1"/>
      <c r="AS17" s="2">
        <f t="shared" si="17"/>
        <v>-3.8802560000000001</v>
      </c>
      <c r="AT17" s="2">
        <f t="shared" si="46"/>
        <v>2.9895494400000002</v>
      </c>
      <c r="AU17" s="1">
        <f t="shared" si="18"/>
        <v>47.194226783453601</v>
      </c>
      <c r="AV17" s="1"/>
      <c r="AW17" s="1"/>
      <c r="AX17" s="2">
        <f t="shared" si="19"/>
        <v>-2.9885540000000002</v>
      </c>
      <c r="AY17" s="2">
        <f t="shared" si="47"/>
        <v>1.7213564000000001</v>
      </c>
      <c r="AZ17" s="1">
        <f t="shared" si="20"/>
        <v>22.18325597602816</v>
      </c>
      <c r="BA17" s="1"/>
      <c r="BB17" s="1"/>
      <c r="BC17" s="2">
        <f t="shared" si="21"/>
        <v>-2.3386640000000001</v>
      </c>
      <c r="BD17" s="2">
        <f t="shared" si="48"/>
        <v>4.3132800000000007</v>
      </c>
      <c r="BE17" s="1">
        <f t="shared" si="22"/>
        <v>44.248358979136007</v>
      </c>
      <c r="BF17" s="1"/>
      <c r="BG17" s="1"/>
      <c r="BH17" s="2">
        <f t="shared" si="23"/>
        <v>-1.217384</v>
      </c>
      <c r="BI17" s="2">
        <f t="shared" si="49"/>
        <v>3.2387687679999999</v>
      </c>
      <c r="BJ17" s="1">
        <f t="shared" si="24"/>
        <v>19.857297491754061</v>
      </c>
      <c r="BK17" s="1"/>
      <c r="BL17" s="1"/>
      <c r="BM17" s="2">
        <f t="shared" si="25"/>
        <v>-4.4159360000000003</v>
      </c>
      <c r="BN17" s="2">
        <f t="shared" si="26"/>
        <v>-3.8802560000000001</v>
      </c>
      <c r="BO17" s="2">
        <f t="shared" si="27"/>
        <v>-2.9885540000000002</v>
      </c>
      <c r="BP17" s="2">
        <f t="shared" si="28"/>
        <v>-2.3386640000000001</v>
      </c>
      <c r="BQ17" s="2">
        <f t="shared" si="50"/>
        <v>-1.217384</v>
      </c>
      <c r="BR17" s="1">
        <v>5057.2297592834293</v>
      </c>
      <c r="BS17" s="1">
        <v>1965.1668300482308</v>
      </c>
      <c r="BT17" s="1">
        <v>6.4972871451650413E-2</v>
      </c>
      <c r="BU17" s="1">
        <v>1072.5230540793523</v>
      </c>
      <c r="BV17" s="1">
        <v>7887.8196228601573</v>
      </c>
      <c r="BW17" s="1"/>
      <c r="BX17" s="1"/>
      <c r="BY17" s="1" t="s">
        <v>72</v>
      </c>
      <c r="BZ17" s="2">
        <f>EXP(BZ15)</f>
        <v>0.14900631047543836</v>
      </c>
      <c r="CA17" s="1"/>
      <c r="CB17" s="1" t="s">
        <v>78</v>
      </c>
      <c r="CC17" s="1">
        <v>5.5</v>
      </c>
      <c r="CD17" s="1"/>
      <c r="CE17" s="1"/>
      <c r="CF17" s="1"/>
      <c r="CG17" s="1"/>
      <c r="CH17" s="1" t="s">
        <v>72</v>
      </c>
      <c r="CI17" s="2">
        <f>EXP(CI15)</f>
        <v>9.078813988818385E-2</v>
      </c>
      <c r="CJ17" s="1"/>
      <c r="CK17" s="1"/>
      <c r="CL17" s="1"/>
      <c r="CM17" s="1"/>
      <c r="CN17" s="1"/>
      <c r="CO17" s="1"/>
    </row>
    <row r="18" spans="1:93" x14ac:dyDescent="0.35">
      <c r="A18" s="1"/>
      <c r="B18" s="1"/>
      <c r="C18" s="1">
        <v>0.2</v>
      </c>
      <c r="D18" s="1">
        <v>0.3</v>
      </c>
      <c r="E18" s="1"/>
      <c r="F18" s="1">
        <v>3.74</v>
      </c>
      <c r="G18" s="2">
        <f t="shared" si="1"/>
        <v>-8.1607439999999993</v>
      </c>
      <c r="H18" s="1">
        <v>4.42</v>
      </c>
      <c r="I18" s="2">
        <f t="shared" si="2"/>
        <v>-7.8278160000000003</v>
      </c>
      <c r="J18" s="1">
        <v>5.87</v>
      </c>
      <c r="K18" s="2">
        <f t="shared" si="3"/>
        <v>-6.9325859999999997</v>
      </c>
      <c r="L18" s="1">
        <v>6.77</v>
      </c>
      <c r="M18" s="2">
        <f t="shared" si="4"/>
        <v>-6.2500260000000001</v>
      </c>
      <c r="N18" s="1">
        <v>7.91</v>
      </c>
      <c r="O18" s="2">
        <f t="shared" si="5"/>
        <v>-5.245914</v>
      </c>
      <c r="P18" s="1">
        <v>-9</v>
      </c>
      <c r="Q18" s="2">
        <f t="shared" si="39"/>
        <v>5.4411166666666668</v>
      </c>
      <c r="R18" s="2">
        <f t="shared" si="39"/>
        <v>2.5760147113333338</v>
      </c>
      <c r="S18" s="1">
        <f t="shared" si="40"/>
        <v>18.264479189827654</v>
      </c>
      <c r="T18" s="1">
        <f t="shared" si="6"/>
        <v>10.623524936520992</v>
      </c>
      <c r="U18" s="1">
        <f t="shared" si="41"/>
        <v>-4.0780803684123441</v>
      </c>
      <c r="V18" s="1">
        <f t="shared" si="7"/>
        <v>-11.72877840061234</v>
      </c>
      <c r="W18" s="1">
        <f t="shared" si="8"/>
        <v>-19.311429429932343</v>
      </c>
      <c r="X18" s="1"/>
      <c r="Y18" s="1">
        <f t="shared" si="9"/>
        <v>2.8937979136111109</v>
      </c>
      <c r="Z18" s="1">
        <f t="shared" si="10"/>
        <v>1.0426792469444448</v>
      </c>
      <c r="AA18" s="1">
        <f t="shared" si="42"/>
        <v>0.18394091361111106</v>
      </c>
      <c r="AB18" s="1">
        <f t="shared" si="11"/>
        <v>1.7659309136111097</v>
      </c>
      <c r="AC18" s="1">
        <f t="shared" si="12"/>
        <v>6.0953849136111113</v>
      </c>
      <c r="AD18" s="1"/>
      <c r="AE18" s="1">
        <f t="shared" si="43"/>
        <v>115.27798762539223</v>
      </c>
      <c r="AF18" s="1">
        <f t="shared" si="13"/>
        <v>108.23969347008268</v>
      </c>
      <c r="AG18" s="1">
        <f t="shared" si="51"/>
        <v>90.413487487568773</v>
      </c>
      <c r="AH18" s="1">
        <f t="shared" si="14"/>
        <v>77.898994638113436</v>
      </c>
      <c r="AI18" s="1">
        <f t="shared" si="15"/>
        <v>61.18256876518074</v>
      </c>
      <c r="AJ18" s="1"/>
      <c r="AK18" s="1"/>
      <c r="AL18" s="1"/>
      <c r="AM18" s="1"/>
      <c r="AN18" s="2">
        <f t="shared" si="16"/>
        <v>-8.1607439999999993</v>
      </c>
      <c r="AO18" s="2">
        <f t="shared" si="44"/>
        <v>0.50674810000000003</v>
      </c>
      <c r="AP18" s="1">
        <f t="shared" si="45"/>
        <v>75.125419303562381</v>
      </c>
      <c r="AQ18" s="1"/>
      <c r="AR18" s="1"/>
      <c r="AS18" s="2">
        <f t="shared" si="17"/>
        <v>-7.8278160000000003</v>
      </c>
      <c r="AT18" s="2">
        <f t="shared" si="46"/>
        <v>2.9895494400000002</v>
      </c>
      <c r="AU18" s="1">
        <f t="shared" si="18"/>
        <v>117.01539506250639</v>
      </c>
      <c r="AV18" s="1"/>
      <c r="AW18" s="1"/>
      <c r="AX18" s="2">
        <f t="shared" si="19"/>
        <v>-6.9325859999999997</v>
      </c>
      <c r="AY18" s="2">
        <f t="shared" si="47"/>
        <v>1.7213564000000001</v>
      </c>
      <c r="AZ18" s="1">
        <f t="shared" si="20"/>
        <v>74.890719062517761</v>
      </c>
      <c r="BA18" s="1"/>
      <c r="BB18" s="1"/>
      <c r="BC18" s="2">
        <f t="shared" si="21"/>
        <v>-6.2500260000000001</v>
      </c>
      <c r="BD18" s="2">
        <f t="shared" si="48"/>
        <v>4.3132800000000007</v>
      </c>
      <c r="BE18" s="1">
        <f t="shared" si="22"/>
        <v>111.58343364963602</v>
      </c>
      <c r="BF18" s="1"/>
      <c r="BG18" s="1"/>
      <c r="BH18" s="2">
        <f t="shared" si="23"/>
        <v>-5.245914</v>
      </c>
      <c r="BI18" s="2">
        <f t="shared" si="49"/>
        <v>3.2387687679999999</v>
      </c>
      <c r="BJ18" s="1">
        <f t="shared" si="24"/>
        <v>71.989841673596118</v>
      </c>
      <c r="BK18" s="1"/>
      <c r="BL18" s="1"/>
      <c r="BM18" s="2">
        <f t="shared" si="25"/>
        <v>-8.1607439999999993</v>
      </c>
      <c r="BN18" s="2">
        <f t="shared" si="26"/>
        <v>-7.8278160000000003</v>
      </c>
      <c r="BO18" s="2">
        <f t="shared" si="27"/>
        <v>-6.9325859999999997</v>
      </c>
      <c r="BP18" s="2">
        <f t="shared" si="28"/>
        <v>-6.2500260000000001</v>
      </c>
      <c r="BQ18" s="2">
        <f t="shared" si="50"/>
        <v>-5.245914</v>
      </c>
      <c r="BR18" s="1">
        <v>3888.0964196772161</v>
      </c>
      <c r="BS18" s="1">
        <v>2089.2397514032973</v>
      </c>
      <c r="BT18" s="1">
        <v>0.8962451185982806</v>
      </c>
      <c r="BU18" s="1">
        <v>1100.998521480198</v>
      </c>
      <c r="BV18" s="1">
        <v>6953.3747191485181</v>
      </c>
      <c r="BW18" s="1"/>
      <c r="BX18" s="1"/>
      <c r="BY18" s="1" t="s">
        <v>73</v>
      </c>
      <c r="BZ18" s="2">
        <f>EXP(BZ16)</f>
        <v>1.0894906794787005</v>
      </c>
      <c r="CA18" s="1"/>
      <c r="CB18" s="1"/>
      <c r="CC18" s="1"/>
      <c r="CD18" s="1"/>
      <c r="CE18" s="1"/>
      <c r="CF18" s="1"/>
      <c r="CG18" s="1"/>
      <c r="CH18" s="1" t="s">
        <v>73</v>
      </c>
      <c r="CI18" s="2">
        <f>EXP(CI16)</f>
        <v>1.1273421945715156</v>
      </c>
      <c r="CJ18" s="1"/>
      <c r="CK18" s="1"/>
      <c r="CL18" s="1"/>
      <c r="CM18" s="1"/>
      <c r="CN18" s="1"/>
      <c r="CO18" s="1"/>
    </row>
    <row r="19" spans="1:93" x14ac:dyDescent="0.35">
      <c r="A19" s="1"/>
      <c r="B19" s="1"/>
      <c r="C19" s="1">
        <v>0.2</v>
      </c>
      <c r="D19" s="1">
        <v>0.3</v>
      </c>
      <c r="E19" s="1"/>
      <c r="F19" s="1">
        <v>3.55</v>
      </c>
      <c r="G19" s="2">
        <f t="shared" si="1"/>
        <v>-3.2438500000000001</v>
      </c>
      <c r="H19" s="1">
        <v>4.47</v>
      </c>
      <c r="I19" s="2">
        <f t="shared" si="2"/>
        <v>-2.8011460000000001</v>
      </c>
      <c r="J19" s="1">
        <v>5.2</v>
      </c>
      <c r="K19" s="2">
        <f t="shared" si="3"/>
        <v>-2.3776000000000002</v>
      </c>
      <c r="L19" s="2">
        <v>6.66</v>
      </c>
      <c r="M19" s="2">
        <f t="shared" si="4"/>
        <v>-1.3386640000000001</v>
      </c>
      <c r="N19" s="1">
        <v>7.33</v>
      </c>
      <c r="O19" s="2">
        <f t="shared" si="5"/>
        <v>-0.77626600000000012</v>
      </c>
      <c r="P19" s="1">
        <v>-4</v>
      </c>
      <c r="Q19" s="2">
        <f t="shared" si="39"/>
        <v>5.4411166666666668</v>
      </c>
      <c r="R19" s="2">
        <f t="shared" si="39"/>
        <v>2.5760147113333338</v>
      </c>
      <c r="S19" s="1">
        <f t="shared" si="40"/>
        <v>11.00604315334766</v>
      </c>
      <c r="T19" s="1">
        <f t="shared" si="6"/>
        <v>5.2218503861209911</v>
      </c>
      <c r="U19" s="1">
        <f t="shared" si="41"/>
        <v>1.1943990671476554</v>
      </c>
      <c r="V19" s="1">
        <f t="shared" si="7"/>
        <v>-4.7715366365990119</v>
      </c>
      <c r="W19" s="1">
        <f t="shared" si="8"/>
        <v>-6.3320671642923454</v>
      </c>
      <c r="X19" s="1"/>
      <c r="Y19" s="1">
        <f t="shared" si="9"/>
        <v>3.5763222469444456</v>
      </c>
      <c r="Z19" s="1">
        <f t="shared" si="10"/>
        <v>0.94306758027777859</v>
      </c>
      <c r="AA19" s="1">
        <f t="shared" si="42"/>
        <v>5.8137246944444436E-2</v>
      </c>
      <c r="AB19" s="1">
        <f t="shared" si="11"/>
        <v>1.4856765802777778</v>
      </c>
      <c r="AC19" s="1">
        <f t="shared" si="12"/>
        <v>3.5678802469444442</v>
      </c>
      <c r="AD19" s="1"/>
      <c r="AE19" s="1">
        <f t="shared" si="43"/>
        <v>33.870825258223036</v>
      </c>
      <c r="AF19" s="1">
        <f t="shared" si="13"/>
        <v>28.913857315506799</v>
      </c>
      <c r="AG19" s="1">
        <f t="shared" si="51"/>
        <v>24.538298708338026</v>
      </c>
      <c r="AH19" s="1">
        <f t="shared" si="14"/>
        <v>15.324709412966412</v>
      </c>
      <c r="AI19" s="1">
        <f t="shared" si="15"/>
        <v>11.237785967577523</v>
      </c>
      <c r="AJ19" s="1"/>
      <c r="AK19" s="1"/>
      <c r="AL19" s="1"/>
      <c r="AM19" s="1"/>
      <c r="AN19" s="2">
        <f t="shared" si="16"/>
        <v>-3.2438500000000001</v>
      </c>
      <c r="AO19" s="2">
        <f t="shared" si="44"/>
        <v>0.50674810000000003</v>
      </c>
      <c r="AP19" s="1">
        <f t="shared" si="45"/>
        <v>14.066986107723613</v>
      </c>
      <c r="AQ19" s="1"/>
      <c r="AR19" s="1"/>
      <c r="AS19" s="2">
        <f t="shared" si="17"/>
        <v>-2.8011460000000001</v>
      </c>
      <c r="AT19" s="2">
        <f t="shared" si="46"/>
        <v>2.9895494400000002</v>
      </c>
      <c r="AU19" s="1">
        <f t="shared" si="18"/>
        <v>33.532153678836799</v>
      </c>
      <c r="AV19" s="1"/>
      <c r="AW19" s="1"/>
      <c r="AX19" s="2">
        <f t="shared" si="19"/>
        <v>-2.3776000000000002</v>
      </c>
      <c r="AY19" s="2">
        <f t="shared" si="47"/>
        <v>1.7213564000000001</v>
      </c>
      <c r="AZ19" s="1">
        <f t="shared" si="20"/>
        <v>16.801443569100964</v>
      </c>
      <c r="BA19" s="1"/>
      <c r="BB19" s="1"/>
      <c r="BC19" s="2">
        <f t="shared" si="21"/>
        <v>-1.3386640000000001</v>
      </c>
      <c r="BD19" s="2">
        <f t="shared" si="48"/>
        <v>4.3132800000000007</v>
      </c>
      <c r="BE19" s="1">
        <f t="shared" si="22"/>
        <v>31.944470979136003</v>
      </c>
      <c r="BF19" s="1"/>
      <c r="BG19" s="1"/>
      <c r="BH19" s="2">
        <f t="shared" si="23"/>
        <v>-0.77626600000000012</v>
      </c>
      <c r="BI19" s="2">
        <f t="shared" si="49"/>
        <v>3.2387687679999999</v>
      </c>
      <c r="BJ19" s="1">
        <f t="shared" si="24"/>
        <v>16.120504188248809</v>
      </c>
      <c r="BK19" s="1"/>
      <c r="BL19" s="1"/>
      <c r="BM19" s="2">
        <f t="shared" si="25"/>
        <v>-3.2438500000000001</v>
      </c>
      <c r="BN19" s="2">
        <f t="shared" si="26"/>
        <v>-2.8011460000000001</v>
      </c>
      <c r="BO19" s="2">
        <f t="shared" si="27"/>
        <v>-2.3776000000000002</v>
      </c>
      <c r="BP19" s="2">
        <f t="shared" si="28"/>
        <v>-1.3386640000000001</v>
      </c>
      <c r="BQ19" s="2">
        <f t="shared" si="50"/>
        <v>-0.77626600000000012</v>
      </c>
      <c r="BR19" s="1">
        <v>3783.4680727542245</v>
      </c>
      <c r="BS19" s="1">
        <v>1550.3671759636647</v>
      </c>
      <c r="BT19" s="1">
        <v>331.14544804172453</v>
      </c>
      <c r="BU19" s="1">
        <v>1139.0218496126856</v>
      </c>
      <c r="BV19" s="1">
        <v>3827.8100061404662</v>
      </c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1:93" x14ac:dyDescent="0.35">
      <c r="A20" s="1"/>
      <c r="B20" s="1"/>
      <c r="C20" s="1">
        <v>0.2</v>
      </c>
      <c r="D20" s="1">
        <v>0.3</v>
      </c>
      <c r="E20" s="1"/>
      <c r="F20" s="1">
        <v>3.66</v>
      </c>
      <c r="G20" s="2">
        <f t="shared" si="1"/>
        <v>4.8037359999999998</v>
      </c>
      <c r="H20" s="1">
        <v>4.83</v>
      </c>
      <c r="I20" s="2">
        <f t="shared" si="2"/>
        <v>5.3997340000000005</v>
      </c>
      <c r="J20" s="1">
        <v>5.32</v>
      </c>
      <c r="K20" s="2">
        <f t="shared" si="3"/>
        <v>5.6981440000000001</v>
      </c>
      <c r="L20" s="1">
        <v>6.19</v>
      </c>
      <c r="M20" s="2">
        <f t="shared" si="4"/>
        <v>6.2989660000000001</v>
      </c>
      <c r="N20" s="1">
        <v>7.32</v>
      </c>
      <c r="O20" s="2">
        <f t="shared" si="5"/>
        <v>7.2149440000000009</v>
      </c>
      <c r="P20" s="1">
        <v>4</v>
      </c>
      <c r="Q20" s="2">
        <f t="shared" ref="Q20:R31" si="53">Q19</f>
        <v>5.4411166666666668</v>
      </c>
      <c r="R20" s="2">
        <f t="shared" si="53"/>
        <v>2.5760147113333338</v>
      </c>
      <c r="S20" s="1">
        <f t="shared" si="40"/>
        <v>-3.9678315159323434</v>
      </c>
      <c r="T20" s="1">
        <f t="shared" si="6"/>
        <v>-1.7256219192923448</v>
      </c>
      <c r="U20" s="1">
        <f t="shared" si="41"/>
        <v>-0.37814189234567736</v>
      </c>
      <c r="V20" s="1">
        <f t="shared" si="7"/>
        <v>2.7880561708943228</v>
      </c>
      <c r="W20" s="1">
        <f t="shared" si="8"/>
        <v>8.7160069249876564</v>
      </c>
      <c r="X20" s="1"/>
      <c r="Y20" s="1">
        <f t="shared" si="9"/>
        <v>3.1723765802777777</v>
      </c>
      <c r="Z20" s="1">
        <f t="shared" si="10"/>
        <v>0.37346358027777787</v>
      </c>
      <c r="AA20" s="1">
        <f t="shared" si="42"/>
        <v>1.4669246944444414E-2</v>
      </c>
      <c r="AB20" s="1">
        <f t="shared" si="11"/>
        <v>0.56082624694444483</v>
      </c>
      <c r="AC20" s="1">
        <f t="shared" si="12"/>
        <v>3.5302025802777783</v>
      </c>
      <c r="AD20" s="1"/>
      <c r="AE20" s="1">
        <f t="shared" si="43"/>
        <v>4.9627421399786709</v>
      </c>
      <c r="AF20" s="1">
        <f t="shared" si="13"/>
        <v>7.9733906211881855</v>
      </c>
      <c r="AG20" s="1">
        <f t="shared" si="51"/>
        <v>9.7476912951502239</v>
      </c>
      <c r="AH20" s="1">
        <f t="shared" si="14"/>
        <v>13.860366297784791</v>
      </c>
      <c r="AI20" s="1">
        <f t="shared" si="15"/>
        <v>21.519664945249424</v>
      </c>
      <c r="AJ20" s="1"/>
      <c r="AK20" s="1"/>
      <c r="AL20" s="1"/>
      <c r="AM20" s="1"/>
      <c r="AN20" s="2">
        <f t="shared" si="16"/>
        <v>4.8037359999999998</v>
      </c>
      <c r="AO20" s="2">
        <f t="shared" si="44"/>
        <v>0.50674810000000003</v>
      </c>
      <c r="AP20" s="1">
        <f t="shared" si="45"/>
        <v>18.464105012746405</v>
      </c>
      <c r="AQ20" s="1"/>
      <c r="AR20" s="1"/>
      <c r="AS20" s="2">
        <f t="shared" si="17"/>
        <v>5.3997340000000005</v>
      </c>
      <c r="AT20" s="2">
        <f t="shared" si="46"/>
        <v>2.9895494400000002</v>
      </c>
      <c r="AU20" s="1">
        <f t="shared" si="18"/>
        <v>5.808989613262395</v>
      </c>
      <c r="AV20" s="1"/>
      <c r="AW20" s="1"/>
      <c r="AX20" s="2">
        <f t="shared" si="19"/>
        <v>5.6981440000000001</v>
      </c>
      <c r="AY20" s="2">
        <f t="shared" si="47"/>
        <v>1.7213564000000001</v>
      </c>
      <c r="AZ20" s="1">
        <f t="shared" si="20"/>
        <v>15.814839615513758</v>
      </c>
      <c r="BA20" s="1"/>
      <c r="BB20" s="1"/>
      <c r="BC20" s="2">
        <f t="shared" si="21"/>
        <v>6.2989660000000001</v>
      </c>
      <c r="BD20" s="2">
        <f t="shared" si="48"/>
        <v>4.3132800000000007</v>
      </c>
      <c r="BE20" s="1">
        <f t="shared" si="22"/>
        <v>3.9429488905959977</v>
      </c>
      <c r="BF20" s="1"/>
      <c r="BG20" s="1"/>
      <c r="BH20" s="2">
        <f t="shared" si="23"/>
        <v>7.2149440000000009</v>
      </c>
      <c r="BI20" s="2">
        <f t="shared" si="49"/>
        <v>3.2387687679999999</v>
      </c>
      <c r="BJ20" s="1">
        <f t="shared" si="24"/>
        <v>15.809969475570261</v>
      </c>
      <c r="BK20" s="1"/>
      <c r="BL20" s="1"/>
      <c r="BM20" s="2">
        <f t="shared" si="25"/>
        <v>4.8037359999999998</v>
      </c>
      <c r="BN20" s="2">
        <f t="shared" si="26"/>
        <v>5.3997340000000005</v>
      </c>
      <c r="BO20" s="2">
        <f t="shared" si="27"/>
        <v>5.6981440000000001</v>
      </c>
      <c r="BP20" s="2">
        <f t="shared" si="28"/>
        <v>6.2989660000000001</v>
      </c>
      <c r="BQ20" s="2">
        <f t="shared" si="50"/>
        <v>7.2149440000000009</v>
      </c>
      <c r="BR20" s="1">
        <v>2614.3384847433504</v>
      </c>
      <c r="BS20" s="1">
        <v>454.99885776713137</v>
      </c>
      <c r="BT20" s="1">
        <v>41.090692672231512</v>
      </c>
      <c r="BU20" s="1">
        <v>558.41932925865285</v>
      </c>
      <c r="BV20" s="1">
        <v>4820.496817920236</v>
      </c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3" x14ac:dyDescent="0.35">
      <c r="A21" s="1"/>
      <c r="B21" s="1"/>
      <c r="C21" s="1">
        <v>0.2</v>
      </c>
      <c r="D21" s="1">
        <v>0.3</v>
      </c>
      <c r="E21" s="1"/>
      <c r="F21" s="1">
        <v>3</v>
      </c>
      <c r="G21" s="2">
        <f t="shared" si="1"/>
        <v>5.54</v>
      </c>
      <c r="H21" s="1">
        <v>4.12</v>
      </c>
      <c r="I21" s="2">
        <f t="shared" si="2"/>
        <v>6.0184639999999998</v>
      </c>
      <c r="J21" s="1">
        <v>5.22</v>
      </c>
      <c r="K21" s="2">
        <f t="shared" si="3"/>
        <v>6.6349039999999997</v>
      </c>
      <c r="L21" s="1">
        <v>6.13</v>
      </c>
      <c r="M21" s="2">
        <f t="shared" si="4"/>
        <v>7.2546140000000001</v>
      </c>
      <c r="N21" s="1">
        <v>7.21</v>
      </c>
      <c r="O21" s="2">
        <f t="shared" si="5"/>
        <v>8.1190460000000009</v>
      </c>
      <c r="P21" s="1">
        <v>5</v>
      </c>
      <c r="Q21" s="2">
        <f t="shared" si="53"/>
        <v>5.4411166666666668</v>
      </c>
      <c r="R21" s="2">
        <f t="shared" si="53"/>
        <v>2.5760147113333338</v>
      </c>
      <c r="S21" s="1">
        <f t="shared" si="40"/>
        <v>-7.2354338879190108</v>
      </c>
      <c r="T21" s="1">
        <f t="shared" si="6"/>
        <v>-4.5478771294123437</v>
      </c>
      <c r="U21" s="1">
        <f t="shared" si="41"/>
        <v>-0.89748806987901264</v>
      </c>
      <c r="V21" s="1">
        <f t="shared" si="7"/>
        <v>3.223009073307654</v>
      </c>
      <c r="W21" s="1">
        <f>(N21-Q21)*(O21-R21)</f>
        <v>9.8049756626676547</v>
      </c>
      <c r="X21" s="1"/>
      <c r="Y21" s="1">
        <f t="shared" si="9"/>
        <v>5.9590505802777782</v>
      </c>
      <c r="Z21" s="1">
        <f t="shared" si="10"/>
        <v>1.7453492469444445</v>
      </c>
      <c r="AA21" s="1">
        <f t="shared" si="42"/>
        <v>4.8892580277777958E-2</v>
      </c>
      <c r="AB21" s="1">
        <f t="shared" si="11"/>
        <v>0.4745602469444441</v>
      </c>
      <c r="AC21" s="1">
        <f t="shared" si="12"/>
        <v>3.1289482469444438</v>
      </c>
      <c r="AD21" s="1"/>
      <c r="AE21" s="1">
        <f t="shared" si="43"/>
        <v>8.7852087914324208</v>
      </c>
      <c r="AF21" s="1">
        <f t="shared" si="13"/>
        <v>11.850457105041635</v>
      </c>
      <c r="AG21" s="1">
        <f t="shared" si="51"/>
        <v>16.474582257652997</v>
      </c>
      <c r="AH21" s="1">
        <f t="shared" si="14"/>
        <v>21.889291303912231</v>
      </c>
      <c r="AI21" s="1">
        <f t="shared" si="15"/>
        <v>30.725195867137646</v>
      </c>
      <c r="AJ21" s="1"/>
      <c r="AK21" s="1"/>
      <c r="AL21" s="1"/>
      <c r="AM21" s="1"/>
      <c r="AN21" s="2">
        <f t="shared" si="16"/>
        <v>5.54</v>
      </c>
      <c r="AO21" s="2">
        <f t="shared" si="44"/>
        <v>0.50674810000000003</v>
      </c>
      <c r="AP21" s="1">
        <f t="shared" si="45"/>
        <v>25.333624688853607</v>
      </c>
      <c r="AQ21" s="1"/>
      <c r="AR21" s="1"/>
      <c r="AS21" s="2">
        <f t="shared" si="17"/>
        <v>6.0184639999999998</v>
      </c>
      <c r="AT21" s="2">
        <f t="shared" si="46"/>
        <v>2.9895494400000002</v>
      </c>
      <c r="AU21" s="1">
        <f t="shared" si="18"/>
        <v>9.1743234117799908</v>
      </c>
      <c r="AV21" s="1"/>
      <c r="AW21" s="1"/>
      <c r="AX21" s="2">
        <f t="shared" si="19"/>
        <v>6.6349039999999997</v>
      </c>
      <c r="AY21" s="2">
        <f t="shared" si="47"/>
        <v>1.7213564000000001</v>
      </c>
      <c r="AZ21" s="1">
        <f t="shared" si="20"/>
        <v>24.142950017465754</v>
      </c>
      <c r="BA21" s="1"/>
      <c r="BB21" s="1"/>
      <c r="BC21" s="2">
        <f t="shared" si="21"/>
        <v>7.2546140000000001</v>
      </c>
      <c r="BD21" s="2">
        <f t="shared" si="48"/>
        <v>4.3132800000000007</v>
      </c>
      <c r="BE21" s="1">
        <f t="shared" si="22"/>
        <v>8.6514456995559961</v>
      </c>
      <c r="BF21" s="1"/>
      <c r="BG21" s="1"/>
      <c r="BH21" s="2">
        <f t="shared" si="23"/>
        <v>8.1190460000000009</v>
      </c>
      <c r="BI21" s="2">
        <f t="shared" si="49"/>
        <v>3.2387687679999999</v>
      </c>
      <c r="BJ21" s="1">
        <f t="shared" si="24"/>
        <v>23.817105861177591</v>
      </c>
      <c r="BK21" s="1"/>
      <c r="BL21" s="1"/>
      <c r="BM21" s="2">
        <f t="shared" si="25"/>
        <v>5.54</v>
      </c>
      <c r="BN21" s="2">
        <f t="shared" si="26"/>
        <v>6.0184639999999998</v>
      </c>
      <c r="BO21" s="2">
        <f t="shared" si="27"/>
        <v>6.6349039999999997</v>
      </c>
      <c r="BP21" s="2">
        <f t="shared" si="28"/>
        <v>7.2546140000000001</v>
      </c>
      <c r="BQ21" s="2">
        <f t="shared" si="50"/>
        <v>8.1190460000000009</v>
      </c>
      <c r="BR21" s="1">
        <v>4009.0934255777238</v>
      </c>
      <c r="BS21" s="1">
        <v>1551.9031696007648</v>
      </c>
      <c r="BT21" s="1">
        <v>73.482651129165149</v>
      </c>
      <c r="BU21" s="1">
        <v>502.35591677726592</v>
      </c>
      <c r="BV21" s="1">
        <v>4307.9398048407829</v>
      </c>
      <c r="BW21" s="1"/>
      <c r="BX21" s="1"/>
      <c r="BY21" s="4" t="s">
        <v>79</v>
      </c>
      <c r="BZ21" s="5"/>
      <c r="CA21" s="5"/>
      <c r="CB21" s="5"/>
      <c r="CC21" s="5"/>
      <c r="CD21" s="6"/>
      <c r="CE21" s="1"/>
      <c r="CF21" s="1"/>
      <c r="CG21" s="1"/>
      <c r="CH21" s="7" t="s">
        <v>80</v>
      </c>
      <c r="CI21" s="8"/>
      <c r="CJ21" s="8"/>
      <c r="CK21" s="8"/>
      <c r="CL21" s="8"/>
      <c r="CM21" s="8"/>
      <c r="CN21" s="8"/>
      <c r="CO21" s="8"/>
    </row>
    <row r="22" spans="1:93" x14ac:dyDescent="0.35">
      <c r="A22" s="1"/>
      <c r="B22" s="1"/>
      <c r="C22" s="1">
        <v>0.2</v>
      </c>
      <c r="D22" s="1">
        <v>0.3</v>
      </c>
      <c r="E22" s="1"/>
      <c r="F22" s="1"/>
      <c r="G22" s="1"/>
      <c r="H22" s="1">
        <v>4.16</v>
      </c>
      <c r="I22" s="2">
        <f t="shared" si="2"/>
        <v>7.0383360000000001</v>
      </c>
      <c r="J22" s="1">
        <v>5.39</v>
      </c>
      <c r="K22" s="2">
        <f t="shared" si="3"/>
        <v>7.7431260000000002</v>
      </c>
      <c r="L22" s="1">
        <v>6.2</v>
      </c>
      <c r="M22" s="2">
        <f t="shared" si="4"/>
        <v>8.3064</v>
      </c>
      <c r="N22" s="1"/>
      <c r="O22" s="1"/>
      <c r="P22" s="1">
        <v>6</v>
      </c>
      <c r="Q22" s="2">
        <f t="shared" si="53"/>
        <v>5.4411166666666668</v>
      </c>
      <c r="R22" s="2">
        <f t="shared" si="53"/>
        <v>2.5760147113333338</v>
      </c>
      <c r="S22" s="1"/>
      <c r="T22" s="1">
        <f t="shared" si="6"/>
        <v>-5.7167541749323449</v>
      </c>
      <c r="U22" s="1">
        <f t="shared" si="41"/>
        <v>-0.26412550537234686</v>
      </c>
      <c r="V22" s="1">
        <f t="shared" si="7"/>
        <v>4.348693889147655</v>
      </c>
      <c r="W22" s="1"/>
      <c r="X22" s="1"/>
      <c r="Y22" s="1"/>
      <c r="Z22" s="1">
        <f t="shared" si="10"/>
        <v>1.6412599136111112</v>
      </c>
      <c r="AA22" s="1">
        <f t="shared" si="42"/>
        <v>2.6129136111111596E-3</v>
      </c>
      <c r="AB22" s="1">
        <f t="shared" si="11"/>
        <v>0.57590391361111115</v>
      </c>
      <c r="AC22" s="1"/>
      <c r="AD22" s="1"/>
      <c r="AE22" s="1"/>
      <c r="AF22" s="1">
        <f t="shared" si="13"/>
        <v>19.912311283287742</v>
      </c>
      <c r="AG22" s="1">
        <f t="shared" si="51"/>
        <v>26.699039069466494</v>
      </c>
      <c r="AH22" s="1">
        <f t="shared" si="14"/>
        <v>32.837315556567347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2">
        <f t="shared" si="17"/>
        <v>7.0383360000000001</v>
      </c>
      <c r="AT22" s="2">
        <f t="shared" si="46"/>
        <v>2.9895494400000002</v>
      </c>
      <c r="AU22" s="1">
        <f t="shared" si="18"/>
        <v>16.392672608436634</v>
      </c>
      <c r="AV22" s="1"/>
      <c r="AW22" s="1"/>
      <c r="AX22" s="2">
        <f t="shared" si="19"/>
        <v>7.7431260000000002</v>
      </c>
      <c r="AY22" s="2">
        <f t="shared" si="47"/>
        <v>1.7213564000000001</v>
      </c>
      <c r="AZ22" s="1">
        <f t="shared" si="20"/>
        <v>36.261709115484159</v>
      </c>
      <c r="BA22" s="1"/>
      <c r="BB22" s="1"/>
      <c r="BC22" s="2">
        <f t="shared" si="21"/>
        <v>8.3064</v>
      </c>
      <c r="BD22" s="2">
        <f t="shared" si="48"/>
        <v>4.3132800000000007</v>
      </c>
      <c r="BE22" s="1">
        <f t="shared" si="22"/>
        <v>15.945007334399994</v>
      </c>
      <c r="BF22" s="1"/>
      <c r="BG22" s="1"/>
      <c r="BH22" s="1"/>
      <c r="BI22" s="1"/>
      <c r="BJ22" s="1"/>
      <c r="BK22" s="1"/>
      <c r="BL22" s="1"/>
      <c r="BM22" s="1"/>
      <c r="BN22" s="2">
        <f t="shared" si="26"/>
        <v>7.0383360000000001</v>
      </c>
      <c r="BO22" s="2">
        <f t="shared" si="27"/>
        <v>7.7431260000000002</v>
      </c>
      <c r="BP22" s="2">
        <f t="shared" si="28"/>
        <v>8.3064</v>
      </c>
      <c r="BQ22" s="1"/>
      <c r="BR22" s="1"/>
      <c r="BS22" s="1">
        <v>1398.805047416017</v>
      </c>
      <c r="BT22" s="1">
        <v>4.6703628629183411</v>
      </c>
      <c r="BU22" s="1">
        <v>676.13509061505988</v>
      </c>
      <c r="BV22" s="1"/>
      <c r="BW22" s="1"/>
      <c r="BX22" s="1"/>
      <c r="BY22" s="1"/>
      <c r="BZ22" s="1" t="s">
        <v>81</v>
      </c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1:93" x14ac:dyDescent="0.35">
      <c r="A23" s="1"/>
      <c r="B23" s="1"/>
      <c r="C23" s="1">
        <v>0.2</v>
      </c>
      <c r="D23" s="1">
        <v>0.3</v>
      </c>
      <c r="E23" s="1"/>
      <c r="F23" s="1" t="s">
        <v>57</v>
      </c>
      <c r="G23" s="1" t="s">
        <v>58</v>
      </c>
      <c r="H23" s="1">
        <v>4.45</v>
      </c>
      <c r="I23" s="2">
        <f t="shared" si="2"/>
        <v>10.18815</v>
      </c>
      <c r="J23" s="1">
        <v>5.21</v>
      </c>
      <c r="K23" s="2">
        <f t="shared" si="3"/>
        <v>10.628646</v>
      </c>
      <c r="L23" s="1">
        <v>6.07</v>
      </c>
      <c r="M23" s="2">
        <f t="shared" si="4"/>
        <v>11.210694</v>
      </c>
      <c r="N23" s="1" t="s">
        <v>59</v>
      </c>
      <c r="O23" s="1" t="s">
        <v>60</v>
      </c>
      <c r="P23" s="1">
        <v>9</v>
      </c>
      <c r="Q23" s="2">
        <f t="shared" si="53"/>
        <v>5.4411166666666668</v>
      </c>
      <c r="R23" s="2">
        <f t="shared" si="53"/>
        <v>2.5760147113333338</v>
      </c>
      <c r="S23" s="1"/>
      <c r="T23" s="1">
        <f t="shared" si="6"/>
        <v>-7.5445141535190103</v>
      </c>
      <c r="U23" s="1">
        <f t="shared" si="41"/>
        <v>-1.8610973013323457</v>
      </c>
      <c r="V23" s="1">
        <f t="shared" si="7"/>
        <v>5.4302058933209896</v>
      </c>
      <c r="W23" s="1"/>
      <c r="X23" s="1"/>
      <c r="Y23" s="1"/>
      <c r="Z23" s="1">
        <f t="shared" si="10"/>
        <v>0.98231224694444441</v>
      </c>
      <c r="AA23" s="1">
        <f t="shared" si="42"/>
        <v>5.3414913611111198E-2</v>
      </c>
      <c r="AB23" s="1">
        <f t="shared" si="11"/>
        <v>0.39549424694444463</v>
      </c>
      <c r="AC23" s="1"/>
      <c r="AD23" s="1"/>
      <c r="AE23" s="1"/>
      <c r="AF23" s="1">
        <f t="shared" si="13"/>
        <v>57.944603652964346</v>
      </c>
      <c r="AG23" s="1">
        <f t="shared" si="51"/>
        <v>64.844870671213357</v>
      </c>
      <c r="AH23" s="1">
        <f t="shared" si="14"/>
        <v>74.55768641812908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2">
        <f t="shared" si="17"/>
        <v>10.18815</v>
      </c>
      <c r="AT23" s="2">
        <f t="shared" si="46"/>
        <v>2.9895494400000002</v>
      </c>
      <c r="AU23" s="1">
        <f t="shared" si="18"/>
        <v>51.819850022432313</v>
      </c>
      <c r="AV23" s="1"/>
      <c r="AW23" s="1"/>
      <c r="AX23" s="2">
        <f t="shared" si="19"/>
        <v>10.628646</v>
      </c>
      <c r="AY23" s="2">
        <f t="shared" si="47"/>
        <v>1.7213564000000001</v>
      </c>
      <c r="AZ23" s="1">
        <f t="shared" si="20"/>
        <v>79.339808018268172</v>
      </c>
      <c r="BA23" s="1"/>
      <c r="BB23" s="1"/>
      <c r="BC23" s="2">
        <f t="shared" si="21"/>
        <v>11.210694</v>
      </c>
      <c r="BD23" s="2">
        <f t="shared" si="48"/>
        <v>4.3132800000000007</v>
      </c>
      <c r="BE23" s="1">
        <f t="shared" si="22"/>
        <v>47.574319887395994</v>
      </c>
      <c r="BF23" s="1"/>
      <c r="BG23" s="1"/>
      <c r="BH23" s="1"/>
      <c r="BI23" s="1"/>
      <c r="BJ23" s="1"/>
      <c r="BK23" s="1"/>
      <c r="BL23" s="1"/>
      <c r="BM23" s="1"/>
      <c r="BN23" s="2">
        <f t="shared" si="26"/>
        <v>10.18815</v>
      </c>
      <c r="BO23" s="2">
        <f t="shared" si="27"/>
        <v>10.628646</v>
      </c>
      <c r="BP23" s="2">
        <f t="shared" si="28"/>
        <v>11.210694</v>
      </c>
      <c r="BQ23" s="1"/>
      <c r="BR23" s="1"/>
      <c r="BS23" s="1">
        <v>724.14283820755793</v>
      </c>
      <c r="BT23" s="1">
        <v>23.864223830118267</v>
      </c>
      <c r="BU23" s="1">
        <v>586.47751111939942</v>
      </c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1:93" x14ac:dyDescent="0.35">
      <c r="A24" s="1"/>
      <c r="B24" s="1"/>
      <c r="C24" s="1">
        <v>0.2</v>
      </c>
      <c r="D24" s="1">
        <v>0.3</v>
      </c>
      <c r="E24" s="1"/>
      <c r="F24" s="1">
        <f>SUM(F2:F21)</f>
        <v>68.430000000000007</v>
      </c>
      <c r="G24" s="2">
        <f>SUM(G2:G21)</f>
        <v>10.134962</v>
      </c>
      <c r="H24" s="1">
        <v>4.29</v>
      </c>
      <c r="I24" s="2">
        <f t="shared" si="2"/>
        <v>12.104246</v>
      </c>
      <c r="J24" s="1">
        <v>5.09</v>
      </c>
      <c r="K24" s="2">
        <f t="shared" si="3"/>
        <v>12.554486000000001</v>
      </c>
      <c r="L24" s="1">
        <v>6.06</v>
      </c>
      <c r="M24" s="2">
        <f t="shared" si="4"/>
        <v>13.203416000000001</v>
      </c>
      <c r="N24" s="1">
        <f>SUM(N2:N21)</f>
        <v>151.32399999999998</v>
      </c>
      <c r="O24" s="2">
        <f>SUM(O2:O21)</f>
        <v>64.775375359999998</v>
      </c>
      <c r="P24" s="1">
        <v>11</v>
      </c>
      <c r="Q24" s="2">
        <f t="shared" si="53"/>
        <v>5.4411166666666668</v>
      </c>
      <c r="R24" s="2">
        <f t="shared" si="53"/>
        <v>2.5760147113333338</v>
      </c>
      <c r="S24" s="1"/>
      <c r="T24" s="1">
        <f t="shared" si="6"/>
        <v>-10.96810584023901</v>
      </c>
      <c r="U24" s="1">
        <f t="shared" si="41"/>
        <v>-3.5036075773056807</v>
      </c>
      <c r="V24" s="1">
        <f t="shared" si="7"/>
        <v>6.577121534200983</v>
      </c>
      <c r="W24" s="1"/>
      <c r="X24" s="1"/>
      <c r="Y24" s="1"/>
      <c r="Z24" s="1">
        <f t="shared" si="10"/>
        <v>1.3250695802777781</v>
      </c>
      <c r="AA24" s="1">
        <f t="shared" si="42"/>
        <v>0.12328291361111132</v>
      </c>
      <c r="AB24" s="1">
        <f t="shared" si="11"/>
        <v>0.38301658027777707</v>
      </c>
      <c r="AC24" s="1"/>
      <c r="AD24" s="1"/>
      <c r="AE24" s="1"/>
      <c r="AF24" s="1">
        <f t="shared" si="13"/>
        <v>90.787191490326421</v>
      </c>
      <c r="AG24" s="1">
        <f t="shared" si="51"/>
        <v>99.569889258745008</v>
      </c>
      <c r="AH24" s="1">
        <f t="shared" si="14"/>
        <v>112.94165815035392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2">
        <f t="shared" si="17"/>
        <v>12.104246</v>
      </c>
      <c r="AT24" s="2">
        <f t="shared" si="46"/>
        <v>2.9895494400000002</v>
      </c>
      <c r="AU24" s="1">
        <f t="shared" si="18"/>
        <v>83.077693380875814</v>
      </c>
      <c r="AV24" s="1"/>
      <c r="AW24" s="1"/>
      <c r="AX24" s="2">
        <f t="shared" si="19"/>
        <v>12.554486000000001</v>
      </c>
      <c r="AY24" s="2">
        <f t="shared" si="47"/>
        <v>1.7213564000000001</v>
      </c>
      <c r="AZ24" s="1">
        <f t="shared" si="20"/>
        <v>117.35669693039618</v>
      </c>
      <c r="BA24" s="1"/>
      <c r="BB24" s="1"/>
      <c r="BC24" s="2">
        <f t="shared" si="21"/>
        <v>13.203416000000001</v>
      </c>
      <c r="BD24" s="2">
        <f t="shared" si="48"/>
        <v>4.3132800000000007</v>
      </c>
      <c r="BE24" s="1">
        <f t="shared" si="22"/>
        <v>79.034518098495994</v>
      </c>
      <c r="BF24" s="1"/>
      <c r="BG24" s="1"/>
      <c r="BH24" s="1"/>
      <c r="BI24" s="1"/>
      <c r="BJ24" s="1"/>
      <c r="BK24" s="1"/>
      <c r="BL24" s="1"/>
      <c r="BM24" s="1"/>
      <c r="BN24" s="2">
        <f t="shared" si="26"/>
        <v>12.104246</v>
      </c>
      <c r="BO24" s="2">
        <f t="shared" si="27"/>
        <v>12.554486000000001</v>
      </c>
      <c r="BP24" s="2">
        <f t="shared" si="28"/>
        <v>13.203416000000001</v>
      </c>
      <c r="BQ24" s="1"/>
      <c r="BR24" s="1"/>
      <c r="BS24" s="1">
        <v>847.10697601278457</v>
      </c>
      <c r="BT24" s="1">
        <v>43.468997059184893</v>
      </c>
      <c r="BU24" s="1">
        <v>668.39817608148462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1:93" x14ac:dyDescent="0.35">
      <c r="A25" s="1"/>
      <c r="B25" s="1"/>
      <c r="C25" s="1">
        <v>0.2</v>
      </c>
      <c r="D25" s="1">
        <v>0.3</v>
      </c>
      <c r="E25" s="1"/>
      <c r="F25" s="1">
        <f>F24/20</f>
        <v>3.4215000000000004</v>
      </c>
      <c r="G25" s="2">
        <f>G24/20</f>
        <v>0.50674810000000003</v>
      </c>
      <c r="H25" s="1">
        <v>4.4800000000000004</v>
      </c>
      <c r="I25" s="2">
        <f t="shared" si="2"/>
        <v>12.204224</v>
      </c>
      <c r="J25" s="1">
        <v>5.01</v>
      </c>
      <c r="K25" s="2">
        <f t="shared" si="3"/>
        <v>12.506005999999999</v>
      </c>
      <c r="L25" s="1">
        <v>6.9</v>
      </c>
      <c r="M25" s="2">
        <f t="shared" si="4"/>
        <v>13.8566</v>
      </c>
      <c r="N25" s="1">
        <f>N24/20</f>
        <v>7.5661999999999994</v>
      </c>
      <c r="O25" s="2">
        <f>O24/20</f>
        <v>3.2387687679999999</v>
      </c>
      <c r="P25" s="1">
        <v>11</v>
      </c>
      <c r="Q25" s="2">
        <f t="shared" si="53"/>
        <v>5.4411166666666668</v>
      </c>
      <c r="R25" s="2">
        <f t="shared" si="53"/>
        <v>2.5760147113333338</v>
      </c>
      <c r="S25" s="1"/>
      <c r="T25" s="1">
        <f>(H25-Q25)*(I25-R25)</f>
        <v>-9.2538324174923403</v>
      </c>
      <c r="U25" s="1">
        <f t="shared" si="41"/>
        <v>-4.2809847443990137</v>
      </c>
      <c r="V25" s="1">
        <f t="shared" si="7"/>
        <v>16.457057867880991</v>
      </c>
      <c r="W25" s="1"/>
      <c r="X25" s="1"/>
      <c r="Y25" s="1"/>
      <c r="Z25" s="1">
        <f t="shared" si="10"/>
        <v>0.92374524694444393</v>
      </c>
      <c r="AA25" s="1">
        <f t="shared" si="42"/>
        <v>0.1858615802777781</v>
      </c>
      <c r="AB25" s="1">
        <f t="shared" si="11"/>
        <v>2.1283405802777784</v>
      </c>
      <c r="AC25" s="1"/>
      <c r="AD25" s="1"/>
      <c r="AE25" s="1"/>
      <c r="AF25" s="1">
        <f t="shared" si="13"/>
        <v>92.702414106367058</v>
      </c>
      <c r="AG25" s="1">
        <f t="shared" si="51"/>
        <v>98.60472699299585</v>
      </c>
      <c r="AH25" s="1">
        <f t="shared" si="14"/>
        <v>127.25160445488281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2">
        <f t="shared" si="17"/>
        <v>12.204224</v>
      </c>
      <c r="AT25" s="2">
        <f t="shared" si="46"/>
        <v>2.9895494400000002</v>
      </c>
      <c r="AU25" s="1">
        <f t="shared" si="18"/>
        <v>84.910227246711173</v>
      </c>
      <c r="AV25" s="1"/>
      <c r="AW25" s="1"/>
      <c r="AX25" s="2">
        <f t="shared" si="19"/>
        <v>12.506005999999999</v>
      </c>
      <c r="AY25" s="2">
        <f t="shared" si="47"/>
        <v>1.7213564000000001</v>
      </c>
      <c r="AZ25" s="1">
        <f t="shared" si="20"/>
        <v>116.30866699478015</v>
      </c>
      <c r="BA25" s="1"/>
      <c r="BB25" s="1"/>
      <c r="BC25" s="2">
        <f t="shared" si="21"/>
        <v>13.8566</v>
      </c>
      <c r="BD25" s="2">
        <f t="shared" si="48"/>
        <v>4.3132800000000007</v>
      </c>
      <c r="BE25" s="1">
        <f t="shared" si="22"/>
        <v>91.074956622399995</v>
      </c>
      <c r="BF25" s="1"/>
      <c r="BG25" s="1"/>
      <c r="BH25" s="1"/>
      <c r="BI25" s="1"/>
      <c r="BJ25" s="1"/>
      <c r="BK25" s="1"/>
      <c r="BL25" s="1"/>
      <c r="BM25" s="1"/>
      <c r="BN25" s="2">
        <f t="shared" si="26"/>
        <v>12.204224</v>
      </c>
      <c r="BO25" s="2">
        <f t="shared" si="27"/>
        <v>12.506005999999999</v>
      </c>
      <c r="BP25" s="2">
        <f t="shared" si="28"/>
        <v>13.8566</v>
      </c>
      <c r="BQ25" s="1"/>
      <c r="BR25" s="1"/>
      <c r="BS25" s="1">
        <v>581.10898611436437</v>
      </c>
      <c r="BT25" s="1">
        <v>81.30813268638498</v>
      </c>
      <c r="BU25" s="1">
        <v>3423.7240974037272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1:93" x14ac:dyDescent="0.35">
      <c r="A26" s="1"/>
      <c r="B26" s="1"/>
      <c r="C26" s="1">
        <v>0.2</v>
      </c>
      <c r="D26" s="1">
        <v>0.3</v>
      </c>
      <c r="E26" s="1"/>
      <c r="F26" s="1"/>
      <c r="G26" s="1"/>
      <c r="H26" s="1">
        <v>4.0999999999999996</v>
      </c>
      <c r="I26" s="2">
        <f t="shared" si="2"/>
        <v>13.008599999999999</v>
      </c>
      <c r="J26" s="1">
        <v>5.08</v>
      </c>
      <c r="K26" s="2">
        <f t="shared" si="3"/>
        <v>13.548384</v>
      </c>
      <c r="L26" s="1">
        <v>6.6</v>
      </c>
      <c r="M26" s="2">
        <f t="shared" si="4"/>
        <v>14.6136</v>
      </c>
      <c r="N26" s="1"/>
      <c r="O26" s="1"/>
      <c r="P26" s="1">
        <v>12</v>
      </c>
      <c r="Q26" s="2">
        <f t="shared" si="53"/>
        <v>5.4411166666666668</v>
      </c>
      <c r="R26" s="2">
        <f t="shared" si="53"/>
        <v>2.5760147113333338</v>
      </c>
      <c r="S26" s="1"/>
      <c r="T26" s="1">
        <f t="shared" si="6"/>
        <v>-13.991314007052347</v>
      </c>
      <c r="U26" s="1">
        <f t="shared" si="41"/>
        <v>-3.962305422959012</v>
      </c>
      <c r="V26" s="1">
        <f t="shared" si="7"/>
        <v>13.950156964614315</v>
      </c>
      <c r="W26" s="1"/>
      <c r="X26" s="1"/>
      <c r="Y26" s="1"/>
      <c r="Z26" s="1">
        <f t="shared" si="10"/>
        <v>1.7985939136111124</v>
      </c>
      <c r="AA26" s="1">
        <f t="shared" si="42"/>
        <v>0.1304052469444445</v>
      </c>
      <c r="AB26" s="1">
        <f t="shared" si="11"/>
        <v>1.3430105802777765</v>
      </c>
      <c r="AC26" s="1"/>
      <c r="AD26" s="1"/>
      <c r="AE26" s="1"/>
      <c r="AF26" s="1">
        <f t="shared" si="13"/>
        <v>108.83883580530413</v>
      </c>
      <c r="AG26" s="1">
        <f t="shared" si="51"/>
        <v>120.39288780687544</v>
      </c>
      <c r="AH26" s="1">
        <f t="shared" si="14"/>
        <v>144.90345958192412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2">
        <f t="shared" si="17"/>
        <v>13.008599999999999</v>
      </c>
      <c r="AT26" s="2">
        <f t="shared" si="46"/>
        <v>2.9895494400000002</v>
      </c>
      <c r="AU26" s="1">
        <f t="shared" si="18"/>
        <v>100.38137412383632</v>
      </c>
      <c r="AV26" s="1"/>
      <c r="AW26" s="1"/>
      <c r="AX26" s="2">
        <f t="shared" si="19"/>
        <v>13.548384</v>
      </c>
      <c r="AY26" s="2">
        <f t="shared" si="47"/>
        <v>1.7213564000000001</v>
      </c>
      <c r="AZ26" s="1">
        <f t="shared" si="20"/>
        <v>139.87858185116178</v>
      </c>
      <c r="BA26" s="1"/>
      <c r="BB26" s="1"/>
      <c r="BC26" s="2">
        <f t="shared" si="21"/>
        <v>14.6136</v>
      </c>
      <c r="BD26" s="2">
        <f t="shared" si="48"/>
        <v>4.3132800000000007</v>
      </c>
      <c r="BE26" s="1">
        <f t="shared" si="22"/>
        <v>106.09659210239998</v>
      </c>
      <c r="BF26" s="1"/>
      <c r="BG26" s="1"/>
      <c r="BH26" s="1"/>
      <c r="BI26" s="1"/>
      <c r="BJ26" s="1"/>
      <c r="BK26" s="1"/>
      <c r="BL26" s="1"/>
      <c r="BM26" s="1"/>
      <c r="BN26" s="2">
        <f t="shared" si="26"/>
        <v>13.008599999999999</v>
      </c>
      <c r="BO26" s="2">
        <f t="shared" si="27"/>
        <v>13.548384</v>
      </c>
      <c r="BP26" s="2">
        <f t="shared" si="28"/>
        <v>14.6136</v>
      </c>
      <c r="BQ26" s="1"/>
      <c r="BR26" s="1"/>
      <c r="BS26" s="1">
        <v>1081.5812256570582</v>
      </c>
      <c r="BT26" s="1">
        <v>34.78878958529819</v>
      </c>
      <c r="BU26" s="1">
        <v>2243.2156672070569</v>
      </c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1:93" x14ac:dyDescent="0.35">
      <c r="A27" s="1"/>
      <c r="B27" s="1"/>
      <c r="C27" s="1">
        <v>0.2</v>
      </c>
      <c r="D27" s="1">
        <v>0.3</v>
      </c>
      <c r="E27" s="1"/>
      <c r="F27" s="1"/>
      <c r="G27" s="1"/>
      <c r="H27" s="1"/>
      <c r="I27" s="1"/>
      <c r="J27" s="1">
        <v>5.12</v>
      </c>
      <c r="K27" s="2">
        <f t="shared" si="3"/>
        <v>-11.427136000000001</v>
      </c>
      <c r="L27" s="1"/>
      <c r="M27" s="1"/>
      <c r="N27" s="1"/>
      <c r="O27" s="1"/>
      <c r="P27" s="1">
        <v>-13</v>
      </c>
      <c r="Q27" s="2">
        <f t="shared" si="53"/>
        <v>5.4411166666666668</v>
      </c>
      <c r="R27" s="2">
        <f t="shared" si="53"/>
        <v>2.5760147113333338</v>
      </c>
      <c r="S27" s="1"/>
      <c r="T27" s="1"/>
      <c r="U27" s="1">
        <f t="shared" si="41"/>
        <v>4.4966450792543231</v>
      </c>
      <c r="V27" s="1"/>
      <c r="W27" s="1"/>
      <c r="X27" s="1"/>
      <c r="Y27" s="1"/>
      <c r="Z27" s="1"/>
      <c r="AA27" s="1">
        <f t="shared" si="42"/>
        <v>0.10311591361111114</v>
      </c>
      <c r="AB27" s="1"/>
      <c r="AC27" s="1"/>
      <c r="AD27" s="1"/>
      <c r="AE27" s="1"/>
      <c r="AF27" s="1"/>
      <c r="AG27" s="1">
        <f t="shared" si="51"/>
        <v>196.08822984431529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2">
        <f t="shared" si="19"/>
        <v>-11.427136000000001</v>
      </c>
      <c r="AY27" s="2">
        <f t="shared" si="47"/>
        <v>1.7213564000000001</v>
      </c>
      <c r="AZ27" s="1">
        <f t="shared" si="20"/>
        <v>172.88285239285776</v>
      </c>
      <c r="BA27" s="1"/>
      <c r="BB27" s="1"/>
      <c r="BC27" s="2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2">
        <f t="shared" si="27"/>
        <v>-11.427136000000001</v>
      </c>
      <c r="BP27" s="1"/>
      <c r="BQ27" s="1"/>
      <c r="BR27" s="1"/>
      <c r="BS27" s="1"/>
      <c r="BT27" s="1">
        <v>880.55827818476405</v>
      </c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1:93" x14ac:dyDescent="0.35">
      <c r="A28" s="1"/>
      <c r="B28" s="1"/>
      <c r="C28" s="1">
        <v>0.2</v>
      </c>
      <c r="D28" s="1">
        <v>0.3</v>
      </c>
      <c r="E28" s="1"/>
      <c r="F28" s="1"/>
      <c r="G28" s="1"/>
      <c r="H28" s="1" t="s">
        <v>61</v>
      </c>
      <c r="I28" s="1" t="s">
        <v>62</v>
      </c>
      <c r="J28" s="1">
        <v>5.25</v>
      </c>
      <c r="K28" s="2">
        <f t="shared" si="3"/>
        <v>-12.34625</v>
      </c>
      <c r="L28" s="1" t="s">
        <v>63</v>
      </c>
      <c r="M28" s="1" t="s">
        <v>64</v>
      </c>
      <c r="N28" s="1"/>
      <c r="O28" s="1"/>
      <c r="P28" s="1">
        <v>-14</v>
      </c>
      <c r="Q28" s="2">
        <f t="shared" si="53"/>
        <v>5.4411166666666668</v>
      </c>
      <c r="R28" s="2">
        <f t="shared" si="53"/>
        <v>2.5760147113333338</v>
      </c>
      <c r="S28" s="1"/>
      <c r="T28" s="1"/>
      <c r="U28" s="1">
        <f t="shared" si="41"/>
        <v>2.8518934907476581</v>
      </c>
      <c r="V28" s="1"/>
      <c r="W28" s="1"/>
      <c r="X28" s="1"/>
      <c r="Y28" s="1"/>
      <c r="Z28" s="1"/>
      <c r="AA28" s="1">
        <f t="shared" si="42"/>
        <v>3.6525580277777837E-2</v>
      </c>
      <c r="AB28" s="1"/>
      <c r="AC28" s="1"/>
      <c r="AD28" s="1"/>
      <c r="AE28" s="1"/>
      <c r="AF28" s="1"/>
      <c r="AG28" s="1">
        <f t="shared" si="51"/>
        <v>222.6739841151041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2">
        <f t="shared" si="19"/>
        <v>-12.34625</v>
      </c>
      <c r="AY28" s="2">
        <f t="shared" si="47"/>
        <v>1.7213564000000001</v>
      </c>
      <c r="AZ28" s="1">
        <f t="shared" si="20"/>
        <v>197.89754982532094</v>
      </c>
      <c r="BA28" s="1"/>
      <c r="BB28" s="1"/>
      <c r="BC28" s="2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2">
        <f t="shared" si="27"/>
        <v>-12.34625</v>
      </c>
      <c r="BP28" s="1"/>
      <c r="BQ28" s="1"/>
      <c r="BR28" s="1"/>
      <c r="BS28" s="1"/>
      <c r="BT28" s="1">
        <v>709.15169295689122</v>
      </c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1:93" x14ac:dyDescent="0.35">
      <c r="A29" s="1"/>
      <c r="B29" s="1"/>
      <c r="C29" s="1">
        <v>0.2</v>
      </c>
      <c r="D29" s="1">
        <v>0.3</v>
      </c>
      <c r="E29" s="1"/>
      <c r="F29" s="1"/>
      <c r="G29" s="1"/>
      <c r="H29" s="1">
        <f>SUM(H2:H26)</f>
        <v>111.12000000000002</v>
      </c>
      <c r="I29" s="2">
        <f>SUM(I2:I26)</f>
        <v>74.738736000000003</v>
      </c>
      <c r="J29" s="1">
        <v>5.24</v>
      </c>
      <c r="K29" s="2">
        <f t="shared" si="3"/>
        <v>-13.352544</v>
      </c>
      <c r="L29" s="1">
        <f>SUM(L2:L26)</f>
        <v>161.61999999999998</v>
      </c>
      <c r="M29" s="2">
        <f>SUM(M2:M26)</f>
        <v>107.83200000000002</v>
      </c>
      <c r="N29" s="1"/>
      <c r="O29" s="1"/>
      <c r="P29" s="1">
        <v>-15</v>
      </c>
      <c r="Q29" s="2">
        <f t="shared" si="53"/>
        <v>5.4411166666666668</v>
      </c>
      <c r="R29" s="2">
        <f t="shared" si="53"/>
        <v>2.5760147113333338</v>
      </c>
      <c r="S29" s="1"/>
      <c r="T29" s="1"/>
      <c r="U29" s="1">
        <f t="shared" si="41"/>
        <v>3.2034986328276549</v>
      </c>
      <c r="V29" s="1"/>
      <c r="W29" s="1"/>
      <c r="X29" s="1"/>
      <c r="Y29" s="1"/>
      <c r="Z29" s="1"/>
      <c r="AA29" s="1">
        <f t="shared" si="42"/>
        <v>4.0447913611111087E-2</v>
      </c>
      <c r="AB29" s="1"/>
      <c r="AC29" s="1"/>
      <c r="AD29" s="1"/>
      <c r="AE29" s="1"/>
      <c r="AF29" s="1"/>
      <c r="AG29" s="1">
        <f t="shared" si="51"/>
        <v>253.71898262039304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2">
        <f t="shared" si="19"/>
        <v>-13.352544</v>
      </c>
      <c r="AY29" s="2">
        <f t="shared" si="47"/>
        <v>1.7213564000000001</v>
      </c>
      <c r="AZ29" s="1">
        <f t="shared" si="20"/>
        <v>227.22247326912014</v>
      </c>
      <c r="BA29" s="1"/>
      <c r="BB29" s="1"/>
      <c r="BC29" s="2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2">
        <f t="shared" si="27"/>
        <v>-13.352544</v>
      </c>
      <c r="BP29" s="1"/>
      <c r="BQ29" s="1"/>
      <c r="BR29" s="1"/>
      <c r="BS29" s="1"/>
      <c r="BT29" s="1">
        <v>780.90079397921716</v>
      </c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3" x14ac:dyDescent="0.35">
      <c r="A30" s="1"/>
      <c r="B30" s="1"/>
      <c r="C30" s="1">
        <v>0.2</v>
      </c>
      <c r="D30" s="1">
        <v>0.3</v>
      </c>
      <c r="E30" s="1"/>
      <c r="F30" s="1"/>
      <c r="G30" s="1"/>
      <c r="H30" s="1">
        <f>H29/25</f>
        <v>4.4448000000000008</v>
      </c>
      <c r="I30" s="2">
        <f>I29/25</f>
        <v>2.9895494400000002</v>
      </c>
      <c r="J30" s="1">
        <v>5.18</v>
      </c>
      <c r="K30" s="2">
        <f t="shared" si="3"/>
        <v>13.609944</v>
      </c>
      <c r="L30" s="1">
        <f>L29/25</f>
        <v>6.4647999999999994</v>
      </c>
      <c r="M30" s="2">
        <f>M29/25</f>
        <v>4.3132800000000007</v>
      </c>
      <c r="N30" s="1"/>
      <c r="O30" s="1"/>
      <c r="P30" s="1">
        <v>12</v>
      </c>
      <c r="Q30" s="2">
        <f t="shared" si="53"/>
        <v>5.4411166666666668</v>
      </c>
      <c r="R30" s="2">
        <f t="shared" si="53"/>
        <v>2.5760147113333338</v>
      </c>
      <c r="S30" s="1"/>
      <c r="T30" s="1"/>
      <c r="U30" s="1">
        <f t="shared" si="41"/>
        <v>-2.8811428360923492</v>
      </c>
      <c r="V30" s="1"/>
      <c r="W30" s="1"/>
      <c r="X30" s="1"/>
      <c r="Y30" s="1"/>
      <c r="Z30" s="1"/>
      <c r="AA30" s="1">
        <f t="shared" si="42"/>
        <v>6.8181913611111339E-2</v>
      </c>
      <c r="AB30" s="1"/>
      <c r="AC30" s="1"/>
      <c r="AD30" s="1"/>
      <c r="AE30" s="1"/>
      <c r="AF30" s="1"/>
      <c r="AG30" s="1">
        <f t="shared" si="51"/>
        <v>121.74759554729609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2">
        <f t="shared" si="19"/>
        <v>13.609944</v>
      </c>
      <c r="AY30" s="2">
        <f t="shared" si="47"/>
        <v>1.7213564000000001</v>
      </c>
      <c r="AZ30" s="1">
        <f t="shared" si="20"/>
        <v>141.33851512287379</v>
      </c>
      <c r="BA30" s="1"/>
      <c r="BB30" s="1"/>
      <c r="BC30" s="2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2">
        <f t="shared" si="27"/>
        <v>13.609944</v>
      </c>
      <c r="BP30" s="1"/>
      <c r="BQ30" s="1"/>
      <c r="BR30" s="1"/>
      <c r="BS30" s="1"/>
      <c r="BT30" s="1">
        <v>7.9535406368983201</v>
      </c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3" x14ac:dyDescent="0.35">
      <c r="A31" s="1"/>
      <c r="B31" s="1"/>
      <c r="C31" s="1">
        <v>0.2</v>
      </c>
      <c r="D31" s="1">
        <v>0.3</v>
      </c>
      <c r="E31" s="1"/>
      <c r="F31" s="1"/>
      <c r="G31" s="2"/>
      <c r="H31" s="1"/>
      <c r="I31" s="1"/>
      <c r="J31" s="1">
        <v>5.21</v>
      </c>
      <c r="K31" s="2">
        <f t="shared" si="3"/>
        <v>-13.371354</v>
      </c>
      <c r="L31" s="1"/>
      <c r="M31" s="1"/>
      <c r="N31" s="1"/>
      <c r="O31" s="1"/>
      <c r="P31" s="1">
        <v>-15</v>
      </c>
      <c r="Q31" s="2">
        <f t="shared" si="53"/>
        <v>5.4411166666666668</v>
      </c>
      <c r="R31" s="2">
        <f>R30</f>
        <v>2.5760147113333338</v>
      </c>
      <c r="S31" s="1"/>
      <c r="T31" s="1"/>
      <c r="U31" s="1">
        <f t="shared" si="41"/>
        <v>3.6857026986676589</v>
      </c>
      <c r="V31" s="1"/>
      <c r="W31" s="1"/>
      <c r="X31" s="1"/>
      <c r="Y31" s="1"/>
      <c r="Z31" s="1"/>
      <c r="AA31" s="1">
        <f t="shared" si="42"/>
        <v>5.3414913611111198E-2</v>
      </c>
      <c r="AB31" s="1"/>
      <c r="AC31" s="1"/>
      <c r="AD31" s="1"/>
      <c r="AE31" s="1"/>
      <c r="AF31" s="1"/>
      <c r="AG31" s="1">
        <f t="shared" si="51"/>
        <v>254.31856881521341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2">
        <f t="shared" si="19"/>
        <v>-13.371354</v>
      </c>
      <c r="AY31" s="2">
        <f t="shared" si="47"/>
        <v>1.7213564000000001</v>
      </c>
      <c r="AZ31" s="1">
        <f t="shared" si="20"/>
        <v>227.78990721826816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2">
        <f t="shared" si="27"/>
        <v>-13.371354</v>
      </c>
      <c r="BP31" s="1"/>
      <c r="BQ31" s="1"/>
      <c r="BR31" s="1"/>
      <c r="BS31" s="1"/>
      <c r="BT31" s="1">
        <v>834.34913103011797</v>
      </c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3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x14ac:dyDescent="0.35">
      <c r="A33" s="1"/>
      <c r="B33" s="1"/>
      <c r="C33" s="1"/>
      <c r="D33" s="1"/>
      <c r="E33" s="1"/>
      <c r="F33" s="1"/>
      <c r="G33" s="1"/>
      <c r="H33" s="1"/>
      <c r="I33" s="1"/>
      <c r="J33" s="1" t="s">
        <v>65</v>
      </c>
      <c r="K33" s="1" t="s">
        <v>66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x14ac:dyDescent="0.35">
      <c r="A34" s="1"/>
      <c r="B34" s="1"/>
      <c r="C34" s="1"/>
      <c r="D34" s="1"/>
      <c r="E34" s="1"/>
      <c r="F34" s="1"/>
      <c r="G34" s="1"/>
      <c r="H34" s="1"/>
      <c r="I34" s="1"/>
      <c r="J34" s="1">
        <f>SUM(J2:J31)</f>
        <v>160.44000000000003</v>
      </c>
      <c r="K34" s="2">
        <f>SUM(K2:K31)</f>
        <v>51.640692000000001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x14ac:dyDescent="0.35">
      <c r="A35" s="1"/>
      <c r="B35" s="1"/>
      <c r="C35" s="1"/>
      <c r="D35" s="1"/>
      <c r="E35" s="1"/>
      <c r="F35" s="1"/>
      <c r="G35" s="1"/>
      <c r="H35" s="1"/>
      <c r="I35" s="1"/>
      <c r="J35" s="1">
        <f>J34/30</f>
        <v>5.3480000000000008</v>
      </c>
      <c r="K35" s="2">
        <f>K34/30</f>
        <v>1.7213564000000001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1:92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1:92" x14ac:dyDescent="0.35">
      <c r="A37" s="1"/>
      <c r="B37" s="1"/>
      <c r="C37" s="1"/>
      <c r="D37" s="1"/>
      <c r="E37" s="1"/>
      <c r="F37" s="1"/>
      <c r="G37" s="1"/>
      <c r="H37" s="1"/>
      <c r="I37" s="1"/>
      <c r="J37" s="2">
        <f>F24+H29+J34+L29+N24</f>
        <v>652.93399999999997</v>
      </c>
      <c r="K37" s="2">
        <f>G24+I29+K34+M29+O24</f>
        <v>309.12176536000004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1:92" x14ac:dyDescent="0.35">
      <c r="A38" s="1"/>
      <c r="B38" s="1"/>
      <c r="C38" s="1"/>
      <c r="D38" s="1"/>
      <c r="E38" s="1"/>
      <c r="F38" s="1"/>
      <c r="G38" s="1"/>
      <c r="H38" s="1"/>
      <c r="I38" s="1"/>
      <c r="J38" s="1">
        <f>J37/120</f>
        <v>5.4411166666666668</v>
      </c>
      <c r="K38" s="1">
        <f>K37/120</f>
        <v>2.5760147113333338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1:92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1:92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1:92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</row>
  </sheetData>
  <mergeCells count="2">
    <mergeCell ref="BY21:CD21"/>
    <mergeCell ref="CH21:CO21"/>
  </mergeCells>
  <phoneticPr fontId="2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2024-04-24T07:15:49Z</dcterms:modified>
</cp:coreProperties>
</file>