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1" l="1"/>
  <c r="D40" i="1"/>
  <c r="C40" i="1"/>
  <c r="C44" i="1"/>
  <c r="C43" i="1"/>
  <c r="D44" i="1"/>
  <c r="D41" i="1"/>
  <c r="D42" i="1"/>
  <c r="D43" i="1"/>
  <c r="B43" i="1"/>
  <c r="D29" i="1"/>
  <c r="F22" i="1" l="1"/>
  <c r="H47" i="1" l="1"/>
  <c r="B16" i="1" l="1"/>
  <c r="B14" i="1"/>
  <c r="B13" i="1"/>
  <c r="B15" i="1" l="1"/>
  <c r="B18" i="1"/>
  <c r="B19" i="1" s="1"/>
  <c r="B22" i="1" l="1"/>
  <c r="A23" i="1"/>
  <c r="B23" i="1" l="1"/>
  <c r="A24" i="1"/>
  <c r="C22" i="1"/>
  <c r="D22" i="1"/>
  <c r="E22" i="1" l="1"/>
  <c r="A25" i="1"/>
  <c r="B24" i="1"/>
  <c r="B40" i="1" s="1"/>
  <c r="C23" i="1"/>
  <c r="D23" i="1"/>
  <c r="D24" i="1" l="1"/>
  <c r="E23" i="1"/>
  <c r="F23" i="1" s="1"/>
  <c r="A26" i="1"/>
  <c r="A41" i="1"/>
  <c r="B25" i="1"/>
  <c r="B41" i="1" s="1"/>
  <c r="G22" i="1"/>
  <c r="G23" i="1" s="1"/>
  <c r="C24" i="1"/>
  <c r="D25" i="1" l="1"/>
  <c r="C41" i="1" s="1"/>
  <c r="C25" i="1"/>
  <c r="A27" i="1"/>
  <c r="A42" i="1"/>
  <c r="B26" i="1"/>
  <c r="B42" i="1" s="1"/>
  <c r="D26" i="1"/>
  <c r="C26" i="1"/>
  <c r="E24" i="1"/>
  <c r="F24" i="1" s="1"/>
  <c r="E25" i="1" l="1"/>
  <c r="F25" i="1" s="1"/>
  <c r="C42" i="1"/>
  <c r="E26" i="1"/>
  <c r="F26" i="1" s="1"/>
  <c r="A28" i="1"/>
  <c r="A43" i="1"/>
  <c r="B27" i="1"/>
  <c r="D27" i="1" s="1"/>
  <c r="E27" i="1" s="1"/>
  <c r="F27" i="1" s="1"/>
  <c r="G24" i="1"/>
  <c r="G25" i="1" s="1"/>
  <c r="G26" i="1" s="1"/>
  <c r="G27" i="1" l="1"/>
  <c r="C27" i="1"/>
  <c r="A29" i="1"/>
  <c r="A44" i="1"/>
  <c r="B28" i="1"/>
  <c r="D28" i="1" s="1"/>
  <c r="E28" i="1" s="1"/>
  <c r="F28" i="1" s="1"/>
  <c r="C28" i="1" l="1"/>
  <c r="B29" i="1"/>
  <c r="C29" i="1"/>
  <c r="G28" i="1"/>
  <c r="E29" i="1" l="1"/>
  <c r="F29" i="1" s="1"/>
  <c r="G29" i="1"/>
  <c r="B31" i="1"/>
  <c r="B33" i="1" l="1"/>
  <c r="B34" i="1" s="1"/>
  <c r="B35" i="1" s="1"/>
  <c r="C46" i="1"/>
  <c r="E43" i="1" l="1"/>
  <c r="F43" i="1" s="1"/>
  <c r="G43" i="1" s="1"/>
  <c r="H43" i="1" s="1"/>
  <c r="E44" i="1"/>
  <c r="F44" i="1" s="1"/>
  <c r="G44" i="1" s="1"/>
  <c r="H44" i="1" s="1"/>
  <c r="E42" i="1"/>
  <c r="I42" i="1" s="1"/>
  <c r="E40" i="1"/>
  <c r="F40" i="1" s="1"/>
  <c r="G40" i="1" s="1"/>
  <c r="H40" i="1" s="1"/>
  <c r="E41" i="1"/>
  <c r="I41" i="1" s="1"/>
  <c r="I43" i="1"/>
  <c r="F42" i="1" l="1"/>
  <c r="G42" i="1" s="1"/>
  <c r="H42" i="1" s="1"/>
  <c r="I44" i="1"/>
  <c r="F41" i="1"/>
  <c r="G41" i="1" s="1"/>
  <c r="H41" i="1" s="1"/>
  <c r="I40" i="1"/>
  <c r="D46" i="1"/>
  <c r="E46" i="1"/>
  <c r="I46" i="1" l="1"/>
  <c r="H46" i="1"/>
</calcChain>
</file>

<file path=xl/sharedStrings.xml><?xml version="1.0" encoding="utf-8"?>
<sst xmlns="http://schemas.openxmlformats.org/spreadsheetml/2006/main" count="39" uniqueCount="36">
  <si>
    <t>Вариант 23</t>
  </si>
  <si>
    <t>max =</t>
  </si>
  <si>
    <t>Интервальный статический ряд:</t>
  </si>
  <si>
    <t>min  =</t>
  </si>
  <si>
    <t xml:space="preserve"> W     =</t>
  </si>
  <si>
    <t xml:space="preserve"> k      =</t>
  </si>
  <si>
    <t>Составленный интервальный статистический ряд:</t>
  </si>
  <si>
    <t xml:space="preserve"> h      =</t>
  </si>
  <si>
    <t>≈h      =</t>
  </si>
  <si>
    <t>Величина интервалов:</t>
  </si>
  <si>
    <t>[xi;</t>
  </si>
  <si>
    <t>xi+1]</t>
  </si>
  <si>
    <t>xi*</t>
  </si>
  <si>
    <t>ni</t>
  </si>
  <si>
    <t>ni/n</t>
  </si>
  <si>
    <t>ni/n/h</t>
  </si>
  <si>
    <t>f(x)</t>
  </si>
  <si>
    <t>Выборочное среднее дисперсии по сгруппированному статистическому ряду:</t>
  </si>
  <si>
    <t>Несмещенная оценка дисперсии по сгруппированному статистическому ряду:</t>
  </si>
  <si>
    <t>x-cp  =</t>
  </si>
  <si>
    <t>Dв    =</t>
  </si>
  <si>
    <t>S2     =</t>
  </si>
  <si>
    <t>s       =</t>
  </si>
  <si>
    <t>Проверка гипотезы о законе распределения по критерию Пирсона:</t>
  </si>
  <si>
    <t>pi</t>
  </si>
  <si>
    <t>n*pi</t>
  </si>
  <si>
    <t>ni-n*pi</t>
  </si>
  <si>
    <t>(ni-n*pi)^2</t>
  </si>
  <si>
    <t>(ni-n*pi)^2/npi</t>
  </si>
  <si>
    <t>ni^2/npi</t>
  </si>
  <si>
    <t>k=</t>
  </si>
  <si>
    <t>X2расч=</t>
  </si>
  <si>
    <t>k-r-1</t>
  </si>
  <si>
    <t>Х2крит=</t>
  </si>
  <si>
    <t>Суммы</t>
  </si>
  <si>
    <t>1,00E + 101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</si>
</sst>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2" fillId="0" borderId="0" xfId="0" applyFont="1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right"/>
    </xf>
    <xf numFmtId="0" fontId="0" fillId="3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5" borderId="2" xfId="0" applyFill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7" borderId="0" xfId="0" applyFill="1" applyBorder="1"/>
    <xf numFmtId="0" fontId="0" fillId="7" borderId="3" xfId="0" applyFill="1" applyBorder="1"/>
    <xf numFmtId="11" fontId="0" fillId="5" borderId="1" xfId="0" applyNumberForma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66"/>
      <color rgb="FFCC3399"/>
      <color rgb="FFFBA799"/>
      <color rgb="FF6DF988"/>
      <color rgb="FFFF6600"/>
      <color rgb="FFF69E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Гистограмма</a:t>
            </a:r>
            <a:r>
              <a:rPr lang="ru-RU" b="1" baseline="0"/>
              <a:t> относительных частот</a:t>
            </a:r>
          </a:p>
          <a:p>
            <a:pPr>
              <a:defRPr/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5089618731869038E-2"/>
          <c:y val="0.14898148148148149"/>
          <c:w val="0.90286351706036749"/>
          <c:h val="0.64697506561679785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Лист1!$C$22:$C$29</c:f>
              <c:numCache>
                <c:formatCode>General</c:formatCode>
                <c:ptCount val="8"/>
                <c:pt idx="0">
                  <c:v>7</c:v>
                </c:pt>
                <c:pt idx="1">
                  <c:v>13</c:v>
                </c:pt>
                <c:pt idx="2">
                  <c:v>19</c:v>
                </c:pt>
                <c:pt idx="3">
                  <c:v>25</c:v>
                </c:pt>
                <c:pt idx="4">
                  <c:v>31</c:v>
                </c:pt>
                <c:pt idx="5">
                  <c:v>37</c:v>
                </c:pt>
                <c:pt idx="6">
                  <c:v>43</c:v>
                </c:pt>
                <c:pt idx="7">
                  <c:v>49</c:v>
                </c:pt>
              </c:numCache>
            </c:numRef>
          </c:cat>
          <c:val>
            <c:numRef>
              <c:f>Лист1!$D$22:$D$29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17</c:v>
                </c:pt>
                <c:pt idx="4">
                  <c:v>26</c:v>
                </c:pt>
                <c:pt idx="5">
                  <c:v>26</c:v>
                </c:pt>
                <c:pt idx="6">
                  <c:v>14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9F-45A5-BDBB-E166010B1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974888"/>
        <c:axId val="546974560"/>
      </c:barChart>
      <c:catAx>
        <c:axId val="54697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6974560"/>
        <c:crosses val="autoZero"/>
        <c:auto val="1"/>
        <c:lblAlgn val="ctr"/>
        <c:lblOffset val="100"/>
        <c:noMultiLvlLbl val="0"/>
      </c:catAx>
      <c:valAx>
        <c:axId val="5469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697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График </a:t>
            </a:r>
            <a:r>
              <a:rPr lang="en-US" sz="1800" b="1" i="0" baseline="0">
                <a:effectLst/>
              </a:rPr>
              <a:t>Fn *(x)</a:t>
            </a:r>
            <a:endParaRPr lang="ru-RU" b="1" i="0">
              <a:effectLst/>
            </a:endParaRPr>
          </a:p>
        </c:rich>
      </c:tx>
      <c:layout>
        <c:manualLayout>
          <c:xMode val="edge"/>
          <c:yMode val="edge"/>
          <c:x val="0.36209774132034617"/>
          <c:y val="7.1094238015237073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8702488068635414E-2"/>
          <c:y val="0.1933268016192575"/>
          <c:w val="0.89702334677827011"/>
          <c:h val="0.72308534158224447"/>
        </c:manualLayout>
      </c:layout>
      <c:barChart>
        <c:barDir val="col"/>
        <c:grouping val="clustered"/>
        <c:varyColors val="0"/>
        <c:ser>
          <c:idx val="0"/>
          <c:order val="0"/>
          <c:spPr>
            <a:noFill/>
            <a:ln cmpd="sng">
              <a:solidFill>
                <a:schemeClr val="tx1">
                  <a:alpha val="97000"/>
                </a:schemeClr>
              </a:solidFill>
              <a:prstDash val="sysDot"/>
            </a:ln>
            <a:effectLst/>
          </c:spPr>
          <c:invertIfNegative val="0"/>
          <c:dLbls>
            <c:dLbl>
              <c:idx val="0"/>
              <c:layout>
                <c:manualLayout>
                  <c:x val="2.7671353220684054E-3"/>
                  <c:y val="0.165354356338637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BAD2-454F-90B3-A7E97A32CC1C}"/>
                </c:ext>
              </c:extLst>
            </c:dLbl>
            <c:dLbl>
              <c:idx val="1"/>
              <c:layout>
                <c:manualLayout>
                  <c:x val="0"/>
                  <c:y val="0.257191980828097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AD2-454F-90B3-A7E97A32CC1C}"/>
                </c:ext>
              </c:extLst>
            </c:dLbl>
            <c:dLbl>
              <c:idx val="2"/>
              <c:layout>
                <c:manualLayout>
                  <c:x val="-5.0730228197995644E-17"/>
                  <c:y val="0.3720660754878677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BAD2-454F-90B3-A7E97A32CC1C}"/>
                </c:ext>
              </c:extLst>
            </c:dLbl>
            <c:dLbl>
              <c:idx val="3"/>
              <c:layout>
                <c:manualLayout>
                  <c:x val="-5.0730228197995644E-17"/>
                  <c:y val="0.4915070701788787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BAD2-454F-90B3-A7E97A32CC1C}"/>
                </c:ext>
              </c:extLst>
            </c:dLbl>
            <c:dLbl>
              <c:idx val="4"/>
              <c:layout>
                <c:manualLayout>
                  <c:x val="-2.7671353220684054E-3"/>
                  <c:y val="0.5970535474359253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BAD2-454F-90B3-A7E97A32CC1C}"/>
                </c:ext>
              </c:extLst>
            </c:dLbl>
            <c:dLbl>
              <c:idx val="5"/>
              <c:layout>
                <c:manualLayout>
                  <c:x val="0"/>
                  <c:y val="0.6621607398929102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BAD2-454F-90B3-A7E97A32CC1C}"/>
                </c:ext>
              </c:extLst>
            </c:dLbl>
            <c:dLbl>
              <c:idx val="6"/>
              <c:layout>
                <c:manualLayout>
                  <c:x val="0"/>
                  <c:y val="0.6748960648412709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BAD2-454F-90B3-A7E97A32CC1C}"/>
                </c:ext>
              </c:extLst>
            </c:dLbl>
            <c:dLbl>
              <c:idx val="7"/>
              <c:layout>
                <c:manualLayout>
                  <c:x val="0"/>
                  <c:y val="0.6795186406278549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BAD2-454F-90B3-A7E97A32CC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[1]Лист1!$B$17:$B$24</c:f>
              <c:numCache>
                <c:formatCode>General</c:formatCode>
                <c:ptCount val="8"/>
                <c:pt idx="0">
                  <c:v>11.2</c:v>
                </c:pt>
                <c:pt idx="1">
                  <c:v>16.399999999999999</c:v>
                </c:pt>
                <c:pt idx="2">
                  <c:v>21.599999999999998</c:v>
                </c:pt>
                <c:pt idx="3">
                  <c:v>26.799999999999997</c:v>
                </c:pt>
                <c:pt idx="4">
                  <c:v>31.999999999999996</c:v>
                </c:pt>
                <c:pt idx="5">
                  <c:v>37.199999999999996</c:v>
                </c:pt>
                <c:pt idx="6">
                  <c:v>42.399999999999991</c:v>
                </c:pt>
                <c:pt idx="7">
                  <c:v>47.599999999999994</c:v>
                </c:pt>
              </c:numCache>
            </c:numRef>
          </c:cat>
          <c:val>
            <c:numRef>
              <c:f>[1]Лист1!$I$17:$I$24</c:f>
              <c:numCache>
                <c:formatCode>General</c:formatCode>
                <c:ptCount val="8"/>
                <c:pt idx="0">
                  <c:v>0.14000000000000001</c:v>
                </c:pt>
                <c:pt idx="1">
                  <c:v>0.29000000000000004</c:v>
                </c:pt>
                <c:pt idx="2">
                  <c:v>0.48000000000000004</c:v>
                </c:pt>
                <c:pt idx="3">
                  <c:v>0.67</c:v>
                </c:pt>
                <c:pt idx="4">
                  <c:v>0.85000000000000009</c:v>
                </c:pt>
                <c:pt idx="5">
                  <c:v>0.97000000000000008</c:v>
                </c:pt>
                <c:pt idx="6">
                  <c:v>0.9900000000000001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2-454F-90B3-A7E97A32C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580268104"/>
        <c:axId val="580268432"/>
      </c:barChart>
      <c:catAx>
        <c:axId val="580268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0268432"/>
        <c:crosses val="autoZero"/>
        <c:auto val="1"/>
        <c:lblAlgn val="ctr"/>
        <c:lblOffset val="100"/>
        <c:noMultiLvlLbl val="0"/>
      </c:catAx>
      <c:valAx>
        <c:axId val="5802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0268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</xdr:colOff>
      <xdr:row>1</xdr:row>
      <xdr:rowOff>41910</xdr:rowOff>
    </xdr:from>
    <xdr:to>
      <xdr:col>19</xdr:col>
      <xdr:colOff>13855</xdr:colOff>
      <xdr:row>15</xdr:row>
      <xdr:rowOff>148590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9699</xdr:colOff>
      <xdr:row>16</xdr:row>
      <xdr:rowOff>120534</xdr:rowOff>
    </xdr:from>
    <xdr:to>
      <xdr:col>18</xdr:col>
      <xdr:colOff>595745</xdr:colOff>
      <xdr:row>31</xdr:row>
      <xdr:rowOff>142306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id="{E61CDDEA-5350-4209-AF36-176862FF3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252248</xdr:colOff>
      <xdr:row>27</xdr:row>
      <xdr:rowOff>126124</xdr:rowOff>
    </xdr:from>
    <xdr:to>
      <xdr:col>12</xdr:col>
      <xdr:colOff>396972</xdr:colOff>
      <xdr:row>28</xdr:row>
      <xdr:rowOff>6177</xdr:rowOff>
    </xdr:to>
    <xdr:sp macro="" textlink="">
      <xdr:nvSpPr>
        <xdr:cNvPr id="33" name="Равнобедренный треугольник 32">
          <a:extLst>
            <a:ext uri="{FF2B5EF4-FFF2-40B4-BE49-F238E27FC236}">
              <a16:creationId xmlns:a16="http://schemas.microsoft.com/office/drawing/2014/main" id="{7D6FAF59-F538-42A7-826D-830FD6C38446}"/>
            </a:ext>
          </a:extLst>
        </xdr:cNvPr>
        <xdr:cNvSpPr/>
      </xdr:nvSpPr>
      <xdr:spPr>
        <a:xfrm rot="16200000">
          <a:off x="7607818" y="5104444"/>
          <a:ext cx="63984" cy="144724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ru-BY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0.28703</cdr:x>
      <cdr:y>0.61649</cdr:y>
    </cdr:from>
    <cdr:to>
      <cdr:x>0.31685</cdr:x>
      <cdr:y>0.64009</cdr:y>
    </cdr:to>
    <cdr:sp macro="" textlink="">
      <cdr:nvSpPr>
        <cdr:cNvPr id="2" name="Равнобедренный треугольник 1">
          <a:extLst xmlns:a="http://schemas.openxmlformats.org/drawingml/2006/main">
            <a:ext uri="{FF2B5EF4-FFF2-40B4-BE49-F238E27FC236}">
              <a16:creationId xmlns:a16="http://schemas.microsoft.com/office/drawing/2014/main" id="{7D6FAF59-F538-42A7-826D-830FD6C38446}"/>
            </a:ext>
          </a:extLst>
        </cdr:cNvPr>
        <cdr:cNvSpPr/>
      </cdr:nvSpPr>
      <cdr:spPr>
        <a:xfrm xmlns:a="http://schemas.openxmlformats.org/drawingml/2006/main" rot="16200000">
          <a:off x="1353505" y="1650809"/>
          <a:ext cx="64579" cy="136862"/>
        </a:xfrm>
        <a:prstGeom xmlns:a="http://schemas.openxmlformats.org/drawingml/2006/main" prst="triangl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ru-BY" sz="1100"/>
        </a:p>
      </cdr:txBody>
    </cdr:sp>
  </cdr:relSizeAnchor>
  <cdr:relSizeAnchor xmlns:cdr="http://schemas.openxmlformats.org/drawingml/2006/chartDrawing">
    <cdr:from>
      <cdr:x>0.39828</cdr:x>
      <cdr:y>0.50016</cdr:y>
    </cdr:from>
    <cdr:to>
      <cdr:x>0.42808</cdr:x>
      <cdr:y>0.52364</cdr:y>
    </cdr:to>
    <cdr:sp macro="" textlink="">
      <cdr:nvSpPr>
        <cdr:cNvPr id="3" name="Равнобедренный треугольник 2">
          <a:extLst xmlns:a="http://schemas.openxmlformats.org/drawingml/2006/main">
            <a:ext uri="{FF2B5EF4-FFF2-40B4-BE49-F238E27FC236}">
              <a16:creationId xmlns:a16="http://schemas.microsoft.com/office/drawing/2014/main" id="{7D6FAF59-F538-42A7-826D-830FD6C38446}"/>
            </a:ext>
          </a:extLst>
        </cdr:cNvPr>
        <cdr:cNvSpPr/>
      </cdr:nvSpPr>
      <cdr:spPr>
        <a:xfrm xmlns:a="http://schemas.openxmlformats.org/drawingml/2006/main" rot="16200000">
          <a:off x="1864211" y="1332366"/>
          <a:ext cx="64250" cy="136770"/>
        </a:xfrm>
        <a:prstGeom xmlns:a="http://schemas.openxmlformats.org/drawingml/2006/main" prst="triangl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ru-BY" sz="1100"/>
        </a:p>
      </cdr:txBody>
    </cdr:sp>
  </cdr:relSizeAnchor>
  <cdr:relSizeAnchor xmlns:cdr="http://schemas.openxmlformats.org/drawingml/2006/chartDrawing">
    <cdr:from>
      <cdr:x>0.51033</cdr:x>
      <cdr:y>0.39125</cdr:y>
    </cdr:from>
    <cdr:to>
      <cdr:x>0.54013</cdr:x>
      <cdr:y>0.41473</cdr:y>
    </cdr:to>
    <cdr:sp macro="" textlink="">
      <cdr:nvSpPr>
        <cdr:cNvPr id="4" name="Равнобедренный треугольник 3">
          <a:extLst xmlns:a="http://schemas.openxmlformats.org/drawingml/2006/main">
            <a:ext uri="{FF2B5EF4-FFF2-40B4-BE49-F238E27FC236}">
              <a16:creationId xmlns:a16="http://schemas.microsoft.com/office/drawing/2014/main" id="{7D6FAF59-F538-42A7-826D-830FD6C38446}"/>
            </a:ext>
          </a:extLst>
        </cdr:cNvPr>
        <cdr:cNvSpPr/>
      </cdr:nvSpPr>
      <cdr:spPr>
        <a:xfrm xmlns:a="http://schemas.openxmlformats.org/drawingml/2006/main" rot="16200000">
          <a:off x="2378454" y="1034342"/>
          <a:ext cx="64250" cy="136769"/>
        </a:xfrm>
        <a:prstGeom xmlns:a="http://schemas.openxmlformats.org/drawingml/2006/main" prst="triangl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ru-BY" sz="1100"/>
        </a:p>
      </cdr:txBody>
    </cdr:sp>
  </cdr:relSizeAnchor>
  <cdr:relSizeAnchor xmlns:cdr="http://schemas.openxmlformats.org/drawingml/2006/chartDrawing">
    <cdr:from>
      <cdr:x>0.62335</cdr:x>
      <cdr:y>0.31959</cdr:y>
    </cdr:from>
    <cdr:to>
      <cdr:x>0.65315</cdr:x>
      <cdr:y>0.34308</cdr:y>
    </cdr:to>
    <cdr:sp macro="" textlink="">
      <cdr:nvSpPr>
        <cdr:cNvPr id="5" name="Равнобедренный треугольник 4">
          <a:extLst xmlns:a="http://schemas.openxmlformats.org/drawingml/2006/main">
            <a:ext uri="{FF2B5EF4-FFF2-40B4-BE49-F238E27FC236}">
              <a16:creationId xmlns:a16="http://schemas.microsoft.com/office/drawing/2014/main" id="{7D6FAF59-F538-42A7-826D-830FD6C38446}"/>
            </a:ext>
          </a:extLst>
        </cdr:cNvPr>
        <cdr:cNvSpPr/>
      </cdr:nvSpPr>
      <cdr:spPr>
        <a:xfrm xmlns:a="http://schemas.openxmlformats.org/drawingml/2006/main" rot="16200000">
          <a:off x="2897158" y="838269"/>
          <a:ext cx="64278" cy="136769"/>
        </a:xfrm>
        <a:prstGeom xmlns:a="http://schemas.openxmlformats.org/drawingml/2006/main" prst="triangl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ru-BY" sz="1100"/>
        </a:p>
      </cdr:txBody>
    </cdr:sp>
  </cdr:relSizeAnchor>
  <cdr:relSizeAnchor xmlns:cdr="http://schemas.openxmlformats.org/drawingml/2006/chartDrawing">
    <cdr:from>
      <cdr:x>0.73648</cdr:x>
      <cdr:y>0.30538</cdr:y>
    </cdr:from>
    <cdr:to>
      <cdr:x>0.76628</cdr:x>
      <cdr:y>0.32887</cdr:y>
    </cdr:to>
    <cdr:sp macro="" textlink="">
      <cdr:nvSpPr>
        <cdr:cNvPr id="6" name="Равнобедренный треугольник 5">
          <a:extLst xmlns:a="http://schemas.openxmlformats.org/drawingml/2006/main">
            <a:ext uri="{FF2B5EF4-FFF2-40B4-BE49-F238E27FC236}">
              <a16:creationId xmlns:a16="http://schemas.microsoft.com/office/drawing/2014/main" id="{7D6FAF59-F538-42A7-826D-830FD6C38446}"/>
            </a:ext>
          </a:extLst>
        </cdr:cNvPr>
        <cdr:cNvSpPr/>
      </cdr:nvSpPr>
      <cdr:spPr>
        <a:xfrm xmlns:a="http://schemas.openxmlformats.org/drawingml/2006/main" rot="16200000">
          <a:off x="3416401" y="799382"/>
          <a:ext cx="64278" cy="136770"/>
        </a:xfrm>
        <a:prstGeom xmlns:a="http://schemas.openxmlformats.org/drawingml/2006/main" prst="triangl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ru-BY" sz="1100"/>
        </a:p>
      </cdr:txBody>
    </cdr:sp>
  </cdr:relSizeAnchor>
  <cdr:relSizeAnchor xmlns:cdr="http://schemas.openxmlformats.org/drawingml/2006/chartDrawing">
    <cdr:from>
      <cdr:x>0.84774</cdr:x>
      <cdr:y>0.30181</cdr:y>
    </cdr:from>
    <cdr:to>
      <cdr:x>0.87754</cdr:x>
      <cdr:y>0.3253</cdr:y>
    </cdr:to>
    <cdr:sp macro="" textlink="">
      <cdr:nvSpPr>
        <cdr:cNvPr id="7" name="Равнобедренный треугольник 6">
          <a:extLst xmlns:a="http://schemas.openxmlformats.org/drawingml/2006/main">
            <a:ext uri="{FF2B5EF4-FFF2-40B4-BE49-F238E27FC236}">
              <a16:creationId xmlns:a16="http://schemas.microsoft.com/office/drawing/2014/main" id="{7D6FAF59-F538-42A7-826D-830FD6C38446}"/>
            </a:ext>
          </a:extLst>
        </cdr:cNvPr>
        <cdr:cNvSpPr/>
      </cdr:nvSpPr>
      <cdr:spPr>
        <a:xfrm xmlns:a="http://schemas.openxmlformats.org/drawingml/2006/main" rot="16200000">
          <a:off x="3927036" y="789613"/>
          <a:ext cx="64278" cy="136769"/>
        </a:xfrm>
        <a:prstGeom xmlns:a="http://schemas.openxmlformats.org/drawingml/2006/main" prst="triangl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ru-BY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Downloads/lab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7">
          <cell r="B17">
            <v>11.2</v>
          </cell>
          <cell r="I17">
            <v>0.14000000000000001</v>
          </cell>
        </row>
        <row r="18">
          <cell r="B18">
            <v>16.399999999999999</v>
          </cell>
          <cell r="I18">
            <v>0.29000000000000004</v>
          </cell>
        </row>
        <row r="19">
          <cell r="B19">
            <v>21.599999999999998</v>
          </cell>
          <cell r="I19">
            <v>0.48000000000000004</v>
          </cell>
        </row>
        <row r="20">
          <cell r="B20">
            <v>26.799999999999997</v>
          </cell>
          <cell r="I20">
            <v>0.67</v>
          </cell>
        </row>
        <row r="21">
          <cell r="B21">
            <v>31.999999999999996</v>
          </cell>
          <cell r="I21">
            <v>0.85000000000000009</v>
          </cell>
        </row>
        <row r="22">
          <cell r="B22">
            <v>37.199999999999996</v>
          </cell>
          <cell r="I22">
            <v>0.97000000000000008</v>
          </cell>
        </row>
        <row r="23">
          <cell r="B23">
            <v>42.399999999999991</v>
          </cell>
          <cell r="I23">
            <v>0.9900000000000001</v>
          </cell>
        </row>
        <row r="24">
          <cell r="B24">
            <v>47.599999999999994</v>
          </cell>
          <cell r="I24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653" row="2">
    <wetp:webextensionref xmlns:r="http://schemas.openxmlformats.org/officeDocument/2006/relationships" r:id="rId1"/>
  </wetp:taskpane>
  <wetp:taskpane dockstate="right" visibility="0" width="437" row="3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90D7D468-2ADB-4DE9-B070-B0E14ED4F569}">
  <we:reference id="wa200005333" version="1.0.0.2" store="ru-RU" storeType="OMEX"/>
  <we:alternateReferences>
    <we:reference id="WA200005333" version="1.0.0.2" store="WA200005333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95DB44DB-AF6D-475B-89FF-6A21FE3F4BCA}">
  <we:reference id="wa200005107" version="1.1.0.0" store="ru-RU" storeType="OMEX"/>
  <we:alternateReferences>
    <we:reference id="WA200005107" version="1.1.0.0" store="WA200005107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zoomScale="85" zoomScaleNormal="85" workbookViewId="0">
      <selection activeCell="K19" sqref="K19"/>
    </sheetView>
  </sheetViews>
  <sheetFormatPr defaultRowHeight="14.4" x14ac:dyDescent="0.3"/>
  <sheetData>
    <row r="1" spans="1:10" x14ac:dyDescent="0.3">
      <c r="A1" s="3" t="s">
        <v>0</v>
      </c>
    </row>
    <row r="2" spans="1:10" ht="15" x14ac:dyDescent="0.3">
      <c r="A2" s="2">
        <v>20</v>
      </c>
      <c r="B2" s="2">
        <v>33</v>
      </c>
      <c r="C2" s="2">
        <v>34</v>
      </c>
      <c r="D2" s="2">
        <v>31</v>
      </c>
      <c r="E2" s="2">
        <v>36</v>
      </c>
      <c r="F2" s="2">
        <v>36</v>
      </c>
      <c r="G2" s="2">
        <v>29</v>
      </c>
      <c r="H2" s="2">
        <v>23</v>
      </c>
      <c r="I2" s="2">
        <v>41</v>
      </c>
      <c r="J2" s="2">
        <v>36</v>
      </c>
    </row>
    <row r="3" spans="1:10" ht="15" x14ac:dyDescent="0.3">
      <c r="A3" s="2">
        <v>35</v>
      </c>
      <c r="B3" s="2">
        <v>29</v>
      </c>
      <c r="C3" s="2">
        <v>17</v>
      </c>
      <c r="D3" s="2">
        <v>39</v>
      </c>
      <c r="E3" s="2">
        <v>21</v>
      </c>
      <c r="F3" s="2">
        <v>34</v>
      </c>
      <c r="G3" s="2">
        <v>45</v>
      </c>
      <c r="H3" s="2">
        <v>31</v>
      </c>
      <c r="I3" s="2">
        <v>22</v>
      </c>
      <c r="J3" s="2">
        <v>35</v>
      </c>
    </row>
    <row r="4" spans="1:10" ht="15" x14ac:dyDescent="0.3">
      <c r="A4" s="2">
        <v>33</v>
      </c>
      <c r="B4" s="2">
        <v>39</v>
      </c>
      <c r="C4" s="2">
        <v>38</v>
      </c>
      <c r="D4" s="2">
        <v>24</v>
      </c>
      <c r="E4" s="2">
        <v>15</v>
      </c>
      <c r="F4" s="2">
        <v>44</v>
      </c>
      <c r="G4" s="2">
        <v>31</v>
      </c>
      <c r="H4" s="2">
        <v>40</v>
      </c>
      <c r="I4" s="2">
        <v>43</v>
      </c>
      <c r="J4" s="2">
        <v>20</v>
      </c>
    </row>
    <row r="5" spans="1:10" ht="15" x14ac:dyDescent="0.3">
      <c r="A5" s="2">
        <v>34</v>
      </c>
      <c r="B5" s="2">
        <v>33</v>
      </c>
      <c r="C5" s="2">
        <v>34</v>
      </c>
      <c r="D5" s="2">
        <v>21</v>
      </c>
      <c r="E5" s="2">
        <v>25</v>
      </c>
      <c r="F5" s="2">
        <v>30</v>
      </c>
      <c r="G5" s="2">
        <v>32</v>
      </c>
      <c r="H5" s="2">
        <v>27</v>
      </c>
      <c r="I5" s="2">
        <v>17</v>
      </c>
      <c r="J5" s="2">
        <v>47</v>
      </c>
    </row>
    <row r="6" spans="1:10" ht="15" x14ac:dyDescent="0.3">
      <c r="A6" s="2">
        <v>29</v>
      </c>
      <c r="B6" s="2">
        <v>34</v>
      </c>
      <c r="C6" s="2">
        <v>26</v>
      </c>
      <c r="D6" s="2">
        <v>26</v>
      </c>
      <c r="E6" s="2">
        <v>22</v>
      </c>
      <c r="F6" s="2">
        <v>13</v>
      </c>
      <c r="G6" s="2">
        <v>19</v>
      </c>
      <c r="H6" s="2">
        <v>27</v>
      </c>
      <c r="I6" s="2">
        <v>30</v>
      </c>
      <c r="J6" s="2">
        <v>24</v>
      </c>
    </row>
    <row r="7" spans="1:10" ht="15" x14ac:dyDescent="0.3">
      <c r="A7" s="2">
        <v>36</v>
      </c>
      <c r="B7" s="2">
        <v>44</v>
      </c>
      <c r="C7" s="2">
        <v>29</v>
      </c>
      <c r="D7" s="2">
        <v>4</v>
      </c>
      <c r="E7" s="2">
        <v>41</v>
      </c>
      <c r="F7" s="2">
        <v>36</v>
      </c>
      <c r="G7" s="2">
        <v>36</v>
      </c>
      <c r="H7" s="2">
        <v>20</v>
      </c>
      <c r="I7" s="2">
        <v>30</v>
      </c>
      <c r="J7" s="2">
        <v>22</v>
      </c>
    </row>
    <row r="8" spans="1:10" ht="15" x14ac:dyDescent="0.3">
      <c r="A8" s="2">
        <v>44</v>
      </c>
      <c r="B8" s="2">
        <v>20</v>
      </c>
      <c r="C8" s="2">
        <v>34</v>
      </c>
      <c r="D8" s="2">
        <v>38</v>
      </c>
      <c r="E8" s="2">
        <v>33</v>
      </c>
      <c r="F8" s="2">
        <v>25</v>
      </c>
      <c r="G8" s="2">
        <v>52</v>
      </c>
      <c r="H8" s="2">
        <v>42</v>
      </c>
      <c r="I8" s="2">
        <v>14</v>
      </c>
      <c r="J8" s="2">
        <v>25</v>
      </c>
    </row>
    <row r="9" spans="1:10" ht="15" x14ac:dyDescent="0.3">
      <c r="A9" s="2">
        <v>43</v>
      </c>
      <c r="B9" s="2">
        <v>38</v>
      </c>
      <c r="C9" s="2">
        <v>38</v>
      </c>
      <c r="D9" s="2">
        <v>21</v>
      </c>
      <c r="E9" s="2">
        <v>34</v>
      </c>
      <c r="F9" s="2">
        <v>26</v>
      </c>
      <c r="G9" s="2">
        <v>31</v>
      </c>
      <c r="H9" s="2">
        <v>32</v>
      </c>
      <c r="I9" s="2">
        <v>31</v>
      </c>
      <c r="J9" s="2">
        <v>32</v>
      </c>
    </row>
    <row r="10" spans="1:10" ht="15" x14ac:dyDescent="0.3">
      <c r="A10" s="2">
        <v>36</v>
      </c>
      <c r="B10" s="2">
        <v>47</v>
      </c>
      <c r="C10" s="2">
        <v>32</v>
      </c>
      <c r="D10" s="2">
        <v>41</v>
      </c>
      <c r="E10" s="2">
        <v>31</v>
      </c>
      <c r="F10" s="2">
        <v>29</v>
      </c>
      <c r="G10" s="2">
        <v>44</v>
      </c>
      <c r="H10" s="2">
        <v>35</v>
      </c>
      <c r="I10" s="2">
        <v>24</v>
      </c>
      <c r="J10" s="2">
        <v>29</v>
      </c>
    </row>
    <row r="11" spans="1:10" ht="15" x14ac:dyDescent="0.3">
      <c r="A11" s="2">
        <v>29</v>
      </c>
      <c r="B11" s="2">
        <v>40</v>
      </c>
      <c r="C11" s="2">
        <v>29</v>
      </c>
      <c r="D11" s="2">
        <v>33</v>
      </c>
      <c r="E11" s="2">
        <v>35</v>
      </c>
      <c r="F11" s="2">
        <v>34</v>
      </c>
      <c r="G11" s="2">
        <v>43</v>
      </c>
      <c r="H11" s="2">
        <v>24</v>
      </c>
      <c r="I11" s="2">
        <v>27</v>
      </c>
      <c r="J11" s="2">
        <v>36</v>
      </c>
    </row>
    <row r="12" spans="1:10" x14ac:dyDescent="0.3">
      <c r="A12" s="3" t="s">
        <v>6</v>
      </c>
    </row>
    <row r="13" spans="1:10" x14ac:dyDescent="0.3">
      <c r="A13" s="1" t="s">
        <v>3</v>
      </c>
      <c r="B13">
        <f>MIN(A2:J11)</f>
        <v>4</v>
      </c>
    </row>
    <row r="14" spans="1:10" x14ac:dyDescent="0.3">
      <c r="A14" s="1" t="s">
        <v>1</v>
      </c>
      <c r="B14">
        <f>MAX(A2:J11)</f>
        <v>52</v>
      </c>
    </row>
    <row r="15" spans="1:10" x14ac:dyDescent="0.3">
      <c r="A15" s="4" t="s">
        <v>4</v>
      </c>
      <c r="B15">
        <f>B14-B13</f>
        <v>48</v>
      </c>
    </row>
    <row r="16" spans="1:10" x14ac:dyDescent="0.3">
      <c r="A16" s="1" t="s">
        <v>5</v>
      </c>
      <c r="B16">
        <f>ROUND(1+LOG(100,2),0)</f>
        <v>8</v>
      </c>
    </row>
    <row r="17" spans="1:7" x14ac:dyDescent="0.3">
      <c r="A17" s="5" t="s">
        <v>9</v>
      </c>
    </row>
    <row r="18" spans="1:7" x14ac:dyDescent="0.3">
      <c r="A18" s="6" t="s">
        <v>7</v>
      </c>
      <c r="B18">
        <f>B15/B16</f>
        <v>6</v>
      </c>
    </row>
    <row r="19" spans="1:7" x14ac:dyDescent="0.3">
      <c r="A19" s="6" t="s">
        <v>8</v>
      </c>
      <c r="B19">
        <f>ROUNDUP(B18,1)</f>
        <v>6</v>
      </c>
    </row>
    <row r="20" spans="1:7" x14ac:dyDescent="0.3">
      <c r="A20" s="3" t="s">
        <v>2</v>
      </c>
    </row>
    <row r="21" spans="1:7" x14ac:dyDescent="0.3">
      <c r="A21" s="7" t="s">
        <v>10</v>
      </c>
      <c r="B21" s="7" t="s">
        <v>11</v>
      </c>
      <c r="C21" s="7" t="s">
        <v>12</v>
      </c>
      <c r="D21" s="7" t="s">
        <v>13</v>
      </c>
      <c r="E21" s="7" t="s">
        <v>14</v>
      </c>
      <c r="F21" s="7" t="s">
        <v>15</v>
      </c>
      <c r="G21" s="7" t="s">
        <v>16</v>
      </c>
    </row>
    <row r="22" spans="1:7" x14ac:dyDescent="0.3">
      <c r="A22" s="9">
        <v>4</v>
      </c>
      <c r="B22" s="9">
        <f xml:space="preserve"> A22 + $B$19</f>
        <v>10</v>
      </c>
      <c r="C22" s="10">
        <f>AVERAGE(A22:B22)</f>
        <v>7</v>
      </c>
      <c r="D22" s="11">
        <f>COUNTIFS($A$2:$J$11,"&gt;="&amp;A22,$A$2:$J$11,"&lt;"&amp;B22)</f>
        <v>1</v>
      </c>
      <c r="E22" s="12">
        <f>D22/100</f>
        <v>0.01</v>
      </c>
      <c r="F22" s="13">
        <f>E22/$B$19</f>
        <v>1.6666666666666668E-3</v>
      </c>
      <c r="G22" s="14">
        <f>E22</f>
        <v>0.01</v>
      </c>
    </row>
    <row r="23" spans="1:7" x14ac:dyDescent="0.3">
      <c r="A23" s="9">
        <f>A22 + $B$19</f>
        <v>10</v>
      </c>
      <c r="B23" s="9">
        <f t="shared" ref="B23:B29" si="0" xml:space="preserve"> A23 + $B$19</f>
        <v>16</v>
      </c>
      <c r="C23" s="10">
        <f t="shared" ref="C23:C29" si="1">AVERAGE(A23:B23)</f>
        <v>13</v>
      </c>
      <c r="D23" s="11">
        <f t="shared" ref="D23:D28" si="2">COUNTIFS($A$2:$J$11,"&gt;="&amp;A23,$A$2:$J$11,"&lt;"&amp;B23)</f>
        <v>3</v>
      </c>
      <c r="E23" s="12">
        <f t="shared" ref="E23:E29" si="3">D23/100</f>
        <v>0.03</v>
      </c>
      <c r="F23" s="13">
        <f t="shared" ref="F23:F29" si="4">E23/$B$19</f>
        <v>5.0000000000000001E-3</v>
      </c>
      <c r="G23" s="14">
        <f>G22 + E23</f>
        <v>0.04</v>
      </c>
    </row>
    <row r="24" spans="1:7" x14ac:dyDescent="0.3">
      <c r="A24" s="9">
        <f t="shared" ref="A24:A29" si="5">A23 + $B$19</f>
        <v>16</v>
      </c>
      <c r="B24" s="9">
        <f t="shared" si="0"/>
        <v>22</v>
      </c>
      <c r="C24" s="10">
        <f t="shared" si="1"/>
        <v>19</v>
      </c>
      <c r="D24" s="11">
        <f t="shared" si="2"/>
        <v>10</v>
      </c>
      <c r="E24" s="12">
        <f t="shared" si="3"/>
        <v>0.1</v>
      </c>
      <c r="F24" s="13">
        <f t="shared" si="4"/>
        <v>1.6666666666666666E-2</v>
      </c>
      <c r="G24" s="14">
        <f t="shared" ref="G24:G29" si="6">G23 + E24</f>
        <v>0.14000000000000001</v>
      </c>
    </row>
    <row r="25" spans="1:7" x14ac:dyDescent="0.3">
      <c r="A25" s="9">
        <f t="shared" si="5"/>
        <v>22</v>
      </c>
      <c r="B25" s="9">
        <f t="shared" si="0"/>
        <v>28</v>
      </c>
      <c r="C25" s="10">
        <f t="shared" si="1"/>
        <v>25</v>
      </c>
      <c r="D25" s="11">
        <f t="shared" si="2"/>
        <v>17</v>
      </c>
      <c r="E25" s="12">
        <f t="shared" si="3"/>
        <v>0.17</v>
      </c>
      <c r="F25" s="13">
        <f t="shared" si="4"/>
        <v>2.8333333333333335E-2</v>
      </c>
      <c r="G25" s="14">
        <f t="shared" si="6"/>
        <v>0.31000000000000005</v>
      </c>
    </row>
    <row r="26" spans="1:7" x14ac:dyDescent="0.3">
      <c r="A26" s="9">
        <f t="shared" si="5"/>
        <v>28</v>
      </c>
      <c r="B26" s="9">
        <f t="shared" si="0"/>
        <v>34</v>
      </c>
      <c r="C26" s="10">
        <f t="shared" si="1"/>
        <v>31</v>
      </c>
      <c r="D26" s="11">
        <f t="shared" si="2"/>
        <v>26</v>
      </c>
      <c r="E26" s="12">
        <f t="shared" si="3"/>
        <v>0.26</v>
      </c>
      <c r="F26" s="13">
        <f t="shared" si="4"/>
        <v>4.3333333333333335E-2</v>
      </c>
      <c r="G26" s="14">
        <f t="shared" si="6"/>
        <v>0.57000000000000006</v>
      </c>
    </row>
    <row r="27" spans="1:7" x14ac:dyDescent="0.3">
      <c r="A27" s="9">
        <f t="shared" si="5"/>
        <v>34</v>
      </c>
      <c r="B27" s="9">
        <f t="shared" si="0"/>
        <v>40</v>
      </c>
      <c r="C27" s="10">
        <f t="shared" si="1"/>
        <v>37</v>
      </c>
      <c r="D27" s="11">
        <f t="shared" si="2"/>
        <v>26</v>
      </c>
      <c r="E27" s="12">
        <f t="shared" si="3"/>
        <v>0.26</v>
      </c>
      <c r="F27" s="13">
        <f t="shared" si="4"/>
        <v>4.3333333333333335E-2</v>
      </c>
      <c r="G27" s="14">
        <f t="shared" si="6"/>
        <v>0.83000000000000007</v>
      </c>
    </row>
    <row r="28" spans="1:7" x14ac:dyDescent="0.3">
      <c r="A28" s="9">
        <f t="shared" si="5"/>
        <v>40</v>
      </c>
      <c r="B28" s="9">
        <f t="shared" si="0"/>
        <v>46</v>
      </c>
      <c r="C28" s="10">
        <f t="shared" si="1"/>
        <v>43</v>
      </c>
      <c r="D28" s="11">
        <f t="shared" si="2"/>
        <v>14</v>
      </c>
      <c r="E28" s="12">
        <f t="shared" si="3"/>
        <v>0.14000000000000001</v>
      </c>
      <c r="F28" s="13">
        <f t="shared" si="4"/>
        <v>2.3333333333333334E-2</v>
      </c>
      <c r="G28" s="14">
        <f t="shared" si="6"/>
        <v>0.97000000000000008</v>
      </c>
    </row>
    <row r="29" spans="1:7" x14ac:dyDescent="0.3">
      <c r="A29" s="9">
        <f t="shared" si="5"/>
        <v>46</v>
      </c>
      <c r="B29" s="9">
        <f t="shared" si="0"/>
        <v>52</v>
      </c>
      <c r="C29" s="10">
        <f t="shared" si="1"/>
        <v>49</v>
      </c>
      <c r="D29" s="11">
        <f>COUNTIFS($A$2:$J$11,"&gt;="&amp;A29,$A$2:$J$11,"&lt;="&amp;B29)</f>
        <v>3</v>
      </c>
      <c r="E29" s="12">
        <f t="shared" si="3"/>
        <v>0.03</v>
      </c>
      <c r="F29" s="13">
        <f t="shared" si="4"/>
        <v>5.0000000000000001E-3</v>
      </c>
      <c r="G29" s="14">
        <f t="shared" si="6"/>
        <v>1</v>
      </c>
    </row>
    <row r="30" spans="1:7" x14ac:dyDescent="0.3">
      <c r="A30" s="3" t="s">
        <v>17</v>
      </c>
    </row>
    <row r="31" spans="1:7" x14ac:dyDescent="0.3">
      <c r="A31" s="6" t="s">
        <v>19</v>
      </c>
      <c r="B31" s="15">
        <f>SUMPRODUCT(C22:C29, D22:D29)/100</f>
        <v>31.78</v>
      </c>
    </row>
    <row r="32" spans="1:7" x14ac:dyDescent="0.3">
      <c r="A32" s="3" t="s">
        <v>18</v>
      </c>
    </row>
    <row r="33" spans="1:9" x14ac:dyDescent="0.3">
      <c r="A33" s="6" t="s">
        <v>20</v>
      </c>
      <c r="B33">
        <f>SUMPRODUCT(C22:C29, C22:C29, D22:D29)/100-B31*B31</f>
        <v>74.631599999999821</v>
      </c>
    </row>
    <row r="34" spans="1:9" x14ac:dyDescent="0.3">
      <c r="A34" s="6" t="s">
        <v>21</v>
      </c>
      <c r="B34">
        <f>B33*100/99</f>
        <v>75.385454545454365</v>
      </c>
    </row>
    <row r="35" spans="1:9" x14ac:dyDescent="0.3">
      <c r="A35" s="6" t="s">
        <v>22</v>
      </c>
      <c r="B35">
        <f>SQRT(B34)</f>
        <v>8.6824797463313654</v>
      </c>
    </row>
    <row r="36" spans="1:9" x14ac:dyDescent="0.3">
      <c r="A36" s="3" t="s">
        <v>23</v>
      </c>
    </row>
    <row r="37" spans="1:9" x14ac:dyDescent="0.3">
      <c r="A37" s="7" t="s">
        <v>10</v>
      </c>
      <c r="B37" s="7" t="s">
        <v>11</v>
      </c>
      <c r="C37" s="7" t="s">
        <v>13</v>
      </c>
      <c r="D37" s="7" t="s">
        <v>24</v>
      </c>
      <c r="E37" s="7" t="s">
        <v>25</v>
      </c>
      <c r="F37" s="7" t="s">
        <v>26</v>
      </c>
      <c r="G37" s="16" t="s">
        <v>27</v>
      </c>
      <c r="H37" s="17" t="s">
        <v>28</v>
      </c>
      <c r="I37" s="7" t="s">
        <v>29</v>
      </c>
    </row>
    <row r="38" spans="1:9" x14ac:dyDescent="0.3">
      <c r="A38" s="9"/>
      <c r="B38" s="9"/>
      <c r="C38" s="9"/>
      <c r="D38" s="19"/>
      <c r="E38" s="19"/>
      <c r="F38" s="19"/>
      <c r="G38" s="19"/>
      <c r="H38" s="19"/>
      <c r="I38" s="19"/>
    </row>
    <row r="39" spans="1:9" x14ac:dyDescent="0.3">
      <c r="A39" s="9"/>
      <c r="B39" s="9"/>
      <c r="C39" s="9"/>
      <c r="D39" s="19"/>
      <c r="E39" s="19"/>
      <c r="F39" s="19"/>
      <c r="G39" s="19"/>
      <c r="H39" s="19"/>
      <c r="I39" s="19"/>
    </row>
    <row r="40" spans="1:9" x14ac:dyDescent="0.3">
      <c r="A40" s="23">
        <v>1E-100</v>
      </c>
      <c r="B40" s="9">
        <f t="shared" ref="A40:B44" si="7">B24</f>
        <v>22</v>
      </c>
      <c r="C40" s="9">
        <f>14</f>
        <v>14</v>
      </c>
      <c r="D40" s="19">
        <f>_xlfn.NORM.DIST(B40,$B$31,$B$35, TRUE)</f>
        <v>0.12999678790458249</v>
      </c>
      <c r="E40" s="19">
        <f t="shared" ref="E40:E44" si="8">100*D40</f>
        <v>12.999678790458249</v>
      </c>
      <c r="F40" s="19">
        <f t="shared" ref="F40:F44" si="9">C40-E40</f>
        <v>1.0003212095417506</v>
      </c>
      <c r="G40" s="19">
        <f t="shared" ref="G40:G44" si="10">F40^2</f>
        <v>1.0006425222590709</v>
      </c>
      <c r="H40" s="19">
        <f t="shared" ref="H40:H44" si="11">G40/E40</f>
        <v>7.697440362861438E-2</v>
      </c>
      <c r="I40" s="19">
        <f t="shared" ref="I40:I44" si="12">C40^2/E40</f>
        <v>15.077295613170365</v>
      </c>
    </row>
    <row r="41" spans="1:9" x14ac:dyDescent="0.3">
      <c r="A41" s="9">
        <f t="shared" si="7"/>
        <v>22</v>
      </c>
      <c r="B41" s="9">
        <f t="shared" si="7"/>
        <v>28</v>
      </c>
      <c r="C41" s="9">
        <f t="shared" ref="C41:C42" si="13">D25</f>
        <v>17</v>
      </c>
      <c r="D41" s="19">
        <f t="shared" ref="D41:D43" si="14">_xlfn.NORM.DIST(B41,$B$31,$B$35, TRUE)-_xlfn.NORM.DIST(A41,$B$31,$B$35, TRUE)</f>
        <v>0.20165396515012776</v>
      </c>
      <c r="E41" s="19">
        <f t="shared" si="8"/>
        <v>20.165396515012777</v>
      </c>
      <c r="F41" s="19">
        <f t="shared" si="9"/>
        <v>-3.1653965150127767</v>
      </c>
      <c r="G41" s="19">
        <f t="shared" si="10"/>
        <v>10.019735097255031</v>
      </c>
      <c r="H41" s="19">
        <f t="shared" si="11"/>
        <v>0.49687766316895965</v>
      </c>
      <c r="I41" s="19">
        <f t="shared" si="12"/>
        <v>14.331481148156183</v>
      </c>
    </row>
    <row r="42" spans="1:9" x14ac:dyDescent="0.3">
      <c r="A42" s="9">
        <f t="shared" si="7"/>
        <v>28</v>
      </c>
      <c r="B42" s="9">
        <f t="shared" si="7"/>
        <v>34</v>
      </c>
      <c r="C42" s="9">
        <f t="shared" si="13"/>
        <v>26</v>
      </c>
      <c r="D42" s="19">
        <f t="shared" si="14"/>
        <v>0.26925310447321593</v>
      </c>
      <c r="E42" s="19">
        <f t="shared" si="8"/>
        <v>26.925310447321593</v>
      </c>
      <c r="F42" s="19">
        <f t="shared" si="9"/>
        <v>-0.92531044732159273</v>
      </c>
      <c r="G42" s="19">
        <f t="shared" si="10"/>
        <v>0.85619942392248605</v>
      </c>
      <c r="H42" s="19">
        <f t="shared" si="11"/>
        <v>3.1799054855750304E-2</v>
      </c>
      <c r="I42" s="19">
        <f t="shared" si="12"/>
        <v>25.106488607534157</v>
      </c>
    </row>
    <row r="43" spans="1:9" x14ac:dyDescent="0.3">
      <c r="A43" s="9">
        <f t="shared" si="7"/>
        <v>34</v>
      </c>
      <c r="B43" s="9">
        <f>B27</f>
        <v>40</v>
      </c>
      <c r="C43" s="9">
        <f>26</f>
        <v>26</v>
      </c>
      <c r="D43" s="19">
        <f t="shared" si="14"/>
        <v>0.22720900799256816</v>
      </c>
      <c r="E43" s="19">
        <f t="shared" si="8"/>
        <v>22.720900799256817</v>
      </c>
      <c r="F43" s="19">
        <f t="shared" si="9"/>
        <v>3.2790992007431825</v>
      </c>
      <c r="G43" s="19">
        <f t="shared" si="10"/>
        <v>10.752491568314579</v>
      </c>
      <c r="H43" s="19">
        <f t="shared" si="11"/>
        <v>0.47324230950677287</v>
      </c>
      <c r="I43" s="19">
        <f t="shared" si="12"/>
        <v>29.752341510249956</v>
      </c>
    </row>
    <row r="44" spans="1:9" x14ac:dyDescent="0.3">
      <c r="A44" s="9">
        <f t="shared" si="7"/>
        <v>40</v>
      </c>
      <c r="B44" s="9" t="s">
        <v>35</v>
      </c>
      <c r="C44" s="9">
        <f>D30+D29+D28</f>
        <v>17</v>
      </c>
      <c r="D44" s="19">
        <f>1-_xlfn.NORM.DIST(A44,$B$31,$B$35, TRUE)</f>
        <v>0.17188713447950565</v>
      </c>
      <c r="E44" s="19">
        <f t="shared" si="8"/>
        <v>17.188713447950565</v>
      </c>
      <c r="F44" s="19">
        <f t="shared" si="9"/>
        <v>-0.18871344795056544</v>
      </c>
      <c r="G44" s="19">
        <f t="shared" si="10"/>
        <v>3.5612765437390774E-2</v>
      </c>
      <c r="H44" s="19">
        <f t="shared" si="11"/>
        <v>2.0718691684069547E-3</v>
      </c>
      <c r="I44" s="19">
        <f t="shared" si="12"/>
        <v>16.813358421217842</v>
      </c>
    </row>
    <row r="45" spans="1:9" x14ac:dyDescent="0.3">
      <c r="A45" s="20" t="s">
        <v>30</v>
      </c>
      <c r="B45" s="20">
        <v>8</v>
      </c>
      <c r="C45" s="21"/>
      <c r="D45" s="21"/>
      <c r="E45" s="21"/>
      <c r="F45" s="21"/>
      <c r="G45" s="21"/>
      <c r="H45" s="21"/>
      <c r="I45" s="22"/>
    </row>
    <row r="46" spans="1:9" x14ac:dyDescent="0.3">
      <c r="A46" s="8" t="s">
        <v>34</v>
      </c>
      <c r="B46" s="8"/>
      <c r="C46" s="8">
        <f>C38+C39+C40+C41+C42+C43+C44</f>
        <v>100</v>
      </c>
      <c r="D46" s="8">
        <f>SUM(D38:D44)</f>
        <v>1</v>
      </c>
      <c r="E46" s="8">
        <f>SUM(E38:E44)</f>
        <v>100</v>
      </c>
      <c r="F46" s="8"/>
      <c r="G46" s="8" t="s">
        <v>31</v>
      </c>
      <c r="H46" s="8">
        <f>SUM(H38:H44)</f>
        <v>1.0809653003285042</v>
      </c>
      <c r="I46" s="8">
        <f>SUM(I38:I44)</f>
        <v>101.08096530032851</v>
      </c>
    </row>
    <row r="47" spans="1:9" x14ac:dyDescent="0.3">
      <c r="D47" s="18" t="s">
        <v>32</v>
      </c>
      <c r="E47" s="18">
        <f>5-2-1</f>
        <v>2</v>
      </c>
      <c r="F47" s="18"/>
      <c r="G47" s="18" t="s">
        <v>33</v>
      </c>
      <c r="H47" s="18">
        <f>_xlfn.CHISQ.INV.RT(0.05,E47)</f>
        <v>5.9914645471079817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2023-11-28T11:59:41Z</dcterms:modified>
</cp:coreProperties>
</file>