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2" sheetId="2" r:id="rId1"/>
    <sheet name="Лист1" sheetId="1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8" i="1" l="1" a="1"/>
  <c r="E79" i="1" s="1"/>
  <c r="A78" i="1" a="1"/>
  <c r="A78" i="1" s="1"/>
  <c r="E74" i="1"/>
  <c r="E73" i="1"/>
  <c r="E72" i="1"/>
  <c r="C74" i="1"/>
  <c r="B74" i="1"/>
  <c r="A74" i="1"/>
  <c r="C73" i="1"/>
  <c r="B73" i="1"/>
  <c r="A73" i="1"/>
  <c r="A72" i="1"/>
  <c r="B69" i="1"/>
  <c r="C69" i="1"/>
  <c r="D69" i="1"/>
  <c r="E69" i="1"/>
  <c r="F69" i="1"/>
  <c r="G69" i="1"/>
  <c r="A69" i="1"/>
  <c r="D64" i="1"/>
  <c r="D65" i="1"/>
  <c r="D66" i="1"/>
  <c r="D67" i="1"/>
  <c r="D68" i="1"/>
  <c r="D63" i="1"/>
  <c r="C64" i="1"/>
  <c r="C65" i="1"/>
  <c r="C66" i="1"/>
  <c r="C67" i="1"/>
  <c r="C68" i="1"/>
  <c r="C63" i="1"/>
  <c r="B64" i="1"/>
  <c r="B65" i="1"/>
  <c r="B66" i="1"/>
  <c r="B67" i="1"/>
  <c r="B68" i="1"/>
  <c r="B63" i="1"/>
  <c r="E78" i="1" l="1"/>
  <c r="E80" i="1"/>
  <c r="B80" i="1"/>
  <c r="A80" i="1"/>
  <c r="C79" i="1"/>
  <c r="B79" i="1"/>
  <c r="A79" i="1"/>
  <c r="C78" i="1"/>
  <c r="B78" i="1"/>
  <c r="C80" i="1"/>
  <c r="B72" i="1"/>
  <c r="C72" i="1"/>
  <c r="G68" i="1"/>
  <c r="G67" i="1"/>
  <c r="G66" i="1"/>
  <c r="G65" i="1"/>
  <c r="G64" i="1"/>
  <c r="G63" i="1"/>
  <c r="F68" i="1"/>
  <c r="F67" i="1"/>
  <c r="F66" i="1"/>
  <c r="F65" i="1"/>
  <c r="F64" i="1"/>
  <c r="F63" i="1"/>
  <c r="A62" i="1"/>
  <c r="D62" i="1"/>
  <c r="E58" i="1"/>
  <c r="E57" i="1"/>
  <c r="E56" i="1"/>
  <c r="E55" i="1"/>
  <c r="E54" i="1"/>
  <c r="E53" i="1"/>
  <c r="E52" i="1"/>
  <c r="A58" i="1"/>
  <c r="A57" i="1"/>
  <c r="A54" i="1"/>
  <c r="H33" i="1" l="1"/>
  <c r="J33" i="1"/>
  <c r="J32" i="1"/>
  <c r="G33" i="1"/>
  <c r="H32" i="1"/>
  <c r="G32" i="1"/>
  <c r="B21" i="1" l="1"/>
  <c r="B19" i="1" l="1"/>
  <c r="B20" i="1" s="1"/>
</calcChain>
</file>

<file path=xl/sharedStrings.xml><?xml version="1.0" encoding="utf-8"?>
<sst xmlns="http://schemas.openxmlformats.org/spreadsheetml/2006/main" count="60" uniqueCount="58">
  <si>
    <t>Вариант 23</t>
  </si>
  <si>
    <t>ni</t>
  </si>
  <si>
    <t>Т,град С</t>
  </si>
  <si>
    <t>С_с.б.,%</t>
  </si>
  <si>
    <t>n=</t>
  </si>
  <si>
    <t>x=</t>
  </si>
  <si>
    <t>T</t>
  </si>
  <si>
    <t>y=</t>
  </si>
  <si>
    <t>C</t>
  </si>
  <si>
    <t>//число измерений</t>
  </si>
  <si>
    <t>//исходные данные</t>
  </si>
  <si>
    <t>xi</t>
  </si>
  <si>
    <t>yi</t>
  </si>
  <si>
    <t>xi*yi</t>
  </si>
  <si>
    <t>xi*xi</t>
  </si>
  <si>
    <t>yi*yi</t>
  </si>
  <si>
    <t>tтабл     =</t>
  </si>
  <si>
    <t>tрасч     =</t>
  </si>
  <si>
    <t>r             =</t>
  </si>
  <si>
    <t>Система нормальных уравнений:</t>
  </si>
  <si>
    <t>//коэффициент корреляции</t>
  </si>
  <si>
    <t>//расчетное значение критерия Стьюдента</t>
  </si>
  <si>
    <t>a=</t>
  </si>
  <si>
    <t>//уровень значимости</t>
  </si>
  <si>
    <t xml:space="preserve">   </t>
  </si>
  <si>
    <t xml:space="preserve">tрасч &gt; tабл </t>
  </si>
  <si>
    <t>Вывод: связь между величинами x, y статистически значимая</t>
  </si>
  <si>
    <t>//табличное значение критерия Стьюдента</t>
  </si>
  <si>
    <t>Характер расположения точек на корреляционном поле:</t>
  </si>
  <si>
    <t>Коэффициент корреляции:</t>
  </si>
  <si>
    <t>расположение точек на корреляционном поле свидетельствует о прямолинейной зависимости.</t>
  </si>
  <si>
    <t>отличается от нуля в положительную форму.</t>
  </si>
  <si>
    <t>Вывод:</t>
  </si>
  <si>
    <t>наблюдается соответствие линейной модели экспериментальным данным.</t>
  </si>
  <si>
    <t>Решение системы по формулам Крамера:</t>
  </si>
  <si>
    <t>Эмпирическое линейное уравнение регрессии имеет вид:</t>
  </si>
  <si>
    <t>Полученные коэффициенты линейного уравнения регрессии:</t>
  </si>
  <si>
    <t>y =</t>
  </si>
  <si>
    <t>0,2432 - 0,0035x</t>
  </si>
  <si>
    <t xml:space="preserve">Замена переменных, сводящая зависимость к линейной: </t>
  </si>
  <si>
    <t>X = 1/x</t>
  </si>
  <si>
    <t>Y</t>
  </si>
  <si>
    <t>X</t>
  </si>
  <si>
    <t>Xi=xi</t>
  </si>
  <si>
    <t>XiYi</t>
  </si>
  <si>
    <t>Xi^2</t>
  </si>
  <si>
    <t>Y = 1/y</t>
  </si>
  <si>
    <t>Xi^3</t>
  </si>
  <si>
    <t>Xi^4</t>
  </si>
  <si>
    <t>Yi=yi</t>
  </si>
  <si>
    <t>Xi^2Yi</t>
  </si>
  <si>
    <t>Обратная матрица:</t>
  </si>
  <si>
    <t>Коэффициенты квадратичного уравнения регрессии:</t>
  </si>
  <si>
    <t>a =</t>
  </si>
  <si>
    <t>b =</t>
  </si>
  <si>
    <t>c =</t>
  </si>
  <si>
    <t>Выборочное квадратичное уравнение регрессии:</t>
  </si>
  <si>
    <r>
      <t>y = 4,46453E-06x</t>
    </r>
    <r>
      <rPr>
        <vertAlign val="superscript"/>
        <sz val="11"/>
        <color theme="1"/>
        <rFont val="Times New Roman"/>
        <family val="1"/>
        <charset val="204"/>
      </rPr>
      <t>2</t>
    </r>
    <r>
      <rPr>
        <sz val="11"/>
        <color theme="1"/>
        <rFont val="Times New Roman"/>
        <family val="1"/>
        <charset val="204"/>
      </rPr>
      <t xml:space="preserve"> - 0,00366764x + 0,71229379;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</si>
</sst>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vertAlign val="superscript"/>
      <sz val="11"/>
      <color theme="1"/>
      <name val="Times New Roman"/>
      <family val="1"/>
      <charset val="204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BA7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/>
    <xf numFmtId="0" fontId="2" fillId="2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6" fillId="0" borderId="0" xfId="0" applyFont="1"/>
    <xf numFmtId="0" fontId="0" fillId="7" borderId="8" xfId="0" applyFill="1" applyBorder="1"/>
    <xf numFmtId="0" fontId="0" fillId="7" borderId="10" xfId="0" applyFill="1" applyBorder="1"/>
    <xf numFmtId="0" fontId="1" fillId="8" borderId="9" xfId="0" applyFont="1" applyFill="1" applyBorder="1"/>
    <xf numFmtId="0" fontId="0" fillId="8" borderId="8" xfId="0" applyFill="1" applyBorder="1"/>
    <xf numFmtId="0" fontId="0" fillId="8" borderId="10" xfId="0" applyFill="1" applyBorder="1"/>
    <xf numFmtId="0" fontId="0" fillId="8" borderId="9" xfId="0" applyFill="1" applyBorder="1"/>
    <xf numFmtId="0" fontId="5" fillId="9" borderId="4" xfId="0" applyFont="1" applyFill="1" applyBorder="1"/>
    <xf numFmtId="0" fontId="5" fillId="9" borderId="5" xfId="0" applyFont="1" applyFill="1" applyBorder="1"/>
    <xf numFmtId="0" fontId="5" fillId="9" borderId="6" xfId="0" applyFont="1" applyFill="1" applyBorder="1"/>
    <xf numFmtId="0" fontId="0" fillId="6" borderId="2" xfId="0" applyFill="1" applyBorder="1"/>
    <xf numFmtId="0" fontId="0" fillId="6" borderId="3" xfId="0" applyFill="1" applyBorder="1" applyAlignment="1">
      <alignment horizontal="left"/>
    </xf>
    <xf numFmtId="0" fontId="0" fillId="6" borderId="7" xfId="0" applyFill="1" applyBorder="1"/>
    <xf numFmtId="0" fontId="0" fillId="6" borderId="13" xfId="0" applyFill="1" applyBorder="1"/>
    <xf numFmtId="0" fontId="0" fillId="6" borderId="4" xfId="0" applyFill="1" applyBorder="1"/>
    <xf numFmtId="0" fontId="0" fillId="6" borderId="6" xfId="0" applyFill="1" applyBorder="1" applyAlignment="1">
      <alignment horizontal="left"/>
    </xf>
    <xf numFmtId="0" fontId="0" fillId="10" borderId="2" xfId="0" applyNumberFormat="1" applyFill="1" applyBorder="1"/>
    <xf numFmtId="0" fontId="0" fillId="10" borderId="3" xfId="0" applyNumberFormat="1" applyFill="1" applyBorder="1"/>
    <xf numFmtId="0" fontId="0" fillId="10" borderId="4" xfId="0" applyNumberFormat="1" applyFill="1" applyBorder="1"/>
    <xf numFmtId="0" fontId="0" fillId="10" borderId="6" xfId="0" applyNumberFormat="1" applyFill="1" applyBorder="1"/>
    <xf numFmtId="0" fontId="0" fillId="10" borderId="11" xfId="0" applyNumberFormat="1" applyFill="1" applyBorder="1"/>
    <xf numFmtId="0" fontId="0" fillId="10" borderId="12" xfId="0" applyNumberFormat="1" applyFill="1" applyBorder="1"/>
    <xf numFmtId="0" fontId="0" fillId="11" borderId="0" xfId="0" applyFill="1" applyBorder="1"/>
    <xf numFmtId="0" fontId="0" fillId="11" borderId="0" xfId="0" applyFill="1" applyBorder="1" applyAlignment="1">
      <alignment horizontal="center"/>
    </xf>
    <xf numFmtId="0" fontId="0" fillId="0" borderId="1" xfId="0" applyBorder="1"/>
    <xf numFmtId="0" fontId="7" fillId="0" borderId="0" xfId="0" applyFont="1"/>
    <xf numFmtId="0" fontId="7" fillId="2" borderId="1" xfId="0" applyFont="1" applyFill="1" applyBorder="1"/>
    <xf numFmtId="0" fontId="7" fillId="4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13" borderId="15" xfId="0" applyFill="1" applyBorder="1"/>
    <xf numFmtId="0" fontId="0" fillId="13" borderId="16" xfId="0" applyFill="1" applyBorder="1"/>
    <xf numFmtId="164" fontId="0" fillId="13" borderId="18" xfId="0" applyNumberFormat="1" applyFill="1" applyBorder="1"/>
    <xf numFmtId="164" fontId="0" fillId="13" borderId="20" xfId="0" applyNumberFormat="1" applyFill="1" applyBorder="1"/>
    <xf numFmtId="0" fontId="0" fillId="13" borderId="21" xfId="0" applyFill="1" applyBorder="1"/>
    <xf numFmtId="0" fontId="8" fillId="0" borderId="0" xfId="0" applyFont="1"/>
    <xf numFmtId="0" fontId="0" fillId="6" borderId="1" xfId="0" applyFill="1" applyBorder="1"/>
    <xf numFmtId="0" fontId="0" fillId="0" borderId="1" xfId="0" applyNumberFormat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7" fillId="12" borderId="1" xfId="0" applyFont="1" applyFill="1" applyBorder="1"/>
    <xf numFmtId="164" fontId="0" fillId="13" borderId="14" xfId="0" applyNumberFormat="1" applyFill="1" applyBorder="1" applyAlignment="1">
      <alignment horizontal="center"/>
    </xf>
    <xf numFmtId="164" fontId="0" fillId="13" borderId="17" xfId="0" applyNumberFormat="1" applyFill="1" applyBorder="1" applyAlignment="1">
      <alignment horizontal="center"/>
    </xf>
    <xf numFmtId="164" fontId="0" fillId="13" borderId="0" xfId="0" applyNumberFormat="1" applyFill="1" applyBorder="1"/>
    <xf numFmtId="164" fontId="0" fillId="13" borderId="19" xfId="0" applyNumberFormat="1" applyFill="1" applyBorder="1" applyAlignment="1">
      <alignment horizontal="center"/>
    </xf>
    <xf numFmtId="164" fontId="0" fillId="13" borderId="22" xfId="0" applyNumberFormat="1" applyFill="1" applyBorder="1"/>
    <xf numFmtId="164" fontId="0" fillId="13" borderId="23" xfId="0" applyNumberFormat="1" applyFill="1" applyBorder="1"/>
    <xf numFmtId="164" fontId="0" fillId="13" borderId="24" xfId="0" applyNumberFormat="1" applyFill="1" applyBorder="1"/>
    <xf numFmtId="0" fontId="7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BA799"/>
      <color rgb="FFFFFF66"/>
      <color rgb="FFCC3399"/>
      <color rgb="FF6DF988"/>
      <color rgb="FFFF6600"/>
      <color rgb="FFF69E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 smtClean="0"/>
              <a:t>K</a:t>
            </a:r>
            <a:r>
              <a:rPr lang="ru-RU" sz="1400" b="1" i="0" u="none" strike="noStrike" baseline="0" smtClean="0"/>
              <a:t>орреляционное поле</a:t>
            </a:r>
            <a:r>
              <a:rPr lang="en-US" sz="1400" b="1" i="0" u="none" strike="noStrike" baseline="0" smtClean="0"/>
              <a:t>:</a:t>
            </a:r>
            <a:endParaRPr lang="ru-RU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Лист1!$A$3</c:f>
              <c:strCache>
                <c:ptCount val="1"/>
                <c:pt idx="0">
                  <c:v>С_с.б.,%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Лист1!$B$2:$H$2</c:f>
              <c:numCache>
                <c:formatCode>General</c:formatCode>
                <c:ptCount val="7"/>
                <c:pt idx="0">
                  <c:v>0</c:v>
                </c:pt>
                <c:pt idx="1">
                  <c:v>73</c:v>
                </c:pt>
                <c:pt idx="2">
                  <c:v>85</c:v>
                </c:pt>
                <c:pt idx="3">
                  <c:v>95</c:v>
                </c:pt>
                <c:pt idx="4">
                  <c:v>103</c:v>
                </c:pt>
                <c:pt idx="5">
                  <c:v>115</c:v>
                </c:pt>
                <c:pt idx="6">
                  <c:v>130</c:v>
                </c:pt>
              </c:numCache>
            </c:numRef>
          </c:cat>
          <c:val>
            <c:numRef>
              <c:f>Лист1!$B$3:$H$3</c:f>
              <c:numCache>
                <c:formatCode>General</c:formatCode>
                <c:ptCount val="7"/>
                <c:pt idx="0">
                  <c:v>0.71</c:v>
                </c:pt>
                <c:pt idx="1">
                  <c:v>0.49</c:v>
                </c:pt>
                <c:pt idx="2">
                  <c:v>0.43</c:v>
                </c:pt>
                <c:pt idx="3">
                  <c:v>0.39</c:v>
                </c:pt>
                <c:pt idx="4">
                  <c:v>0.37</c:v>
                </c:pt>
                <c:pt idx="5">
                  <c:v>0.35</c:v>
                </c:pt>
                <c:pt idx="6">
                  <c:v>0.21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F1-4C1A-B2AB-467C1C36D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3674784"/>
        <c:axId val="273675112"/>
      </c:lineChart>
      <c:catAx>
        <c:axId val="27367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3675112"/>
        <c:crosses val="autoZero"/>
        <c:auto val="1"/>
        <c:lblAlgn val="ctr"/>
        <c:lblOffset val="100"/>
        <c:noMultiLvlLbl val="0"/>
      </c:catAx>
      <c:valAx>
        <c:axId val="273675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3674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 smtClean="0"/>
              <a:t>K</a:t>
            </a:r>
            <a:r>
              <a:rPr lang="ru-RU" sz="1400" b="1" i="0" u="none" strike="noStrike" baseline="0" smtClean="0"/>
              <a:t>орреляционное поле</a:t>
            </a:r>
            <a:r>
              <a:rPr lang="en-US" sz="1400" b="1" i="0" u="none" strike="noStrike" baseline="0" smtClean="0"/>
              <a:t>:</a:t>
            </a:r>
            <a:endParaRPr lang="ru-RU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Лист1!$A$3</c:f>
              <c:strCache>
                <c:ptCount val="1"/>
                <c:pt idx="0">
                  <c:v>С_с.б.,%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Лист1!$B$2:$H$2</c:f>
              <c:numCache>
                <c:formatCode>General</c:formatCode>
                <c:ptCount val="7"/>
                <c:pt idx="0">
                  <c:v>0</c:v>
                </c:pt>
                <c:pt idx="1">
                  <c:v>73</c:v>
                </c:pt>
                <c:pt idx="2">
                  <c:v>85</c:v>
                </c:pt>
                <c:pt idx="3">
                  <c:v>95</c:v>
                </c:pt>
                <c:pt idx="4">
                  <c:v>103</c:v>
                </c:pt>
                <c:pt idx="5">
                  <c:v>115</c:v>
                </c:pt>
                <c:pt idx="6">
                  <c:v>130</c:v>
                </c:pt>
              </c:numCache>
            </c:numRef>
          </c:cat>
          <c:val>
            <c:numRef>
              <c:f>Лист1!$B$3:$H$3</c:f>
              <c:numCache>
                <c:formatCode>General</c:formatCode>
                <c:ptCount val="7"/>
                <c:pt idx="0">
                  <c:v>0.71</c:v>
                </c:pt>
                <c:pt idx="1">
                  <c:v>0.49</c:v>
                </c:pt>
                <c:pt idx="2">
                  <c:v>0.43</c:v>
                </c:pt>
                <c:pt idx="3">
                  <c:v>0.39</c:v>
                </c:pt>
                <c:pt idx="4">
                  <c:v>0.37</c:v>
                </c:pt>
                <c:pt idx="5">
                  <c:v>0.35</c:v>
                </c:pt>
                <c:pt idx="6">
                  <c:v>0.21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64-484F-A5A4-C95F93538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3674784"/>
        <c:axId val="273675112"/>
      </c:lineChart>
      <c:catAx>
        <c:axId val="27367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3675112"/>
        <c:crosses val="autoZero"/>
        <c:auto val="1"/>
        <c:lblAlgn val="ctr"/>
        <c:lblOffset val="100"/>
        <c:noMultiLvlLbl val="0"/>
      </c:catAx>
      <c:valAx>
        <c:axId val="273675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3674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7.1809131770707621E-2"/>
          <c:y val="2.9689608636977057E-2"/>
          <c:w val="0.75875535752728507"/>
          <c:h val="0.850463408673106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6192779651507947"/>
                  <c:y val="-0.426220153654882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28590701224484472"/>
                  <c:y val="-0.165786817133688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2700" cap="rnd" cmpd="tri">
                <a:solidFill>
                  <a:srgbClr val="FF0000"/>
                </a:solidFill>
                <a:prstDash val="lgDash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24363870423405037"/>
                  <c:y val="-0.235675560797815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24278258713932507"/>
                  <c:y val="-0.149685570680183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22225" cap="rnd">
                <a:solidFill>
                  <a:srgbClr val="7030A0"/>
                </a:solidFill>
                <a:prstDash val="sysDash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26349509749558025"/>
                  <c:y val="-6.351068464620060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[1]Лист1!$A$6:$A$13</c:f>
              <c:numCache>
                <c:formatCode>General</c:formatCode>
                <c:ptCount val="8"/>
                <c:pt idx="0">
                  <c:v>10</c:v>
                </c:pt>
                <c:pt idx="1">
                  <c:v>18</c:v>
                </c:pt>
                <c:pt idx="2">
                  <c:v>20</c:v>
                </c:pt>
                <c:pt idx="3">
                  <c:v>30</c:v>
                </c:pt>
                <c:pt idx="4">
                  <c:v>36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</c:numCache>
            </c:numRef>
          </c:xVal>
          <c:yVal>
            <c:numRef>
              <c:f>[1]Лист1!$B$6:$B$13</c:f>
              <c:numCache>
                <c:formatCode>General</c:formatCode>
                <c:ptCount val="8"/>
                <c:pt idx="0">
                  <c:v>0.35</c:v>
                </c:pt>
                <c:pt idx="1">
                  <c:v>0.3</c:v>
                </c:pt>
                <c:pt idx="2">
                  <c:v>0.25</c:v>
                </c:pt>
                <c:pt idx="3">
                  <c:v>0.18</c:v>
                </c:pt>
                <c:pt idx="4">
                  <c:v>0.15</c:v>
                </c:pt>
                <c:pt idx="5">
                  <c:v>0.18</c:v>
                </c:pt>
                <c:pt idx="6">
                  <c:v>0.2</c:v>
                </c:pt>
                <c:pt idx="7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E9-4461-87CD-F835A096D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452063"/>
        <c:axId val="889448735"/>
      </c:scatterChart>
      <c:valAx>
        <c:axId val="88945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T,</a:t>
                </a:r>
                <a:r>
                  <a:rPr lang="en-US" baseline="0"/>
                  <a:t> </a:t>
                </a:r>
                <a:r>
                  <a:rPr lang="ru-RU" baseline="0"/>
                  <a:t>град С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9448735"/>
        <c:crosses val="autoZero"/>
        <c:crossBetween val="midCat"/>
      </c:valAx>
      <c:valAx>
        <c:axId val="88944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Ж,</a:t>
                </a:r>
                <a:r>
                  <a:rPr lang="ru-RU" baseline="0"/>
                  <a:t> %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9452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083682890922819"/>
          <c:y val="0.52614236985559004"/>
          <c:w val="0.13276055903119816"/>
          <c:h val="0.273281264943096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6626</xdr:colOff>
      <xdr:row>0</xdr:row>
      <xdr:rowOff>175591</xdr:rowOff>
    </xdr:from>
    <xdr:to>
      <xdr:col>17</xdr:col>
      <xdr:colOff>602974</xdr:colOff>
      <xdr:row>15</xdr:row>
      <xdr:rowOff>178904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38101</xdr:colOff>
      <xdr:row>30</xdr:row>
      <xdr:rowOff>177083</xdr:rowOff>
    </xdr:from>
    <xdr:ext cx="2360544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38101" y="5742996"/>
              <a:ext cx="2360544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d>
                    <m:dPr>
                      <m:begChr m:val="{"/>
                      <m:endChr m:val=""/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dPr>
                    <m:e>
                      <m:eqArr>
                        <m:eqArrPr>
                          <m:ctrlPr>
                            <a:rPr lang="ru-RU" sz="1100" i="1">
                              <a:latin typeface="Cambria Math" panose="02040503050406030204" pitchFamily="18" charset="0"/>
                            </a:rPr>
                          </m:ctrlPr>
                        </m:eqArr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𝑛</m:t>
                          </m:r>
                          <m:sSub>
                            <m:sSubPr>
                              <m:ctrlPr>
                                <a:rPr lang="en-US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𝑏</m:t>
                              </m:r>
                            </m:e>
                            <m:sub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sub>
                          </m:s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+</m:t>
                          </m:r>
                          <m:sSub>
                            <m:sSubPr>
                              <m:ctrlP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𝑏</m:t>
                              </m:r>
                            </m:e>
                            <m:sub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sub>
                          </m:sSub>
                          <m:nary>
                            <m:naryPr>
                              <m:chr m:val="∑"/>
                              <m:ctrlPr>
                                <a:rPr lang="en-US" sz="1100" b="0" i="1">
                                  <a:latin typeface="Cambria Math" panose="02040503050406030204" pitchFamily="18" charset="0"/>
                                </a:rPr>
                              </m:ctrlPr>
                            </m:naryPr>
                            <m:sub>
                              <m:r>
                                <m:rPr>
                                  <m:brk m:alnAt="23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=1</m:t>
                              </m:r>
                            </m:sub>
                            <m:sup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𝑛</m:t>
                              </m:r>
                            </m:sup>
                            <m:e>
                              <m:sSub>
                                <m:sSubPr>
                                  <m:ctrlP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𝑖</m:t>
                                  </m:r>
                                </m:sub>
                              </m:sSub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= </m:t>
                              </m:r>
                              <m:nary>
                                <m:naryPr>
                                  <m:chr m:val="∑"/>
                                  <m:ctrlP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naryPr>
                                <m:sub>
                                  <m:r>
                                    <m:rPr>
                                      <m:brk m:alnAt="23"/>
                                    </m:rP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𝑖</m:t>
                                  </m:r>
                                  <m: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=1</m:t>
                                  </m:r>
                                </m:sub>
                                <m:sup>
                                  <m: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𝑛</m:t>
                                  </m:r>
                                </m:sup>
                                <m:e>
                                  <m:sSub>
                                    <m:sSubPr>
                                      <m:ctrlP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𝑦</m:t>
                                      </m:r>
                                    </m:e>
                                    <m:sub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𝑖</m:t>
                                      </m:r>
                                    </m:sub>
                                  </m:sSub>
                                </m:e>
                              </m:nary>
                            </m:e>
                          </m:nary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                   ,</m:t>
                          </m:r>
                        </m:e>
                        <m:e>
                          <m:sSub>
                            <m:sSubPr>
                              <m:ctrlP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𝑏</m:t>
                              </m:r>
                            </m:e>
                            <m:sub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sub>
                          </m:sSub>
                          <m:nary>
                            <m:naryPr>
                              <m:chr m:val="∑"/>
                              <m:ctrlPr>
                                <a:rPr lang="ru-RU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naryPr>
                            <m:sub>
                              <m:r>
                                <m:rPr>
                                  <m:brk m:alnAt="23"/>
                                </m:rP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𝑖</m:t>
                              </m:r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=1</m:t>
                              </m:r>
                            </m:sub>
                            <m:sup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𝑛</m:t>
                              </m:r>
                            </m:sup>
                            <m:e>
                              <m:sSub>
                                <m:sSubPr>
                                  <m:ctrlP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𝑖</m:t>
                                  </m:r>
                                </m:sub>
                              </m:sSub>
                            </m:e>
                          </m:nary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+ </m:t>
                          </m:r>
                          <m:sSub>
                            <m:sSubPr>
                              <m:ctrlP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𝑏</m:t>
                              </m:r>
                            </m:e>
                            <m:sub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sub>
                          </m:sSub>
                          <m:nary>
                            <m:naryPr>
                              <m:chr m:val="∑"/>
                              <m:ctrlPr>
                                <a:rPr lang="ru-RU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naryPr>
                            <m:sub>
                              <m:r>
                                <m:rPr>
                                  <m:brk m:alnAt="23"/>
                                </m:rP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𝑖</m:t>
                              </m:r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=1</m:t>
                              </m:r>
                            </m:sub>
                            <m:sup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𝑛</m:t>
                              </m:r>
                            </m:sup>
                            <m:e>
                              <m:sSubSup>
                                <m:sSubSupPr>
                                  <m:ctrlP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SupPr>
                                <m:e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𝑖</m:t>
                                  </m:r>
                                </m:sub>
                                <m:sup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p>
                              </m:sSubSup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= </m:t>
                              </m:r>
                              <m:nary>
                                <m:naryPr>
                                  <m:chr m:val="∑"/>
                                  <m:ctrlPr>
                                    <a:rPr lang="ru-RU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naryPr>
                                <m:sub>
                                  <m:r>
                                    <m:rPr>
                                      <m:brk m:alnAt="23"/>
                                    </m:rP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𝑖</m:t>
                                  </m:r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=1</m:t>
                                  </m:r>
                                </m:sub>
                                <m:sup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𝑛</m:t>
                                  </m:r>
                                </m:sup>
                                <m:e>
                                  <m:sSub>
                                    <m:sSubPr>
                                      <m:ctrlP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e>
                                    <m:sub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𝑖</m:t>
                                      </m:r>
                                    </m:sub>
                                  </m:sSub>
                                  <m:sSub>
                                    <m:sSubPr>
                                      <m:ctrlP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𝑦</m:t>
                                      </m:r>
                                    </m:e>
                                    <m:sub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𝑖</m:t>
                                      </m:r>
                                    </m:sub>
                                  </m:sSub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  ;</m:t>
                                  </m:r>
                                </m:e>
                              </m:nary>
                            </m:e>
                          </m:nary>
                        </m:e>
                      </m:eqArr>
                    </m:e>
                  </m:d>
                </m:oMath>
              </a14:m>
              <a:r>
                <a:rPr lang="en-US" sz="1100"/>
                <a:t> </a:t>
              </a:r>
              <a:endParaRPr lang="ru-RU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38101" y="5742996"/>
              <a:ext cx="2360544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{█(</a:t>
              </a:r>
              <a:r>
                <a:rPr lang="en-US" sz="1100" b="0" i="0">
                  <a:latin typeface="Cambria Math" panose="02040503050406030204" pitchFamily="18" charset="0"/>
                </a:rPr>
                <a:t>𝑛𝑏_0+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 ∑24_(</a:t>
              </a:r>
              <a:r>
                <a:rPr lang="en-US" sz="1100" b="0" i="0">
                  <a:latin typeface="Cambria Math" panose="02040503050406030204" pitchFamily="18" charset="0"/>
                </a:rPr>
                <a:t>𝑖=1)^𝑛▒〖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_𝑖</a:t>
              </a:r>
              <a:r>
                <a:rPr lang="en-US" sz="1100" b="0" i="0">
                  <a:latin typeface="Cambria Math" panose="02040503050406030204" pitchFamily="18" charset="0"/>
                </a:rPr>
                <a:t>= ∑24_(𝑖=1)^𝑛▒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 〗 </a:t>
              </a:r>
              <a:r>
                <a:rPr lang="en-US" sz="1100" b="0" i="0">
                  <a:latin typeface="Cambria Math" panose="02040503050406030204" pitchFamily="18" charset="0"/>
                </a:rPr>
                <a:t>                   ,</a:t>
              </a:r>
              <a:r>
                <a:rPr lang="ru-RU" sz="1100" b="0" i="0">
                  <a:latin typeface="Cambria Math" panose="02040503050406030204" pitchFamily="18" charset="0"/>
                </a:rPr>
                <a:t>@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𝑏_0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∑24_(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𝑖=1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_𝑖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∑24_(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𝑖=1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▒〖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𝑥_𝑖^2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∑24_(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𝑖=1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▒〖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   ;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〗〗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)┤</a:t>
              </a:r>
              <a:r>
                <a:rPr lang="en-US" sz="1100"/>
                <a:t> 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39756</xdr:colOff>
      <xdr:row>33</xdr:row>
      <xdr:rowOff>159027</xdr:rowOff>
    </xdr:from>
    <xdr:ext cx="2360544" cy="3981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39756" y="6131202"/>
              <a:ext cx="2360544" cy="3981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d>
                    <m:dPr>
                      <m:begChr m:val="{"/>
                      <m:endChr m:val=""/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dPr>
                    <m:e>
                      <m:eqArr>
                        <m:eqArrPr>
                          <m:ctrlPr>
                            <a:rPr lang="ru-RU" sz="1100" i="1">
                              <a:latin typeface="Cambria Math" panose="02040503050406030204" pitchFamily="18" charset="0"/>
                            </a:rPr>
                          </m:ctrlPr>
                        </m:eqArr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7</m:t>
                          </m:r>
                          <m:sSub>
                            <m:sSubPr>
                              <m:ctrlPr>
                                <a:rPr lang="en-US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𝑏</m:t>
                              </m:r>
                            </m:e>
                            <m:sub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sub>
                          </m:s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+</m:t>
                          </m:r>
                          <m:sSub>
                            <m:sSubPr>
                              <m:ctrlP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28</m:t>
                              </m:r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𝑏</m:t>
                              </m:r>
                            </m:e>
                            <m:sub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sub>
                          </m:sSub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=3,</m:t>
                          </m:r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 06                                 ;</m:t>
                          </m:r>
                        </m:e>
                        <m:e>
                          <m:sSub>
                            <m:sSubPr>
                              <m:ctrlP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28</m:t>
                              </m:r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𝑏</m:t>
                              </m:r>
                            </m:e>
                            <m:sub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sub>
                          </m:sSub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+ </m:t>
                          </m:r>
                          <m:sSub>
                            <m:sSubPr>
                              <m:ctrlP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62313</m:t>
                              </m:r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𝑏</m:t>
                              </m:r>
                            </m:e>
                            <m:sub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sub>
                          </m:sSub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=229.33                  ; </m:t>
                          </m:r>
                        </m:e>
                      </m:eqArr>
                    </m:e>
                  </m:d>
                </m:oMath>
              </a14:m>
              <a:r>
                <a:rPr lang="en-US" sz="1100"/>
                <a:t> </a:t>
              </a:r>
              <a:endParaRPr lang="ru-RU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39756" y="6131202"/>
              <a:ext cx="2360544" cy="3981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{█(</a:t>
              </a:r>
              <a:r>
                <a:rPr lang="en-US" sz="1100" b="0" i="0">
                  <a:latin typeface="Cambria Math" panose="02040503050406030204" pitchFamily="18" charset="0"/>
                </a:rPr>
                <a:t>7𝑏_0+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28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𝑏〗_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1=3,</a:t>
              </a:r>
              <a:r>
                <a:rPr lang="en-US" sz="1100" b="0" i="0">
                  <a:latin typeface="Cambria Math" panose="02040503050406030204" pitchFamily="18" charset="0"/>
                </a:rPr>
                <a:t> 06                                 ;</a:t>
              </a:r>
              <a:r>
                <a:rPr lang="ru-RU" sz="1100" b="0" i="0">
                  <a:latin typeface="Cambria Math" panose="02040503050406030204" pitchFamily="18" charset="0"/>
                </a:rPr>
                <a:t>@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28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𝑏〗_0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62313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𝑏〗_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1=229.33                  ; 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)┤</a:t>
              </a:r>
              <a:r>
                <a:rPr lang="en-US" sz="1100"/>
                <a:t> 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38</xdr:row>
      <xdr:rowOff>90854</xdr:rowOff>
    </xdr:from>
    <xdr:ext cx="3690562" cy="5007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0" y="6967904"/>
              <a:ext cx="3690562" cy="5007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3.06 ∗62313 −229.33 ∗28</m:t>
                            </m:r>
                          </m:e>
                        </m:d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7 ∗62313 −28 ∗28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184256,54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435407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=0,4232.</m:t>
                    </m:r>
                  </m:oMath>
                </m:oMathPara>
              </a14:m>
              <a:endParaRPr lang="en-US" sz="11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0" y="6967904"/>
              <a:ext cx="3690562" cy="5007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𝑏_0=((3.06 ∗62313 −229.33 ∗28))/(7 ∗62313 −28 ∗28)=184256,54/435407=0,4232.</a:t>
              </a:r>
              <a:endParaRPr lang="en-US" sz="1100" b="0" i="1">
                <a:latin typeface="Cambria Math" panose="02040503050406030204" pitchFamily="18" charset="0"/>
              </a:endParaRPr>
            </a:p>
            <a:p>
              <a:r>
                <a:rPr lang="en-US" sz="1100" b="0" i="0">
                  <a:latin typeface="Cambria Math" panose="02040503050406030204" pitchFamily="18" charset="0"/>
                </a:rPr>
                <a:t> 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41</xdr:row>
      <xdr:rowOff>76201</xdr:rowOff>
    </xdr:from>
    <xdr:ext cx="3218702" cy="5007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0" y="7526216"/>
              <a:ext cx="3218702" cy="5007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7 ∗229.33 −28 ∗3,06</m:t>
                            </m:r>
                          </m:e>
                        </m:d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7 ∗62313 −28 ∗28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1519,63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435407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=0,0035.</m:t>
                    </m:r>
                  </m:oMath>
                </m:oMathPara>
              </a14:m>
              <a:endParaRPr lang="en-US" sz="11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0" y="7526216"/>
              <a:ext cx="3218702" cy="5007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𝑏_1=((7 ∗229.33 −28 ∗3,06))/(7 ∗62313 −28 ∗28)=1519,63/435407=0,0035.</a:t>
              </a:r>
              <a:endParaRPr lang="en-US" sz="1100" b="0" i="1">
                <a:latin typeface="Cambria Math" panose="02040503050406030204" pitchFamily="18" charset="0"/>
              </a:endParaRPr>
            </a:p>
            <a:p>
              <a:r>
                <a:rPr lang="en-US" sz="1100" b="0" i="0">
                  <a:latin typeface="Cambria Math" panose="02040503050406030204" pitchFamily="18" charset="0"/>
                </a:rPr>
                <a:t> 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7620</xdr:colOff>
      <xdr:row>38</xdr:row>
      <xdr:rowOff>171450</xdr:rowOff>
    </xdr:from>
    <xdr:ext cx="6019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3840480" y="7120890"/>
              <a:ext cx="601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𝑏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0</m:t>
                      </m:r>
                    </m:sub>
                  </m:sSub>
                </m:oMath>
              </a14:m>
              <a:r>
                <a:rPr lang="en-US" sz="1100"/>
                <a:t> =</a:t>
              </a:r>
              <a:endParaRPr lang="ru-RU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3840480" y="7120890"/>
              <a:ext cx="601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𝑏_0</a:t>
              </a:r>
              <a:r>
                <a:rPr lang="en-US" sz="1100"/>
                <a:t> =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30480</xdr:colOff>
      <xdr:row>42</xdr:row>
      <xdr:rowOff>0</xdr:rowOff>
    </xdr:from>
    <xdr:ext cx="6019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3863340" y="7680960"/>
              <a:ext cx="601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𝑏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</m:oMath>
              </a14:m>
              <a:r>
                <a:rPr lang="en-US" sz="1100"/>
                <a:t> =</a:t>
              </a:r>
              <a:endParaRPr lang="ru-RU" sz="11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3863340" y="7680960"/>
              <a:ext cx="601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𝑏_1</a:t>
              </a:r>
              <a:r>
                <a:rPr lang="en-US" sz="1100"/>
                <a:t> =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9</xdr:col>
      <xdr:colOff>597050</xdr:colOff>
      <xdr:row>44</xdr:row>
      <xdr:rowOff>166295</xdr:rowOff>
    </xdr:from>
    <xdr:to>
      <xdr:col>17</xdr:col>
      <xdr:colOff>583798</xdr:colOff>
      <xdr:row>59</xdr:row>
      <xdr:rowOff>169608</xdr:rowOff>
    </xdr:to>
    <xdr:graphicFrame macro="">
      <xdr:nvGraphicFramePr>
        <xdr:cNvPr id="18" name="Диаграмма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10886</xdr:colOff>
      <xdr:row>60</xdr:row>
      <xdr:rowOff>163286</xdr:rowOff>
    </xdr:from>
    <xdr:to>
      <xdr:col>25</xdr:col>
      <xdr:colOff>64226</xdr:colOff>
      <xdr:row>85</xdr:row>
      <xdr:rowOff>163062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/Downloads/Lab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6">
          <cell r="A6">
            <v>10</v>
          </cell>
          <cell r="B6">
            <v>0.35</v>
          </cell>
        </row>
        <row r="7">
          <cell r="A7">
            <v>18</v>
          </cell>
          <cell r="B7">
            <v>0.3</v>
          </cell>
        </row>
        <row r="8">
          <cell r="A8">
            <v>20</v>
          </cell>
          <cell r="B8">
            <v>0.25</v>
          </cell>
        </row>
        <row r="9">
          <cell r="A9">
            <v>30</v>
          </cell>
          <cell r="B9">
            <v>0.18</v>
          </cell>
        </row>
        <row r="10">
          <cell r="A10">
            <v>36</v>
          </cell>
          <cell r="B10">
            <v>0.15</v>
          </cell>
        </row>
        <row r="11">
          <cell r="A11">
            <v>40</v>
          </cell>
          <cell r="B11">
            <v>0.18</v>
          </cell>
        </row>
        <row r="12">
          <cell r="A12">
            <v>50</v>
          </cell>
          <cell r="B12">
            <v>0.2</v>
          </cell>
        </row>
        <row r="13">
          <cell r="A13">
            <v>60</v>
          </cell>
          <cell r="B13">
            <v>0.25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53" row="2">
    <wetp:webextensionref xmlns:r="http://schemas.openxmlformats.org/officeDocument/2006/relationships" r:id="rId1"/>
  </wetp:taskpane>
  <wetp:taskpane dockstate="right" visibility="0" width="437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90D7D468-2ADB-4DE9-B070-B0E14ED4F569}">
  <we:reference id="wa200005333" version="1.0.0.2" store="ru-RU" storeType="OMEX"/>
  <we:alternateReferences>
    <we:reference id="WA200005333" version="1.0.0.2" store="WA200005333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95DB44DB-AF6D-475B-89FF-6A21FE3F4BCA}">
  <we:reference id="wa200005107" version="1.1.0.0" store="ru-RU" storeType="OMEX"/>
  <we:alternateReferences>
    <we:reference id="WA200005107" version="1.1.0.0" store="WA200005107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1" sqref="E11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tabSelected="1" topLeftCell="A57" zoomScaleNormal="100" workbookViewId="0">
      <selection activeCell="D45" sqref="D45"/>
    </sheetView>
  </sheetViews>
  <sheetFormatPr defaultRowHeight="14.4" x14ac:dyDescent="0.3"/>
  <cols>
    <col min="1" max="1" width="24" customWidth="1"/>
    <col min="2" max="2" width="11.109375" bestFit="1" customWidth="1"/>
    <col min="3" max="3" width="17.109375" customWidth="1"/>
    <col min="4" max="4" width="23.21875" customWidth="1"/>
    <col min="5" max="5" width="12" bestFit="1" customWidth="1"/>
    <col min="6" max="6" width="9" bestFit="1" customWidth="1"/>
    <col min="7" max="7" width="21.21875" customWidth="1"/>
    <col min="8" max="8" width="10.44140625" bestFit="1" customWidth="1"/>
  </cols>
  <sheetData>
    <row r="1" spans="1:8" x14ac:dyDescent="0.3">
      <c r="A1" s="1" t="s">
        <v>0</v>
      </c>
    </row>
    <row r="2" spans="1:8" x14ac:dyDescent="0.3">
      <c r="A2" s="7" t="s">
        <v>2</v>
      </c>
      <c r="B2" s="8">
        <v>0</v>
      </c>
      <c r="C2" s="8">
        <v>73</v>
      </c>
      <c r="D2" s="8">
        <v>85</v>
      </c>
      <c r="E2" s="8">
        <v>95</v>
      </c>
      <c r="F2" s="8">
        <v>103</v>
      </c>
      <c r="G2" s="8">
        <v>115</v>
      </c>
      <c r="H2" s="8">
        <v>130</v>
      </c>
    </row>
    <row r="3" spans="1:8" x14ac:dyDescent="0.3">
      <c r="A3" s="5" t="s">
        <v>3</v>
      </c>
      <c r="B3" s="6">
        <v>0.71</v>
      </c>
      <c r="C3" s="6">
        <v>0.49</v>
      </c>
      <c r="D3" s="6">
        <v>0.43</v>
      </c>
      <c r="E3" s="6">
        <v>0.39</v>
      </c>
      <c r="F3" s="6">
        <v>0.37</v>
      </c>
      <c r="G3" s="6">
        <v>0.35</v>
      </c>
      <c r="H3" s="6">
        <v>0.21</v>
      </c>
    </row>
    <row r="5" spans="1:8" x14ac:dyDescent="0.3">
      <c r="A5" s="2" t="s">
        <v>4</v>
      </c>
      <c r="B5" s="9">
        <v>7</v>
      </c>
      <c r="C5" s="10" t="s">
        <v>9</v>
      </c>
      <c r="F5" s="2" t="s">
        <v>22</v>
      </c>
      <c r="G5" s="9">
        <v>0.05</v>
      </c>
      <c r="H5" s="10" t="s">
        <v>23</v>
      </c>
    </row>
    <row r="6" spans="1:8" x14ac:dyDescent="0.3">
      <c r="A6" s="2" t="s">
        <v>5</v>
      </c>
      <c r="B6" t="s">
        <v>6</v>
      </c>
      <c r="C6" s="10" t="s">
        <v>10</v>
      </c>
    </row>
    <row r="7" spans="1:8" x14ac:dyDescent="0.3">
      <c r="A7" s="2" t="s">
        <v>7</v>
      </c>
      <c r="B7" t="s">
        <v>8</v>
      </c>
      <c r="C7" s="10" t="s">
        <v>10</v>
      </c>
    </row>
    <row r="9" spans="1:8" x14ac:dyDescent="0.3">
      <c r="A9" s="3" t="s">
        <v>1</v>
      </c>
      <c r="B9" s="3" t="s">
        <v>11</v>
      </c>
      <c r="C9" s="11" t="s">
        <v>12</v>
      </c>
      <c r="D9" s="3" t="s">
        <v>13</v>
      </c>
      <c r="E9" s="3" t="s">
        <v>14</v>
      </c>
      <c r="F9" s="3" t="s">
        <v>15</v>
      </c>
    </row>
    <row r="10" spans="1:8" x14ac:dyDescent="0.3">
      <c r="A10" s="47">
        <v>1</v>
      </c>
      <c r="B10" s="47">
        <v>0</v>
      </c>
      <c r="C10" s="47">
        <v>0.71</v>
      </c>
      <c r="D10" s="47">
        <v>0</v>
      </c>
      <c r="E10" s="47">
        <v>0</v>
      </c>
      <c r="F10" s="47">
        <v>0.50409999999999999</v>
      </c>
    </row>
    <row r="11" spans="1:8" x14ac:dyDescent="0.3">
      <c r="A11" s="47">
        <v>2</v>
      </c>
      <c r="B11" s="47">
        <v>73</v>
      </c>
      <c r="C11" s="47">
        <v>0.49</v>
      </c>
      <c r="D11" s="47">
        <v>35.770000000000003</v>
      </c>
      <c r="E11" s="47">
        <v>5329</v>
      </c>
      <c r="F11" s="47">
        <v>0.24010000000000001</v>
      </c>
    </row>
    <row r="12" spans="1:8" x14ac:dyDescent="0.3">
      <c r="A12" s="47">
        <v>3</v>
      </c>
      <c r="B12" s="47">
        <v>85</v>
      </c>
      <c r="C12" s="47">
        <v>0.43</v>
      </c>
      <c r="D12" s="47">
        <v>36.549999999999997</v>
      </c>
      <c r="E12" s="47">
        <v>7225</v>
      </c>
      <c r="F12" s="47">
        <v>0.18490000000000001</v>
      </c>
    </row>
    <row r="13" spans="1:8" x14ac:dyDescent="0.3">
      <c r="A13" s="47">
        <v>4</v>
      </c>
      <c r="B13" s="47">
        <v>95</v>
      </c>
      <c r="C13" s="47">
        <v>0.39</v>
      </c>
      <c r="D13" s="47">
        <v>37.049999999999997</v>
      </c>
      <c r="E13" s="47">
        <v>9025</v>
      </c>
      <c r="F13" s="47">
        <v>0.15210000000000001</v>
      </c>
    </row>
    <row r="14" spans="1:8" x14ac:dyDescent="0.3">
      <c r="A14" s="47">
        <v>5</v>
      </c>
      <c r="B14" s="47">
        <v>103</v>
      </c>
      <c r="C14" s="47">
        <v>0.37</v>
      </c>
      <c r="D14" s="47">
        <v>38.11</v>
      </c>
      <c r="E14" s="56">
        <v>10609</v>
      </c>
      <c r="F14" s="47">
        <v>0.13689999999999999</v>
      </c>
    </row>
    <row r="15" spans="1:8" x14ac:dyDescent="0.3">
      <c r="A15" s="47">
        <v>6</v>
      </c>
      <c r="B15" s="47">
        <v>115</v>
      </c>
      <c r="C15" s="47">
        <v>0.35</v>
      </c>
      <c r="D15" s="47">
        <v>40.25</v>
      </c>
      <c r="E15" s="56">
        <v>13225</v>
      </c>
      <c r="F15" s="47">
        <v>0.1225</v>
      </c>
    </row>
    <row r="16" spans="1:8" x14ac:dyDescent="0.3">
      <c r="A16" s="47">
        <v>7</v>
      </c>
      <c r="B16" s="47">
        <v>130</v>
      </c>
      <c r="C16" s="47">
        <v>0.32</v>
      </c>
      <c r="D16" s="47">
        <v>41.6</v>
      </c>
      <c r="E16" s="56">
        <v>16900</v>
      </c>
      <c r="F16" s="47">
        <v>0.1024</v>
      </c>
    </row>
    <row r="17" spans="1:16" x14ac:dyDescent="0.3">
      <c r="A17" s="48">
        <v>28</v>
      </c>
      <c r="B17" s="48">
        <v>601</v>
      </c>
      <c r="C17" s="48">
        <v>3.06</v>
      </c>
      <c r="D17" s="48">
        <v>229.33</v>
      </c>
      <c r="E17" s="57">
        <v>62313</v>
      </c>
      <c r="F17" s="48">
        <v>1.4430000000000001</v>
      </c>
    </row>
    <row r="19" spans="1:16" x14ac:dyDescent="0.3">
      <c r="A19" s="9" t="s">
        <v>18</v>
      </c>
      <c r="B19">
        <f>CORREL(A10:A16,B10:B16)</f>
        <v>0.89832488463052496</v>
      </c>
      <c r="C19" s="12" t="s">
        <v>20</v>
      </c>
    </row>
    <row r="20" spans="1:16" x14ac:dyDescent="0.3">
      <c r="A20" s="9" t="s">
        <v>17</v>
      </c>
      <c r="B20">
        <f>ABS(B19)*SQRT((B5-2)/(1-B19*B19))</f>
        <v>4.572206377897186</v>
      </c>
      <c r="C20" s="10" t="s">
        <v>21</v>
      </c>
    </row>
    <row r="21" spans="1:16" x14ac:dyDescent="0.3">
      <c r="A21" s="9" t="s">
        <v>16</v>
      </c>
      <c r="B21">
        <f>_xlfn.T.INV.2T(G5,B5-2)</f>
        <v>2.570581835636315</v>
      </c>
      <c r="C21" s="17" t="s">
        <v>27</v>
      </c>
    </row>
    <row r="22" spans="1:16" x14ac:dyDescent="0.3">
      <c r="A22" s="13" t="s">
        <v>24</v>
      </c>
    </row>
    <row r="23" spans="1:16" x14ac:dyDescent="0.3">
      <c r="A23" s="15" t="s">
        <v>25</v>
      </c>
      <c r="B23" s="4"/>
    </row>
    <row r="24" spans="1:16" x14ac:dyDescent="0.3">
      <c r="A24" s="16" t="s">
        <v>26</v>
      </c>
    </row>
    <row r="25" spans="1:16" x14ac:dyDescent="0.3">
      <c r="A25" s="1"/>
    </row>
    <row r="26" spans="1:16" x14ac:dyDescent="0.3">
      <c r="A26" s="20" t="s">
        <v>28</v>
      </c>
      <c r="B26" s="21"/>
      <c r="C26" s="21"/>
      <c r="D26" s="21"/>
      <c r="E26" s="21"/>
      <c r="F26" s="22"/>
      <c r="G26" s="23" t="s">
        <v>30</v>
      </c>
      <c r="H26" s="21"/>
      <c r="I26" s="21"/>
      <c r="J26" s="21"/>
      <c r="K26" s="21"/>
      <c r="L26" s="21"/>
      <c r="M26" s="21"/>
      <c r="N26" s="21"/>
      <c r="O26" s="21"/>
      <c r="P26" s="22"/>
    </row>
    <row r="27" spans="1:16" x14ac:dyDescent="0.3">
      <c r="A27" s="24" t="s">
        <v>29</v>
      </c>
      <c r="B27" s="25"/>
      <c r="C27" s="25"/>
      <c r="D27" s="25"/>
      <c r="E27" s="25"/>
      <c r="F27" s="26"/>
      <c r="G27" s="25" t="s">
        <v>31</v>
      </c>
      <c r="H27" s="25"/>
      <c r="I27" s="25"/>
      <c r="J27" s="25"/>
      <c r="K27" s="25"/>
      <c r="L27" s="25"/>
      <c r="M27" s="25"/>
      <c r="N27" s="25"/>
      <c r="O27" s="25"/>
      <c r="P27" s="26"/>
    </row>
    <row r="28" spans="1:16" x14ac:dyDescent="0.3">
      <c r="A28" s="18" t="s">
        <v>32</v>
      </c>
      <c r="B28" s="18" t="s">
        <v>33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9"/>
    </row>
    <row r="30" spans="1:16" x14ac:dyDescent="0.3">
      <c r="A30" s="1" t="s">
        <v>19</v>
      </c>
    </row>
    <row r="32" spans="1:16" x14ac:dyDescent="0.3">
      <c r="G32" s="33">
        <f>B5</f>
        <v>7</v>
      </c>
      <c r="H32" s="34">
        <f>A17</f>
        <v>28</v>
      </c>
      <c r="J32" s="37">
        <f>B17</f>
        <v>601</v>
      </c>
    </row>
    <row r="33" spans="1:10" x14ac:dyDescent="0.3">
      <c r="G33" s="35">
        <f>A17</f>
        <v>28</v>
      </c>
      <c r="H33" s="36">
        <f>62313</f>
        <v>62313</v>
      </c>
      <c r="J33" s="38">
        <f>D17</f>
        <v>229.33</v>
      </c>
    </row>
    <row r="35" spans="1:10" x14ac:dyDescent="0.3">
      <c r="F35" s="10"/>
    </row>
    <row r="38" spans="1:10" x14ac:dyDescent="0.3">
      <c r="A38" s="1" t="s">
        <v>34</v>
      </c>
      <c r="G38" s="1" t="s">
        <v>36</v>
      </c>
      <c r="H38" s="1"/>
    </row>
    <row r="40" spans="1:10" x14ac:dyDescent="0.3">
      <c r="G40" s="27"/>
      <c r="H40" s="28">
        <v>0.42320000000000002</v>
      </c>
    </row>
    <row r="41" spans="1:10" x14ac:dyDescent="0.3">
      <c r="G41" s="29"/>
      <c r="H41" s="30"/>
    </row>
    <row r="42" spans="1:10" x14ac:dyDescent="0.3">
      <c r="G42" s="29"/>
      <c r="H42" s="30"/>
    </row>
    <row r="43" spans="1:10" x14ac:dyDescent="0.3">
      <c r="G43" s="31"/>
      <c r="H43" s="32">
        <v>3.5000000000000001E-3</v>
      </c>
    </row>
    <row r="46" spans="1:10" x14ac:dyDescent="0.3">
      <c r="A46" s="1" t="s">
        <v>35</v>
      </c>
    </row>
    <row r="47" spans="1:10" x14ac:dyDescent="0.3">
      <c r="A47" s="2" t="s">
        <v>37</v>
      </c>
      <c r="B47" t="s">
        <v>38</v>
      </c>
    </row>
    <row r="48" spans="1:10" x14ac:dyDescent="0.3">
      <c r="A48" s="9"/>
    </row>
    <row r="49" spans="1:8" x14ac:dyDescent="0.3">
      <c r="A49" s="1" t="s">
        <v>39</v>
      </c>
    </row>
    <row r="50" spans="1:8" x14ac:dyDescent="0.3">
      <c r="F50" s="39"/>
      <c r="G50" s="40"/>
      <c r="H50" s="40"/>
    </row>
    <row r="51" spans="1:8" x14ac:dyDescent="0.3">
      <c r="A51" s="43" t="s">
        <v>40</v>
      </c>
      <c r="B51" s="43" t="s">
        <v>41</v>
      </c>
      <c r="C51" s="42"/>
      <c r="D51" s="44" t="s">
        <v>42</v>
      </c>
      <c r="E51" s="44" t="s">
        <v>46</v>
      </c>
      <c r="F51" s="39"/>
      <c r="G51" s="40"/>
      <c r="H51" s="40"/>
    </row>
    <row r="52" spans="1:8" x14ac:dyDescent="0.3">
      <c r="A52" s="41">
        <v>1</v>
      </c>
      <c r="B52" s="14">
        <v>0.71</v>
      </c>
      <c r="D52" s="14">
        <v>0</v>
      </c>
      <c r="E52" s="41">
        <f>1/0.71</f>
        <v>1.4084507042253522</v>
      </c>
      <c r="F52" s="39"/>
      <c r="G52" s="40"/>
      <c r="H52" s="40"/>
    </row>
    <row r="53" spans="1:8" x14ac:dyDescent="0.3">
      <c r="A53" s="41">
        <v>0.5</v>
      </c>
      <c r="B53" s="14">
        <v>0.49</v>
      </c>
      <c r="D53" s="14">
        <v>73</v>
      </c>
      <c r="E53" s="41">
        <f>1/0.49</f>
        <v>2.0408163265306123</v>
      </c>
    </row>
    <row r="54" spans="1:8" x14ac:dyDescent="0.3">
      <c r="A54" s="41">
        <f>1/3</f>
        <v>0.33333333333333331</v>
      </c>
      <c r="B54" s="14">
        <v>0.43</v>
      </c>
      <c r="D54" s="14">
        <v>85</v>
      </c>
      <c r="E54" s="41">
        <f>1/0.43</f>
        <v>2.3255813953488373</v>
      </c>
    </row>
    <row r="55" spans="1:8" x14ac:dyDescent="0.3">
      <c r="A55" s="41">
        <v>0.25</v>
      </c>
      <c r="B55" s="14">
        <v>0.39</v>
      </c>
      <c r="D55" s="14">
        <v>95</v>
      </c>
      <c r="E55" s="41">
        <f>1/3900</f>
        <v>2.5641025641025641E-4</v>
      </c>
    </row>
    <row r="56" spans="1:8" x14ac:dyDescent="0.3">
      <c r="A56" s="41">
        <v>0.2</v>
      </c>
      <c r="B56" s="14">
        <v>0.37</v>
      </c>
      <c r="D56" s="14">
        <v>103</v>
      </c>
      <c r="E56" s="41">
        <f>1/0.37</f>
        <v>2.7027027027027026</v>
      </c>
    </row>
    <row r="57" spans="1:8" x14ac:dyDescent="0.3">
      <c r="A57" s="41">
        <f>1/6</f>
        <v>0.16666666666666666</v>
      </c>
      <c r="B57" s="14">
        <v>0.35</v>
      </c>
      <c r="D57" s="14">
        <v>115</v>
      </c>
      <c r="E57" s="41">
        <f>1/0.35</f>
        <v>2.8571428571428572</v>
      </c>
    </row>
    <row r="58" spans="1:8" x14ac:dyDescent="0.3">
      <c r="A58" s="41">
        <f>1/7</f>
        <v>0.14285714285714285</v>
      </c>
      <c r="B58" s="14">
        <v>0.32</v>
      </c>
      <c r="D58" s="14">
        <v>130</v>
      </c>
      <c r="E58" s="41">
        <f>1/0.32</f>
        <v>3.125</v>
      </c>
    </row>
    <row r="61" spans="1:8" x14ac:dyDescent="0.3">
      <c r="A61" s="58" t="s">
        <v>43</v>
      </c>
      <c r="B61" s="58" t="s">
        <v>45</v>
      </c>
      <c r="C61" s="58" t="s">
        <v>47</v>
      </c>
      <c r="D61" s="58" t="s">
        <v>48</v>
      </c>
      <c r="E61" s="58" t="s">
        <v>49</v>
      </c>
      <c r="F61" s="58" t="s">
        <v>44</v>
      </c>
      <c r="G61" s="58" t="s">
        <v>50</v>
      </c>
    </row>
    <row r="62" spans="1:8" x14ac:dyDescent="0.3">
      <c r="A62" s="47">
        <f>0</f>
        <v>0</v>
      </c>
      <c r="B62" s="45">
        <v>0</v>
      </c>
      <c r="C62" s="45">
        <v>0</v>
      </c>
      <c r="D62" s="46">
        <f>0</f>
        <v>0</v>
      </c>
      <c r="E62" s="47">
        <v>0.71</v>
      </c>
      <c r="F62" s="45">
        <v>0</v>
      </c>
      <c r="G62" s="45">
        <v>0</v>
      </c>
    </row>
    <row r="63" spans="1:8" x14ac:dyDescent="0.3">
      <c r="A63" s="47">
        <v>73</v>
      </c>
      <c r="B63" s="47">
        <f>A63^2</f>
        <v>5329</v>
      </c>
      <c r="C63" s="47">
        <f>A63^3</f>
        <v>389017</v>
      </c>
      <c r="D63" s="47">
        <f>A63^4</f>
        <v>28398241</v>
      </c>
      <c r="E63" s="47">
        <v>0.49</v>
      </c>
      <c r="F63" s="45">
        <f>A63*E63</f>
        <v>35.769999999999996</v>
      </c>
      <c r="G63" s="45">
        <f t="shared" ref="G63:G68" si="0">A63*E63*A63</f>
        <v>2611.2099999999996</v>
      </c>
    </row>
    <row r="64" spans="1:8" x14ac:dyDescent="0.3">
      <c r="A64" s="47">
        <v>85</v>
      </c>
      <c r="B64" s="47">
        <f t="shared" ref="B64:B68" si="1">A64^2</f>
        <v>7225</v>
      </c>
      <c r="C64" s="47">
        <f t="shared" ref="C64:C68" si="2">A64^3</f>
        <v>614125</v>
      </c>
      <c r="D64" s="47">
        <f t="shared" ref="D64:D68" si="3">A64^4</f>
        <v>52200625</v>
      </c>
      <c r="E64" s="47">
        <v>0.43</v>
      </c>
      <c r="F64" s="45">
        <f>E64*A64</f>
        <v>36.549999999999997</v>
      </c>
      <c r="G64" s="45">
        <f t="shared" si="0"/>
        <v>3106.7499999999995</v>
      </c>
    </row>
    <row r="65" spans="1:7" x14ac:dyDescent="0.3">
      <c r="A65" s="47">
        <v>95</v>
      </c>
      <c r="B65" s="47">
        <f t="shared" si="1"/>
        <v>9025</v>
      </c>
      <c r="C65" s="47">
        <f t="shared" si="2"/>
        <v>857375</v>
      </c>
      <c r="D65" s="47">
        <f t="shared" si="3"/>
        <v>81450625</v>
      </c>
      <c r="E65" s="47">
        <v>0.39</v>
      </c>
      <c r="F65" s="45">
        <f>A65*E65</f>
        <v>37.050000000000004</v>
      </c>
      <c r="G65" s="45">
        <f t="shared" si="0"/>
        <v>3519.7500000000005</v>
      </c>
    </row>
    <row r="66" spans="1:7" x14ac:dyDescent="0.3">
      <c r="A66" s="47">
        <v>103</v>
      </c>
      <c r="B66" s="47">
        <f t="shared" si="1"/>
        <v>10609</v>
      </c>
      <c r="C66" s="47">
        <f t="shared" si="2"/>
        <v>1092727</v>
      </c>
      <c r="D66" s="47">
        <f t="shared" si="3"/>
        <v>112550881</v>
      </c>
      <c r="E66" s="47">
        <v>0.37</v>
      </c>
      <c r="F66" s="45">
        <f>A66*E66</f>
        <v>38.11</v>
      </c>
      <c r="G66" s="45">
        <f t="shared" si="0"/>
        <v>3925.33</v>
      </c>
    </row>
    <row r="67" spans="1:7" x14ac:dyDescent="0.3">
      <c r="A67" s="47">
        <v>115</v>
      </c>
      <c r="B67" s="47">
        <f t="shared" si="1"/>
        <v>13225</v>
      </c>
      <c r="C67" s="47">
        <f t="shared" si="2"/>
        <v>1520875</v>
      </c>
      <c r="D67" s="47">
        <f t="shared" si="3"/>
        <v>174900625</v>
      </c>
      <c r="E67" s="47">
        <v>0.35</v>
      </c>
      <c r="F67" s="45">
        <f>A67*E67</f>
        <v>40.25</v>
      </c>
      <c r="G67" s="45">
        <f t="shared" si="0"/>
        <v>4628.75</v>
      </c>
    </row>
    <row r="68" spans="1:7" x14ac:dyDescent="0.3">
      <c r="A68" s="47">
        <v>130</v>
      </c>
      <c r="B68" s="47">
        <f t="shared" si="1"/>
        <v>16900</v>
      </c>
      <c r="C68" s="47">
        <f t="shared" si="2"/>
        <v>2197000</v>
      </c>
      <c r="D68" s="47">
        <f t="shared" si="3"/>
        <v>285610000</v>
      </c>
      <c r="E68" s="47">
        <v>0.32</v>
      </c>
      <c r="F68" s="45">
        <f>A68*E68</f>
        <v>41.6</v>
      </c>
      <c r="G68" s="45">
        <f t="shared" si="0"/>
        <v>5408</v>
      </c>
    </row>
    <row r="69" spans="1:7" x14ac:dyDescent="0.3">
      <c r="A69" s="48">
        <f>SUM(A62:A68)</f>
        <v>601</v>
      </c>
      <c r="B69" s="48">
        <f t="shared" ref="B69:G69" si="4">SUM(B62:B68)</f>
        <v>62313</v>
      </c>
      <c r="C69" s="48">
        <f t="shared" si="4"/>
        <v>6671119</v>
      </c>
      <c r="D69" s="48">
        <f t="shared" si="4"/>
        <v>735110997</v>
      </c>
      <c r="E69" s="48">
        <f t="shared" si="4"/>
        <v>3.06</v>
      </c>
      <c r="F69" s="48">
        <f t="shared" si="4"/>
        <v>229.33</v>
      </c>
      <c r="G69" s="48">
        <f t="shared" si="4"/>
        <v>23199.79</v>
      </c>
    </row>
    <row r="71" spans="1:7" ht="15" thickBot="1" x14ac:dyDescent="0.35">
      <c r="A71" s="1" t="s">
        <v>19</v>
      </c>
    </row>
    <row r="72" spans="1:7" x14ac:dyDescent="0.3">
      <c r="A72" s="59">
        <f>D69</f>
        <v>735110997</v>
      </c>
      <c r="B72" s="49">
        <f>C69</f>
        <v>6671119</v>
      </c>
      <c r="C72" s="50">
        <f>B69</f>
        <v>62313</v>
      </c>
      <c r="E72" s="63">
        <f>G69</f>
        <v>23199.79</v>
      </c>
    </row>
    <row r="73" spans="1:7" x14ac:dyDescent="0.3">
      <c r="A73" s="60">
        <f>C69</f>
        <v>6671119</v>
      </c>
      <c r="B73" s="61">
        <f>B69</f>
        <v>62313</v>
      </c>
      <c r="C73" s="51">
        <f>A69</f>
        <v>601</v>
      </c>
      <c r="E73" s="64">
        <f>F69</f>
        <v>229.33</v>
      </c>
    </row>
    <row r="74" spans="1:7" ht="15" thickBot="1" x14ac:dyDescent="0.35">
      <c r="A74" s="62">
        <f>B69</f>
        <v>62313</v>
      </c>
      <c r="B74" s="52">
        <f>A69</f>
        <v>601</v>
      </c>
      <c r="C74" s="53">
        <f>B5</f>
        <v>7</v>
      </c>
      <c r="E74" s="65">
        <f>E69</f>
        <v>3.06</v>
      </c>
    </row>
    <row r="76" spans="1:7" x14ac:dyDescent="0.3">
      <c r="A76" s="1" t="s">
        <v>51</v>
      </c>
      <c r="D76" s="54" t="s">
        <v>52</v>
      </c>
    </row>
    <row r="78" spans="1:7" x14ac:dyDescent="0.3">
      <c r="A78" s="7">
        <f t="array" ref="A78:C80">MINVERSE(A72:C74)</f>
        <v>5.7169014441895876E-8</v>
      </c>
      <c r="B78" s="7">
        <v>-7.0500471827524902E-6</v>
      </c>
      <c r="C78" s="7">
        <v>9.6386508559484043E-5</v>
      </c>
      <c r="D78" s="2" t="s">
        <v>53</v>
      </c>
      <c r="E78" s="55">
        <f t="array" ref="E78:E80">MMULT(A78:C80,E72:E74)</f>
        <v>4.4645253303441973E-6</v>
      </c>
    </row>
    <row r="79" spans="1:7" x14ac:dyDescent="0.3">
      <c r="A79" s="7">
        <v>-7.0500471827524894E-6</v>
      </c>
      <c r="B79" s="7">
        <v>9.6275319819821088E-4</v>
      </c>
      <c r="C79" s="7">
        <v>-1.990072600260983E-2</v>
      </c>
      <c r="D79" s="2" t="s">
        <v>54</v>
      </c>
      <c r="E79" s="55">
        <v>-3.6676447551397331E-3</v>
      </c>
    </row>
    <row r="80" spans="1:7" x14ac:dyDescent="0.3">
      <c r="A80" s="7">
        <v>9.6386508559484043E-5</v>
      </c>
      <c r="B80" s="7">
        <v>-1.990072600260983E-2</v>
      </c>
      <c r="C80" s="7">
        <v>0.99345768852876815</v>
      </c>
      <c r="D80" s="2" t="s">
        <v>55</v>
      </c>
      <c r="E80" s="55">
        <v>0.71229379013275063</v>
      </c>
    </row>
    <row r="82" spans="1:6" x14ac:dyDescent="0.3">
      <c r="A82" s="1"/>
      <c r="B82" s="1" t="s">
        <v>56</v>
      </c>
    </row>
    <row r="83" spans="1:6" ht="17.399999999999999" x14ac:dyDescent="0.3">
      <c r="A83" s="66" t="s">
        <v>57</v>
      </c>
      <c r="B83" s="66"/>
      <c r="C83" s="66"/>
      <c r="D83" s="66"/>
      <c r="E83" s="66"/>
      <c r="F83" s="66"/>
    </row>
  </sheetData>
  <mergeCells count="1">
    <mergeCell ref="A83:F83"/>
  </mergeCells>
  <pageMargins left="0.7" right="0.7" top="0.75" bottom="0.75" header="0.3" footer="0.3"/>
  <pageSetup paperSize="9" orientation="portrait" horizontalDpi="1200" verticalDpi="12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Лист1!B2:B2</xm:f>
              <xm:sqref>B2</xm:sqref>
            </x14:sparkline>
            <x14:sparkline>
              <xm:f>Лист1!C2:C2</xm:f>
              <xm:sqref>C2</xm:sqref>
            </x14:sparkline>
            <x14:sparkline>
              <xm:f>Лист1!D2:D2</xm:f>
              <xm:sqref>D2</xm:sqref>
            </x14:sparkline>
            <x14:sparkline>
              <xm:f>Лист1!E2:E2</xm:f>
              <xm:sqref>E2</xm:sqref>
            </x14:sparkline>
            <x14:sparkline>
              <xm:f>Лист1!F2:F2</xm:f>
              <xm:sqref>F2</xm:sqref>
            </x14:sparkline>
            <x14:sparkline>
              <xm:f>Лист1!G2:G2</xm:f>
              <xm:sqref>G2</xm:sqref>
            </x14:sparkline>
            <x14:sparkline>
              <xm:f>Лист1!H2:H2</xm:f>
              <xm:sqref>H2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2023-12-13T15:29:59Z</dcterms:modified>
</cp:coreProperties>
</file>