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Users\max_b\OneDrive\שולחן העבודה\New folder (10)\Evaluation\"/>
    </mc:Choice>
  </mc:AlternateContent>
  <xr:revisionPtr revIDLastSave="0" documentId="13_ncr:1_{AC573247-5BAF-41B3-BDCD-E4566E5D34C3}" xr6:coauthVersionLast="47" xr6:coauthVersionMax="47" xr10:uidLastSave="{00000000-0000-0000-0000-000000000000}"/>
  <bookViews>
    <workbookView xWindow="-28920" yWindow="-975" windowWidth="29040" windowHeight="15720" xr2:uid="{00000000-000D-0000-FFFF-FFFF00000000}"/>
  </bookViews>
  <sheets>
    <sheet name="Overall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88" i="1" l="1"/>
  <c r="N88" i="1"/>
  <c r="O88" i="1"/>
  <c r="P88" i="1"/>
  <c r="Q88" i="1"/>
  <c r="R88" i="1"/>
  <c r="S88" i="1"/>
  <c r="T88" i="1"/>
  <c r="U88" i="1"/>
  <c r="V88" i="1"/>
  <c r="W88" i="1"/>
  <c r="L88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B33" i="1"/>
  <c r="I88" i="1"/>
  <c r="H88" i="1"/>
  <c r="G88" i="1"/>
  <c r="F88" i="1"/>
  <c r="E88" i="1"/>
  <c r="D88" i="1"/>
  <c r="C88" i="1"/>
  <c r="B88" i="1"/>
  <c r="I87" i="1"/>
  <c r="H87" i="1"/>
  <c r="G87" i="1"/>
  <c r="F87" i="1"/>
  <c r="E87" i="1"/>
  <c r="D87" i="1"/>
  <c r="C87" i="1"/>
  <c r="B87" i="1"/>
  <c r="O87" i="1"/>
  <c r="N87" i="1"/>
  <c r="W86" i="1"/>
  <c r="V86" i="1"/>
  <c r="U86" i="1"/>
  <c r="T86" i="1"/>
  <c r="S86" i="1"/>
  <c r="R86" i="1"/>
  <c r="Q86" i="1"/>
  <c r="P86" i="1"/>
  <c r="O86" i="1"/>
  <c r="N86" i="1"/>
  <c r="M86" i="1"/>
  <c r="L86" i="1"/>
  <c r="W85" i="1"/>
  <c r="V85" i="1"/>
  <c r="U85" i="1"/>
  <c r="T85" i="1"/>
  <c r="S85" i="1"/>
  <c r="R85" i="1"/>
  <c r="Q85" i="1"/>
  <c r="P85" i="1"/>
  <c r="O85" i="1"/>
  <c r="N85" i="1"/>
  <c r="M85" i="1"/>
  <c r="L85" i="1"/>
  <c r="W84" i="1"/>
  <c r="V84" i="1"/>
  <c r="U84" i="1"/>
  <c r="T84" i="1"/>
  <c r="S84" i="1"/>
  <c r="R84" i="1"/>
  <c r="Q84" i="1"/>
  <c r="P84" i="1"/>
  <c r="O84" i="1"/>
  <c r="N84" i="1"/>
  <c r="M84" i="1"/>
  <c r="L84" i="1"/>
  <c r="W83" i="1"/>
  <c r="V83" i="1"/>
  <c r="U83" i="1"/>
  <c r="T83" i="1"/>
  <c r="S83" i="1"/>
  <c r="R83" i="1"/>
  <c r="Q83" i="1"/>
  <c r="P83" i="1"/>
  <c r="O83" i="1"/>
  <c r="N83" i="1"/>
  <c r="M83" i="1"/>
  <c r="L83" i="1"/>
  <c r="W82" i="1"/>
  <c r="V82" i="1"/>
  <c r="U82" i="1"/>
  <c r="T82" i="1"/>
  <c r="S82" i="1"/>
  <c r="R82" i="1"/>
  <c r="Q82" i="1"/>
  <c r="P82" i="1"/>
  <c r="O82" i="1"/>
  <c r="N82" i="1"/>
  <c r="M82" i="1"/>
  <c r="M87" i="1" s="1"/>
  <c r="L82" i="1"/>
  <c r="L87" i="1" s="1"/>
  <c r="W81" i="1"/>
  <c r="V81" i="1"/>
  <c r="U81" i="1"/>
  <c r="T81" i="1"/>
  <c r="S81" i="1"/>
  <c r="R81" i="1"/>
  <c r="Q81" i="1"/>
  <c r="P81" i="1"/>
  <c r="O81" i="1"/>
  <c r="N81" i="1"/>
  <c r="M81" i="1"/>
  <c r="L81" i="1"/>
  <c r="W80" i="1"/>
  <c r="V80" i="1"/>
  <c r="U80" i="1"/>
  <c r="T80" i="1"/>
  <c r="S80" i="1"/>
  <c r="S87" i="1" s="1"/>
  <c r="R80" i="1"/>
  <c r="R87" i="1" s="1"/>
  <c r="Q80" i="1"/>
  <c r="Q87" i="1" s="1"/>
  <c r="P80" i="1"/>
  <c r="O80" i="1"/>
  <c r="N80" i="1"/>
  <c r="M80" i="1"/>
  <c r="L80" i="1"/>
  <c r="W79" i="1"/>
  <c r="V79" i="1"/>
  <c r="U79" i="1"/>
  <c r="T79" i="1"/>
  <c r="S79" i="1"/>
  <c r="R79" i="1"/>
  <c r="Q79" i="1"/>
  <c r="P79" i="1"/>
  <c r="O79" i="1"/>
  <c r="N79" i="1"/>
  <c r="M79" i="1"/>
  <c r="L79" i="1"/>
  <c r="W78" i="1"/>
  <c r="V78" i="1"/>
  <c r="U78" i="1"/>
  <c r="T78" i="1"/>
  <c r="T87" i="1" s="1"/>
  <c r="S78" i="1"/>
  <c r="R78" i="1"/>
  <c r="Q78" i="1"/>
  <c r="P78" i="1"/>
  <c r="O78" i="1"/>
  <c r="N78" i="1"/>
  <c r="M78" i="1"/>
  <c r="L78" i="1"/>
  <c r="AA47" i="1"/>
  <c r="Z47" i="1"/>
  <c r="Y47" i="1"/>
  <c r="X47" i="1"/>
  <c r="W47" i="1"/>
  <c r="AA46" i="1"/>
  <c r="Z46" i="1"/>
  <c r="Y46" i="1"/>
  <c r="X46" i="1"/>
  <c r="W46" i="1"/>
  <c r="AA45" i="1"/>
  <c r="Z45" i="1"/>
  <c r="Y45" i="1"/>
  <c r="X45" i="1"/>
  <c r="AA44" i="1"/>
  <c r="Z44" i="1"/>
  <c r="Y44" i="1"/>
  <c r="X44" i="1"/>
  <c r="W44" i="1"/>
  <c r="AA43" i="1"/>
  <c r="Z43" i="1"/>
  <c r="X43" i="1"/>
  <c r="W43" i="1"/>
  <c r="AA42" i="1"/>
  <c r="Z42" i="1"/>
  <c r="Y42" i="1"/>
  <c r="X42" i="1"/>
  <c r="W42" i="1"/>
  <c r="AA41" i="1"/>
  <c r="Z41" i="1"/>
  <c r="Y41" i="1"/>
  <c r="X41" i="1"/>
  <c r="W41" i="1"/>
  <c r="AA40" i="1"/>
  <c r="Z40" i="1"/>
  <c r="Y40" i="1"/>
  <c r="X40" i="1"/>
  <c r="W40" i="1"/>
  <c r="AA39" i="1"/>
  <c r="Z39" i="1"/>
  <c r="Y39" i="1"/>
  <c r="X39" i="1"/>
  <c r="W39" i="1"/>
  <c r="P39" i="1"/>
  <c r="Q39" i="1"/>
  <c r="R39" i="1"/>
  <c r="S39" i="1"/>
  <c r="T39" i="1"/>
  <c r="P40" i="1"/>
  <c r="Q40" i="1"/>
  <c r="R40" i="1"/>
  <c r="S40" i="1"/>
  <c r="T40" i="1"/>
  <c r="P41" i="1"/>
  <c r="Q41" i="1"/>
  <c r="R41" i="1"/>
  <c r="S41" i="1"/>
  <c r="T41" i="1"/>
  <c r="P42" i="1"/>
  <c r="R42" i="1"/>
  <c r="S42" i="1"/>
  <c r="T42" i="1"/>
  <c r="P43" i="1"/>
  <c r="Q43" i="1"/>
  <c r="S43" i="1"/>
  <c r="T43" i="1"/>
  <c r="P44" i="1"/>
  <c r="Q44" i="1"/>
  <c r="R44" i="1"/>
  <c r="S44" i="1"/>
  <c r="T44" i="1"/>
  <c r="P45" i="1"/>
  <c r="Q45" i="1"/>
  <c r="R45" i="1"/>
  <c r="S45" i="1"/>
  <c r="T45" i="1"/>
  <c r="P46" i="1"/>
  <c r="Q46" i="1"/>
  <c r="R46" i="1"/>
  <c r="S46" i="1"/>
  <c r="T46" i="1"/>
  <c r="P47" i="1"/>
  <c r="Q47" i="1"/>
  <c r="R47" i="1"/>
  <c r="S47" i="1"/>
  <c r="T47" i="1"/>
  <c r="E64" i="1"/>
  <c r="M61" i="1"/>
  <c r="J59" i="1"/>
  <c r="O66" i="1"/>
  <c r="H65" i="1"/>
  <c r="O63" i="1"/>
  <c r="C62" i="1"/>
  <c r="H61" i="1"/>
  <c r="C65" i="1" l="1"/>
  <c r="K62" i="1"/>
  <c r="P59" i="1"/>
  <c r="J66" i="1"/>
  <c r="V87" i="1"/>
  <c r="P87" i="1"/>
  <c r="Y48" i="1"/>
  <c r="W87" i="1"/>
  <c r="U87" i="1"/>
  <c r="X48" i="1"/>
  <c r="Z48" i="1"/>
  <c r="AA48" i="1"/>
  <c r="W48" i="1"/>
  <c r="D62" i="1"/>
  <c r="F59" i="1"/>
  <c r="H64" i="1"/>
  <c r="J63" i="1"/>
  <c r="G59" i="1"/>
  <c r="L62" i="1"/>
  <c r="B58" i="1"/>
  <c r="P63" i="1"/>
  <c r="E59" i="1"/>
  <c r="G62" i="1"/>
  <c r="L64" i="1"/>
  <c r="M62" i="1"/>
  <c r="F64" i="1"/>
  <c r="R48" i="1"/>
  <c r="I59" i="1"/>
  <c r="N66" i="1"/>
  <c r="K64" i="1"/>
  <c r="Q48" i="1"/>
  <c r="L61" i="1"/>
  <c r="H63" i="1"/>
  <c r="M64" i="1"/>
  <c r="P66" i="1"/>
  <c r="P48" i="1"/>
  <c r="N59" i="1"/>
  <c r="O59" i="1"/>
  <c r="N63" i="1"/>
  <c r="D60" i="1"/>
  <c r="B62" i="1"/>
  <c r="T48" i="1"/>
  <c r="I65" i="1"/>
  <c r="S48" i="1"/>
  <c r="G64" i="1"/>
  <c r="E60" i="1"/>
  <c r="E62" i="1"/>
  <c r="B65" i="1"/>
  <c r="E66" i="1"/>
  <c r="G66" i="1"/>
  <c r="F66" i="1"/>
  <c r="G58" i="1"/>
  <c r="E58" i="1"/>
  <c r="F58" i="1"/>
  <c r="M58" i="1"/>
  <c r="L58" i="1"/>
  <c r="K58" i="1"/>
  <c r="K66" i="1"/>
  <c r="M66" i="1"/>
  <c r="M63" i="1"/>
  <c r="L63" i="1"/>
  <c r="L66" i="1"/>
  <c r="P58" i="1"/>
  <c r="D61" i="1"/>
  <c r="C61" i="1"/>
  <c r="B61" i="1"/>
  <c r="I63" i="1"/>
  <c r="C32" i="1"/>
  <c r="P61" i="1"/>
  <c r="O61" i="1"/>
  <c r="N61" i="1"/>
  <c r="K61" i="1"/>
  <c r="P62" i="1"/>
  <c r="O62" i="1"/>
  <c r="N62" i="1"/>
  <c r="E61" i="1"/>
  <c r="N58" i="1"/>
  <c r="O58" i="1"/>
  <c r="M60" i="1"/>
  <c r="K60" i="1"/>
  <c r="F61" i="1"/>
  <c r="D65" i="1"/>
  <c r="G61" i="1"/>
  <c r="I61" i="1"/>
  <c r="F60" i="1"/>
  <c r="G60" i="1"/>
  <c r="H59" i="1"/>
  <c r="P60" i="1"/>
  <c r="O60" i="1"/>
  <c r="N60" i="1"/>
  <c r="D63" i="1"/>
  <c r="C63" i="1"/>
  <c r="B63" i="1"/>
  <c r="J61" i="1"/>
  <c r="D32" i="1"/>
  <c r="K63" i="1"/>
  <c r="I66" i="1"/>
  <c r="H66" i="1"/>
  <c r="D58" i="1"/>
  <c r="C58" i="1"/>
  <c r="G63" i="1"/>
  <c r="F63" i="1"/>
  <c r="E63" i="1"/>
  <c r="M59" i="1"/>
  <c r="L59" i="1"/>
  <c r="K59" i="1"/>
  <c r="I64" i="1"/>
  <c r="J58" i="1"/>
  <c r="I58" i="1"/>
  <c r="I68" i="1" s="1"/>
  <c r="H58" i="1"/>
  <c r="P64" i="1"/>
  <c r="O64" i="1"/>
  <c r="N64" i="1"/>
  <c r="B32" i="1"/>
  <c r="L60" i="1"/>
  <c r="J64" i="1"/>
  <c r="J65" i="1"/>
  <c r="B60" i="1"/>
  <c r="C60" i="1"/>
  <c r="F62" i="1"/>
  <c r="H68" i="1" l="1"/>
  <c r="J68" i="1"/>
  <c r="I67" i="1"/>
  <c r="J67" i="1"/>
  <c r="F65" i="1"/>
  <c r="F68" i="1" s="1"/>
  <c r="G65" i="1"/>
  <c r="G67" i="1" s="1"/>
  <c r="E65" i="1"/>
  <c r="E67" i="1" s="1"/>
  <c r="D66" i="1"/>
  <c r="D68" i="1" s="1"/>
  <c r="C66" i="1"/>
  <c r="C68" i="1" s="1"/>
  <c r="B66" i="1"/>
  <c r="B67" i="1" s="1"/>
  <c r="M65" i="1"/>
  <c r="M68" i="1" s="1"/>
  <c r="L65" i="1"/>
  <c r="L67" i="1" s="1"/>
  <c r="K65" i="1"/>
  <c r="K67" i="1" s="1"/>
  <c r="P65" i="1"/>
  <c r="P68" i="1" s="1"/>
  <c r="O65" i="1"/>
  <c r="O67" i="1" s="1"/>
  <c r="N65" i="1"/>
  <c r="N67" i="1" s="1"/>
  <c r="H67" i="1"/>
  <c r="N68" i="1" l="1"/>
  <c r="O68" i="1"/>
  <c r="K68" i="1"/>
  <c r="L68" i="1"/>
  <c r="E68" i="1"/>
  <c r="G68" i="1"/>
  <c r="B68" i="1"/>
  <c r="I32" i="1"/>
  <c r="M67" i="1"/>
  <c r="H32" i="1"/>
  <c r="C67" i="1"/>
  <c r="O32" i="1"/>
  <c r="N32" i="1"/>
  <c r="P32" i="1"/>
  <c r="S32" i="1"/>
  <c r="Q32" i="1"/>
  <c r="E32" i="1"/>
  <c r="D67" i="1"/>
  <c r="G32" i="1"/>
  <c r="P67" i="1"/>
  <c r="F67" i="1"/>
  <c r="K32" i="1"/>
  <c r="M32" i="1"/>
  <c r="R32" i="1"/>
  <c r="J32" i="1"/>
  <c r="F32" i="1"/>
  <c r="L32" i="1"/>
</calcChain>
</file>

<file path=xl/sharedStrings.xml><?xml version="1.0" encoding="utf-8"?>
<sst xmlns="http://schemas.openxmlformats.org/spreadsheetml/2006/main" count="282" uniqueCount="40">
  <si>
    <t>Dataset</t>
  </si>
  <si>
    <t>HAP</t>
  </si>
  <si>
    <t>VN</t>
  </si>
  <si>
    <t>ML</t>
  </si>
  <si>
    <t>ChatGpt</t>
  </si>
  <si>
    <t>precision</t>
  </si>
  <si>
    <t>recall</t>
  </si>
  <si>
    <t>TP</t>
  </si>
  <si>
    <t>f-0.5</t>
  </si>
  <si>
    <t>f1</t>
  </si>
  <si>
    <t>f2</t>
  </si>
  <si>
    <t>Camperplus</t>
  </si>
  <si>
    <t>VN-PRE</t>
  </si>
  <si>
    <t>Fish&amp;Chips</t>
  </si>
  <si>
    <t>VN-RECALL</t>
  </si>
  <si>
    <t>Grocery</t>
  </si>
  <si>
    <t>ML-PRE</t>
  </si>
  <si>
    <t>Planningpoker</t>
  </si>
  <si>
    <t>ML-RECALL</t>
  </si>
  <si>
    <t>Recycling</t>
  </si>
  <si>
    <t>School</t>
  </si>
  <si>
    <t>Sports</t>
  </si>
  <si>
    <t>Supermarket</t>
  </si>
  <si>
    <t>Ticket</t>
  </si>
  <si>
    <t>Mean (std)</t>
  </si>
  <si>
    <t>f1 - p-values post hoc</t>
  </si>
  <si>
    <t>-</t>
  </si>
  <si>
    <t>f2 - p-values post hoc</t>
  </si>
  <si>
    <t>f0.5 - p-values post hoc</t>
  </si>
  <si>
    <t>Percentage of included relationships from the model</t>
  </si>
  <si>
    <t>Percentage of included relationships from the gold standard</t>
  </si>
  <si>
    <t>ChatGPT</t>
  </si>
  <si>
    <t>Classes</t>
  </si>
  <si>
    <t>TABLE III</t>
  </si>
  <si>
    <t>Relationships - adjusted</t>
  </si>
  <si>
    <t>TABLE IV</t>
  </si>
  <si>
    <t>Figure 3</t>
  </si>
  <si>
    <t>Figure 4</t>
  </si>
  <si>
    <t>Relationships - Gold Standard</t>
  </si>
  <si>
    <t>TABLE 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</si>
</sst>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6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name val="Arial"/>
    </font>
    <font>
      <sz val="10"/>
      <color rgb="FF000000"/>
      <name val="Arial"/>
      <scheme val="minor"/>
    </font>
    <font>
      <sz val="10"/>
      <color theme="1"/>
      <name val="Arial"/>
    </font>
    <font>
      <sz val="11"/>
      <color rgb="FF000000"/>
      <name val="Monospace"/>
    </font>
    <font>
      <sz val="10"/>
      <color rgb="FF000000"/>
      <name val="Arial"/>
    </font>
    <font>
      <sz val="10"/>
      <color rgb="FFFF0000"/>
      <name val="Arial"/>
      <family val="2"/>
      <scheme val="minor"/>
    </font>
    <font>
      <sz val="10"/>
      <color rgb="FFFF0000"/>
      <name val="Arial"/>
      <family val="2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name val="Arial"/>
      <family val="2"/>
      <scheme val="minor"/>
    </font>
    <font>
      <sz val="10"/>
      <color theme="5"/>
      <name val="Arial"/>
      <family val="2"/>
      <scheme val="minor"/>
    </font>
    <font>
      <sz val="10"/>
      <name val="Arial"/>
      <family val="2"/>
    </font>
    <font>
      <sz val="10"/>
      <color rgb="FF000000"/>
      <name val="Arial"/>
      <family val="2"/>
    </font>
    <font>
      <sz val="10"/>
      <color theme="5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EFEFEF"/>
        <bgColor rgb="FFEFEFEF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EFEFEF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EFEFEF"/>
        <bgColor indexed="64"/>
      </patternFill>
    </fill>
  </fills>
  <borders count="28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/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09">
    <xf numFmtId="0" fontId="0" fillId="0" borderId="0" xfId="0"/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164" fontId="1" fillId="0" borderId="0" xfId="0" applyNumberFormat="1" applyFont="1"/>
    <xf numFmtId="164" fontId="1" fillId="0" borderId="0" xfId="0" applyNumberFormat="1" applyFont="1" applyAlignment="1">
      <alignment horizontal="center"/>
    </xf>
    <xf numFmtId="0" fontId="1" fillId="3" borderId="0" xfId="0" applyFont="1" applyFill="1"/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7" xfId="0" applyFont="1" applyBorder="1"/>
    <xf numFmtId="0" fontId="1" fillId="0" borderId="8" xfId="0" applyFont="1" applyBorder="1"/>
    <xf numFmtId="0" fontId="1" fillId="0" borderId="1" xfId="0" applyFont="1" applyBorder="1"/>
    <xf numFmtId="0" fontId="1" fillId="3" borderId="2" xfId="0" applyFont="1" applyFill="1" applyBorder="1"/>
    <xf numFmtId="0" fontId="0" fillId="7" borderId="0" xfId="0" applyFill="1"/>
    <xf numFmtId="0" fontId="7" fillId="4" borderId="11" xfId="0" applyFont="1" applyFill="1" applyBorder="1" applyAlignment="1">
      <alignment horizontal="center" vertical="center"/>
    </xf>
    <xf numFmtId="164" fontId="7" fillId="4" borderId="11" xfId="0" applyNumberFormat="1" applyFont="1" applyFill="1" applyBorder="1"/>
    <xf numFmtId="164" fontId="7" fillId="5" borderId="11" xfId="0" applyNumberFormat="1" applyFont="1" applyFill="1" applyBorder="1"/>
    <xf numFmtId="0" fontId="7" fillId="4" borderId="11" xfId="0" applyFont="1" applyFill="1" applyBorder="1"/>
    <xf numFmtId="0" fontId="7" fillId="5" borderId="11" xfId="0" applyFont="1" applyFill="1" applyBorder="1"/>
    <xf numFmtId="0" fontId="8" fillId="4" borderId="11" xfId="0" applyFont="1" applyFill="1" applyBorder="1" applyAlignment="1">
      <alignment horizontal="center"/>
    </xf>
    <xf numFmtId="0" fontId="1" fillId="0" borderId="11" xfId="0" applyFont="1" applyBorder="1"/>
    <xf numFmtId="0" fontId="0" fillId="0" borderId="11" xfId="0" applyBorder="1"/>
    <xf numFmtId="164" fontId="1" fillId="0" borderId="11" xfId="0" applyNumberFormat="1" applyFont="1" applyBorder="1"/>
    <xf numFmtId="164" fontId="4" fillId="0" borderId="0" xfId="0" applyNumberFormat="1" applyFont="1" applyAlignment="1">
      <alignment horizontal="right"/>
    </xf>
    <xf numFmtId="0" fontId="7" fillId="4" borderId="11" xfId="0" applyFont="1" applyFill="1" applyBorder="1" applyAlignment="1">
      <alignment horizontal="left" vertical="center"/>
    </xf>
    <xf numFmtId="0" fontId="1" fillId="0" borderId="11" xfId="0" applyFont="1" applyBorder="1" applyAlignment="1">
      <alignment horizontal="center" vertical="center"/>
    </xf>
    <xf numFmtId="0" fontId="1" fillId="3" borderId="11" xfId="0" applyFont="1" applyFill="1" applyBorder="1"/>
    <xf numFmtId="164" fontId="10" fillId="0" borderId="0" xfId="0" applyNumberFormat="1" applyFont="1"/>
    <xf numFmtId="164" fontId="10" fillId="0" borderId="11" xfId="0" applyNumberFormat="1" applyFont="1" applyBorder="1"/>
    <xf numFmtId="0" fontId="10" fillId="0" borderId="11" xfId="0" applyFont="1" applyBorder="1"/>
    <xf numFmtId="0" fontId="12" fillId="4" borderId="11" xfId="0" applyFont="1" applyFill="1" applyBorder="1" applyAlignment="1">
      <alignment horizontal="center" vertical="center"/>
    </xf>
    <xf numFmtId="164" fontId="12" fillId="4" borderId="11" xfId="0" applyNumberFormat="1" applyFont="1" applyFill="1" applyBorder="1" applyAlignment="1">
      <alignment horizontal="center" vertical="center"/>
    </xf>
    <xf numFmtId="164" fontId="12" fillId="4" borderId="11" xfId="0" applyNumberFormat="1" applyFont="1" applyFill="1" applyBorder="1"/>
    <xf numFmtId="0" fontId="2" fillId="0" borderId="0" xfId="0" applyFont="1"/>
    <xf numFmtId="0" fontId="5" fillId="0" borderId="0" xfId="0" applyFont="1"/>
    <xf numFmtId="164" fontId="6" fillId="0" borderId="0" xfId="0" applyNumberFormat="1" applyFont="1" applyAlignment="1">
      <alignment horizontal="right"/>
    </xf>
    <xf numFmtId="164" fontId="3" fillId="0" borderId="0" xfId="0" applyNumberFormat="1" applyFont="1"/>
    <xf numFmtId="0" fontId="10" fillId="0" borderId="11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/>
    </xf>
    <xf numFmtId="0" fontId="13" fillId="0" borderId="11" xfId="0" applyFont="1" applyBorder="1" applyAlignment="1">
      <alignment horizontal="center"/>
    </xf>
    <xf numFmtId="164" fontId="10" fillId="0" borderId="11" xfId="0" applyNumberFormat="1" applyFont="1" applyBorder="1" applyAlignment="1">
      <alignment horizontal="center"/>
    </xf>
    <xf numFmtId="164" fontId="14" fillId="0" borderId="11" xfId="0" applyNumberFormat="1" applyFont="1" applyBorder="1" applyAlignment="1">
      <alignment horizontal="center"/>
    </xf>
    <xf numFmtId="164" fontId="9" fillId="0" borderId="11" xfId="0" applyNumberFormat="1" applyFont="1" applyBorder="1" applyAlignment="1">
      <alignment horizontal="center"/>
    </xf>
    <xf numFmtId="0" fontId="10" fillId="3" borderId="11" xfId="0" applyFont="1" applyFill="1" applyBorder="1" applyAlignment="1">
      <alignment horizontal="center"/>
    </xf>
    <xf numFmtId="164" fontId="10" fillId="3" borderId="11" xfId="0" applyNumberFormat="1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10" fillId="0" borderId="0" xfId="0" applyFont="1" applyAlignment="1">
      <alignment vertical="center"/>
    </xf>
    <xf numFmtId="0" fontId="12" fillId="4" borderId="11" xfId="0" applyFont="1" applyFill="1" applyBorder="1"/>
    <xf numFmtId="0" fontId="12" fillId="5" borderId="11" xfId="0" applyFont="1" applyFill="1" applyBorder="1"/>
    <xf numFmtId="164" fontId="12" fillId="5" borderId="11" xfId="0" applyNumberFormat="1" applyFont="1" applyFill="1" applyBorder="1"/>
    <xf numFmtId="0" fontId="9" fillId="0" borderId="17" xfId="0" applyFont="1" applyBorder="1" applyAlignment="1">
      <alignment horizontal="right" wrapText="1"/>
    </xf>
    <xf numFmtId="0" fontId="9" fillId="0" borderId="18" xfId="0" applyFont="1" applyBorder="1" applyAlignment="1">
      <alignment horizontal="right" wrapText="1"/>
    </xf>
    <xf numFmtId="0" fontId="9" fillId="0" borderId="19" xfId="0" applyFont="1" applyBorder="1" applyAlignment="1">
      <alignment horizontal="right" wrapText="1"/>
    </xf>
    <xf numFmtId="0" fontId="9" fillId="0" borderId="20" xfId="0" applyFont="1" applyBorder="1" applyAlignment="1">
      <alignment horizontal="right" wrapText="1"/>
    </xf>
    <xf numFmtId="0" fontId="0" fillId="0" borderId="13" xfId="0" applyBorder="1"/>
    <xf numFmtId="0" fontId="0" fillId="0" borderId="12" xfId="0" applyBorder="1"/>
    <xf numFmtId="0" fontId="9" fillId="0" borderId="11" xfId="0" applyFont="1" applyBorder="1" applyAlignment="1">
      <alignment horizontal="right" wrapText="1"/>
    </xf>
    <xf numFmtId="0" fontId="9" fillId="8" borderId="21" xfId="0" applyFont="1" applyFill="1" applyBorder="1" applyAlignment="1">
      <alignment horizontal="right" wrapText="1"/>
    </xf>
    <xf numFmtId="0" fontId="9" fillId="8" borderId="22" xfId="0" applyFont="1" applyFill="1" applyBorder="1" applyAlignment="1">
      <alignment horizontal="right" wrapText="1"/>
    </xf>
    <xf numFmtId="164" fontId="7" fillId="4" borderId="11" xfId="0" applyNumberFormat="1" applyFont="1" applyFill="1" applyBorder="1" applyAlignment="1">
      <alignment horizontal="left" vertical="center"/>
    </xf>
    <xf numFmtId="0" fontId="1" fillId="0" borderId="9" xfId="0" applyFont="1" applyBorder="1" applyAlignment="1">
      <alignment horizontal="center" vertical="center"/>
    </xf>
    <xf numFmtId="0" fontId="7" fillId="4" borderId="11" xfId="0" applyFont="1" applyFill="1" applyBorder="1" applyAlignment="1">
      <alignment horizontal="center" vertical="center"/>
    </xf>
    <xf numFmtId="0" fontId="8" fillId="4" borderId="11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0" fillId="0" borderId="11" xfId="0" applyBorder="1"/>
    <xf numFmtId="0" fontId="7" fillId="4" borderId="11" xfId="0" applyFont="1" applyFill="1" applyBorder="1" applyAlignment="1">
      <alignment horizontal="center"/>
    </xf>
    <xf numFmtId="0" fontId="8" fillId="4" borderId="11" xfId="0" applyFont="1" applyFill="1" applyBorder="1"/>
    <xf numFmtId="0" fontId="1" fillId="0" borderId="11" xfId="0" applyFont="1" applyBorder="1" applyAlignment="1">
      <alignment horizontal="center" vertical="center"/>
    </xf>
    <xf numFmtId="0" fontId="2" fillId="0" borderId="11" xfId="0" applyFont="1" applyBorder="1"/>
    <xf numFmtId="0" fontId="10" fillId="2" borderId="11" xfId="0" applyFont="1" applyFill="1" applyBorder="1" applyAlignment="1">
      <alignment horizontal="center"/>
    </xf>
    <xf numFmtId="0" fontId="9" fillId="6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164" fontId="7" fillId="4" borderId="11" xfId="0" applyNumberFormat="1" applyFont="1" applyFill="1" applyBorder="1" applyAlignment="1">
      <alignment horizontal="center"/>
    </xf>
    <xf numFmtId="0" fontId="7" fillId="4" borderId="11" xfId="0" applyFont="1" applyFill="1" applyBorder="1"/>
    <xf numFmtId="0" fontId="1" fillId="2" borderId="0" xfId="0" applyFont="1" applyFill="1" applyAlignment="1">
      <alignment horizontal="center"/>
    </xf>
    <xf numFmtId="0" fontId="0" fillId="0" borderId="0" xfId="0"/>
    <xf numFmtId="0" fontId="1" fillId="0" borderId="11" xfId="0" applyFont="1" applyBorder="1" applyAlignment="1">
      <alignment horizontal="center"/>
    </xf>
    <xf numFmtId="0" fontId="12" fillId="4" borderId="11" xfId="0" applyFont="1" applyFill="1" applyBorder="1" applyAlignment="1">
      <alignment horizontal="center" vertical="center"/>
    </xf>
    <xf numFmtId="0" fontId="15" fillId="4" borderId="11" xfId="0" applyFont="1" applyFill="1" applyBorder="1"/>
    <xf numFmtId="0" fontId="1" fillId="0" borderId="5" xfId="0" applyFont="1" applyBorder="1" applyAlignment="1">
      <alignment horizontal="center" vertical="center"/>
    </xf>
    <xf numFmtId="0" fontId="2" fillId="0" borderId="1" xfId="0" applyFont="1" applyBorder="1"/>
    <xf numFmtId="0" fontId="1" fillId="0" borderId="2" xfId="0" applyFont="1" applyBorder="1" applyAlignment="1">
      <alignment horizontal="center"/>
    </xf>
    <xf numFmtId="0" fontId="2" fillId="0" borderId="3" xfId="0" applyFont="1" applyBorder="1"/>
    <xf numFmtId="0" fontId="2" fillId="0" borderId="6" xfId="0" applyFont="1" applyBorder="1"/>
    <xf numFmtId="0" fontId="1" fillId="0" borderId="5" xfId="0" applyFont="1" applyBorder="1" applyAlignment="1">
      <alignment horizontal="center"/>
    </xf>
    <xf numFmtId="0" fontId="2" fillId="0" borderId="4" xfId="0" applyFont="1" applyBorder="1"/>
    <xf numFmtId="0" fontId="1" fillId="0" borderId="0" xfId="0" applyFont="1" applyAlignment="1">
      <alignment horizontal="center"/>
    </xf>
    <xf numFmtId="0" fontId="2" fillId="0" borderId="9" xfId="0" applyFont="1" applyBorder="1"/>
    <xf numFmtId="0" fontId="11" fillId="6" borderId="10" xfId="0" applyFont="1" applyFill="1" applyBorder="1" applyAlignment="1">
      <alignment horizontal="center"/>
    </xf>
    <xf numFmtId="0" fontId="12" fillId="4" borderId="11" xfId="0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0" fontId="10" fillId="0" borderId="13" xfId="0" applyFont="1" applyBorder="1" applyAlignment="1">
      <alignment horizontal="center"/>
    </xf>
    <xf numFmtId="0" fontId="10" fillId="0" borderId="14" xfId="0" applyFont="1" applyBorder="1" applyAlignment="1">
      <alignment horizontal="center"/>
    </xf>
    <xf numFmtId="0" fontId="10" fillId="0" borderId="13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10" fillId="0" borderId="15" xfId="0" applyFont="1" applyBorder="1" applyAlignment="1">
      <alignment horizontal="center"/>
    </xf>
    <xf numFmtId="0" fontId="10" fillId="0" borderId="12" xfId="0" applyFont="1" applyBorder="1" applyAlignment="1">
      <alignment horizontal="center" vertical="center"/>
    </xf>
    <xf numFmtId="0" fontId="10" fillId="0" borderId="16" xfId="0" applyFont="1" applyBorder="1" applyAlignment="1">
      <alignment horizontal="center" vertical="center"/>
    </xf>
    <xf numFmtId="0" fontId="1" fillId="0" borderId="6" xfId="0" applyFont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9" fillId="0" borderId="23" xfId="0" applyFont="1" applyBorder="1" applyAlignment="1">
      <alignment horizontal="right" wrapText="1"/>
    </xf>
    <xf numFmtId="0" fontId="9" fillId="0" borderId="24" xfId="0" applyFont="1" applyBorder="1" applyAlignment="1">
      <alignment horizontal="right" wrapText="1"/>
    </xf>
    <xf numFmtId="0" fontId="9" fillId="0" borderId="25" xfId="0" applyFont="1" applyBorder="1" applyAlignment="1">
      <alignment horizontal="right" wrapText="1"/>
    </xf>
    <xf numFmtId="0" fontId="1" fillId="0" borderId="9" xfId="0" applyFont="1" applyBorder="1"/>
    <xf numFmtId="0" fontId="1" fillId="0" borderId="0" xfId="0" applyFont="1" applyBorder="1"/>
    <xf numFmtId="0" fontId="2" fillId="0" borderId="0" xfId="0" applyFont="1" applyBorder="1"/>
    <xf numFmtId="0" fontId="9" fillId="8" borderId="26" xfId="0" applyFont="1" applyFill="1" applyBorder="1" applyAlignment="1">
      <alignment horizontal="right" wrapText="1"/>
    </xf>
    <xf numFmtId="0" fontId="9" fillId="8" borderId="27" xfId="0" applyFont="1" applyFill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x_b\Downloads\Quantitative%20Data%20Analysis%20(1).xlsx" TargetMode="External"/><Relationship Id="rId1" Type="http://schemas.openxmlformats.org/officeDocument/2006/relationships/externalLinkPath" Target="/Users/max_b/Downloads/Quantitative%20Data%20Analysis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14"/>
      <sheetName val="Sheet12"/>
      <sheetName val="Sheet13"/>
      <sheetName val="Error types"/>
      <sheetName val="Camperplus"/>
      <sheetName val="Grocery"/>
      <sheetName val="FishChips"/>
      <sheetName val="Tickets"/>
      <sheetName val="Supermarket"/>
      <sheetName val="Planningpoker"/>
      <sheetName val="School"/>
      <sheetName val="Recycling"/>
      <sheetName val="Sports"/>
    </sheetNames>
    <sheetDataSet>
      <sheetData sheetId="0">
        <row r="40">
          <cell r="N40">
            <v>23</v>
          </cell>
        </row>
        <row r="41">
          <cell r="N41">
            <v>7</v>
          </cell>
        </row>
        <row r="42">
          <cell r="N42">
            <v>8</v>
          </cell>
        </row>
        <row r="43">
          <cell r="N43">
            <v>6</v>
          </cell>
        </row>
        <row r="44">
          <cell r="N44">
            <v>6</v>
          </cell>
        </row>
        <row r="45">
          <cell r="N45">
            <v>23</v>
          </cell>
        </row>
        <row r="46">
          <cell r="N46">
            <v>12</v>
          </cell>
        </row>
        <row r="47">
          <cell r="N47">
            <v>13</v>
          </cell>
        </row>
        <row r="48">
          <cell r="N48">
            <v>13</v>
          </cell>
        </row>
      </sheetData>
      <sheetData sheetId="1"/>
      <sheetData sheetId="2"/>
      <sheetData sheetId="3"/>
      <sheetData sheetId="4"/>
      <sheetData sheetId="5">
        <row r="49">
          <cell r="B49" t="str">
            <v>camp</v>
          </cell>
          <cell r="E49" t="str">
            <v>camper</v>
          </cell>
          <cell r="I49" t="str">
            <v>camper</v>
          </cell>
          <cell r="L49" t="str">
            <v>camper</v>
          </cell>
        </row>
        <row r="50">
          <cell r="B50" t="str">
            <v>camp worker</v>
          </cell>
          <cell r="E50" t="str">
            <v>camper</v>
          </cell>
          <cell r="I50" t="str">
            <v>camp</v>
          </cell>
          <cell r="L50" t="str">
            <v>camper</v>
          </cell>
          <cell r="P50" t="str">
            <v>camper</v>
          </cell>
        </row>
        <row r="51">
          <cell r="B51" t="str">
            <v>guardian</v>
          </cell>
          <cell r="E51" t="str">
            <v>camp</v>
          </cell>
          <cell r="I51" t="str">
            <v>camper</v>
          </cell>
          <cell r="L51" t="str">
            <v>camper</v>
          </cell>
          <cell r="P51" t="str">
            <v>camper</v>
          </cell>
        </row>
        <row r="52">
          <cell r="E52" t="str">
            <v>camp</v>
          </cell>
          <cell r="I52" t="str">
            <v>camper</v>
          </cell>
          <cell r="L52" t="str">
            <v>camp</v>
          </cell>
          <cell r="P52" t="str">
            <v>camper</v>
          </cell>
        </row>
        <row r="53">
          <cell r="E53" t="str">
            <v>group</v>
          </cell>
          <cell r="I53" t="str">
            <v>camp</v>
          </cell>
          <cell r="L53" t="str">
            <v>feedback</v>
          </cell>
          <cell r="P53" t="str">
            <v>facility</v>
          </cell>
        </row>
        <row r="54">
          <cell r="E54" t="str">
            <v>camper</v>
          </cell>
          <cell r="L54" t="str">
            <v>group</v>
          </cell>
          <cell r="P54" t="str">
            <v>group</v>
          </cell>
        </row>
        <row r="55">
          <cell r="E55" t="str">
            <v>group</v>
          </cell>
          <cell r="L55" t="str">
            <v>camper</v>
          </cell>
          <cell r="P55" t="str">
            <v>camp</v>
          </cell>
        </row>
        <row r="56">
          <cell r="E56" t="str">
            <v>camper</v>
          </cell>
          <cell r="L56" t="str">
            <v>facility</v>
          </cell>
          <cell r="P56" t="str">
            <v>feedback</v>
          </cell>
        </row>
        <row r="57">
          <cell r="E57" t="str">
            <v>group</v>
          </cell>
          <cell r="L57" t="str">
            <v>group</v>
          </cell>
        </row>
        <row r="58">
          <cell r="E58" t="str">
            <v>feedback</v>
          </cell>
          <cell r="L58" t="str">
            <v>camper</v>
          </cell>
        </row>
        <row r="59">
          <cell r="E59" t="str">
            <v>activity</v>
          </cell>
          <cell r="L59" t="str">
            <v>camp</v>
          </cell>
        </row>
        <row r="60">
          <cell r="E60" t="str">
            <v>camp</v>
          </cell>
          <cell r="L60" t="str">
            <v>group</v>
          </cell>
        </row>
        <row r="61">
          <cell r="E61" t="str">
            <v>camp</v>
          </cell>
          <cell r="L61" t="str">
            <v>activity</v>
          </cell>
        </row>
        <row r="62">
          <cell r="E62" t="str">
            <v>camper</v>
          </cell>
          <cell r="L62" t="str">
            <v>positions</v>
          </cell>
        </row>
        <row r="63">
          <cell r="E63" t="str">
            <v>feedback</v>
          </cell>
          <cell r="L63" t="str">
            <v>camp</v>
          </cell>
        </row>
        <row r="64">
          <cell r="L64" t="str">
            <v>camp</v>
          </cell>
        </row>
        <row r="65">
          <cell r="L65" t="str">
            <v>feedback</v>
          </cell>
        </row>
        <row r="66">
          <cell r="L66" t="str">
            <v>positions</v>
          </cell>
        </row>
      </sheetData>
      <sheetData sheetId="6">
        <row r="47">
          <cell r="A47" t="str">
            <v>employee</v>
          </cell>
          <cell r="E47" t="str">
            <v>employee</v>
          </cell>
          <cell r="I47" t="str">
            <v>employee</v>
          </cell>
          <cell r="M47" t="str">
            <v>employee</v>
          </cell>
          <cell r="Q47" t="str">
            <v>employee</v>
          </cell>
        </row>
        <row r="48">
          <cell r="A48" t="str">
            <v>employee</v>
          </cell>
          <cell r="E48" t="str">
            <v>employee</v>
          </cell>
          <cell r="I48" t="str">
            <v>employee</v>
          </cell>
          <cell r="M48" t="str">
            <v>employee</v>
          </cell>
          <cell r="Q48" t="str">
            <v>employee</v>
          </cell>
        </row>
        <row r="49">
          <cell r="E49" t="str">
            <v>employee</v>
          </cell>
          <cell r="I49" t="str">
            <v>employee</v>
          </cell>
          <cell r="M49" t="str">
            <v>employee</v>
          </cell>
          <cell r="Q49" t="str">
            <v>employee</v>
          </cell>
        </row>
        <row r="50">
          <cell r="E50" t="str">
            <v>payment</v>
          </cell>
          <cell r="I50" t="str">
            <v>employee</v>
          </cell>
          <cell r="M50" t="str">
            <v>employee</v>
          </cell>
          <cell r="Q50" t="str">
            <v>employee</v>
          </cell>
        </row>
        <row r="51">
          <cell r="E51" t="str">
            <v>employee</v>
          </cell>
          <cell r="I51" t="str">
            <v>payment</v>
          </cell>
          <cell r="M51" t="str">
            <v>employee</v>
          </cell>
        </row>
        <row r="52">
          <cell r="M52" t="str">
            <v>employee</v>
          </cell>
        </row>
        <row r="53">
          <cell r="M53" t="str">
            <v>payment</v>
          </cell>
        </row>
      </sheetData>
      <sheetData sheetId="7">
        <row r="46">
          <cell r="R46" t="str">
            <v>order</v>
          </cell>
        </row>
        <row r="47">
          <cell r="A47" t="str">
            <v>order</v>
          </cell>
          <cell r="E47" t="str">
            <v>order</v>
          </cell>
          <cell r="I47" t="str">
            <v>order</v>
          </cell>
          <cell r="M47" t="str">
            <v>requests</v>
          </cell>
          <cell r="R47" t="str">
            <v>requests</v>
          </cell>
        </row>
        <row r="48">
          <cell r="E48" t="str">
            <v>delivery person</v>
          </cell>
          <cell r="I48" t="str">
            <v>customer</v>
          </cell>
          <cell r="M48" t="str">
            <v>order</v>
          </cell>
          <cell r="R48" t="str">
            <v>customer</v>
          </cell>
        </row>
        <row r="49">
          <cell r="E49" t="str">
            <v>customer</v>
          </cell>
          <cell r="I49" t="str">
            <v>delivery person</v>
          </cell>
          <cell r="M49" t="str">
            <v>customer</v>
          </cell>
          <cell r="R49" t="str">
            <v>order</v>
          </cell>
        </row>
        <row r="50">
          <cell r="I50" t="str">
            <v>order</v>
          </cell>
          <cell r="M50" t="str">
            <v>delivery person</v>
          </cell>
        </row>
        <row r="51">
          <cell r="I51" t="str">
            <v>requests</v>
          </cell>
          <cell r="M51" t="str">
            <v>order</v>
          </cell>
        </row>
      </sheetData>
      <sheetData sheetId="8">
        <row r="38">
          <cell r="B38" t="str">
            <v>artist</v>
          </cell>
          <cell r="E38" t="str">
            <v>event</v>
          </cell>
          <cell r="I38" t="str">
            <v>event</v>
          </cell>
          <cell r="M38" t="str">
            <v>event</v>
          </cell>
          <cell r="R38" t="str">
            <v xml:space="preserve"> Ticket Orders</v>
          </cell>
        </row>
        <row r="39">
          <cell r="B39" t="str">
            <v>user</v>
          </cell>
          <cell r="E39" t="str">
            <v>artists</v>
          </cell>
          <cell r="I39" t="str">
            <v>resellers</v>
          </cell>
          <cell r="M39" t="str">
            <v>artists</v>
          </cell>
          <cell r="R39" t="str">
            <v>payment</v>
          </cell>
        </row>
        <row r="40">
          <cell r="B40" t="str">
            <v>tickets</v>
          </cell>
          <cell r="E40" t="str">
            <v>resellers</v>
          </cell>
          <cell r="I40" t="str">
            <v>events</v>
          </cell>
          <cell r="M40" t="str">
            <v>resellers</v>
          </cell>
          <cell r="R40" t="str">
            <v>venue</v>
          </cell>
        </row>
        <row r="41">
          <cell r="B41" t="str">
            <v>ticket</v>
          </cell>
          <cell r="E41" t="str">
            <v>events</v>
          </cell>
          <cell r="I41" t="str">
            <v>events</v>
          </cell>
          <cell r="M41" t="str">
            <v>events</v>
          </cell>
          <cell r="R41" t="str">
            <v>artist</v>
          </cell>
        </row>
        <row r="42">
          <cell r="B42" t="str">
            <v>user</v>
          </cell>
          <cell r="E42" t="str">
            <v>events</v>
          </cell>
          <cell r="M42" t="str">
            <v>events</v>
          </cell>
          <cell r="R42" t="str">
            <v>event</v>
          </cell>
        </row>
        <row r="43">
          <cell r="R43" t="str">
            <v>ticket</v>
          </cell>
        </row>
        <row r="44">
          <cell r="R44" t="str">
            <v>genre</v>
          </cell>
        </row>
        <row r="45">
          <cell r="R45" t="str">
            <v>user</v>
          </cell>
        </row>
        <row r="46">
          <cell r="R46" t="str">
            <v>user</v>
          </cell>
        </row>
        <row r="47">
          <cell r="R47" t="str">
            <v>user</v>
          </cell>
        </row>
      </sheetData>
      <sheetData sheetId="9">
        <row r="47">
          <cell r="B47" t="str">
            <v>newsletter</v>
          </cell>
          <cell r="E47" t="str">
            <v>customer</v>
          </cell>
          <cell r="I47" t="str">
            <v>store</v>
          </cell>
          <cell r="M47" t="str">
            <v>customer</v>
          </cell>
          <cell r="Q47" t="str">
            <v>customer</v>
          </cell>
        </row>
        <row r="48">
          <cell r="B48" t="str">
            <v>product</v>
          </cell>
          <cell r="E48" t="str">
            <v>order</v>
          </cell>
          <cell r="I48" t="str">
            <v>customer</v>
          </cell>
          <cell r="M48" t="str">
            <v>customer</v>
          </cell>
          <cell r="Q48" t="str">
            <v>customer</v>
          </cell>
        </row>
        <row r="49">
          <cell r="B49" t="str">
            <v>store</v>
          </cell>
          <cell r="E49" t="str">
            <v>customer</v>
          </cell>
          <cell r="I49" t="str">
            <v>recipe</v>
          </cell>
          <cell r="M49" t="str">
            <v>order</v>
          </cell>
          <cell r="Q49" t="str">
            <v>customer</v>
          </cell>
        </row>
        <row r="50">
          <cell r="B50" t="str">
            <v>product</v>
          </cell>
          <cell r="E50" t="str">
            <v>store</v>
          </cell>
          <cell r="M50" t="str">
            <v>customer</v>
          </cell>
          <cell r="Q50" t="str">
            <v>store</v>
          </cell>
        </row>
        <row r="51">
          <cell r="B51"/>
          <cell r="E51" t="str">
            <v>customer</v>
          </cell>
          <cell r="M51" t="str">
            <v>store</v>
          </cell>
          <cell r="Q51" t="str">
            <v>wishlist</v>
          </cell>
        </row>
        <row r="52">
          <cell r="E52" t="str">
            <v>recipe</v>
          </cell>
          <cell r="M52" t="str">
            <v>shopping list</v>
          </cell>
          <cell r="Q52" t="str">
            <v>customer</v>
          </cell>
        </row>
        <row r="53">
          <cell r="E53" t="str">
            <v>customer</v>
          </cell>
          <cell r="M53" t="str">
            <v>wishlist</v>
          </cell>
          <cell r="Q53" t="str">
            <v>recipe</v>
          </cell>
        </row>
        <row r="54">
          <cell r="M54" t="str">
            <v>customer</v>
          </cell>
          <cell r="Q54" t="str">
            <v>customer</v>
          </cell>
        </row>
        <row r="55">
          <cell r="M55" t="str">
            <v>recipe</v>
          </cell>
        </row>
        <row r="56">
          <cell r="M56" t="str">
            <v>customer</v>
          </cell>
        </row>
      </sheetData>
      <sheetData sheetId="10">
        <row r="42">
          <cell r="B42" t="str">
            <v>item</v>
          </cell>
          <cell r="F42" t="str">
            <v>item</v>
          </cell>
          <cell r="I42" t="str">
            <v>game</v>
          </cell>
          <cell r="M42" t="str">
            <v>game</v>
          </cell>
          <cell r="Q42" t="str">
            <v>round</v>
          </cell>
        </row>
        <row r="43">
          <cell r="B43" t="str">
            <v>estimate</v>
          </cell>
          <cell r="F43" t="str">
            <v>estimate</v>
          </cell>
          <cell r="I43" t="str">
            <v>estimate</v>
          </cell>
          <cell r="M43" t="str">
            <v>estimate</v>
          </cell>
          <cell r="Q43" t="str">
            <v>item</v>
          </cell>
        </row>
        <row r="44">
          <cell r="B44" t="str">
            <v>estimator</v>
          </cell>
          <cell r="F44" t="str">
            <v>estimator</v>
          </cell>
          <cell r="I44" t="str">
            <v>item</v>
          </cell>
          <cell r="M44" t="str">
            <v>item</v>
          </cell>
          <cell r="Q44" t="str">
            <v>round</v>
          </cell>
        </row>
        <row r="45">
          <cell r="I45" t="str">
            <v>game</v>
          </cell>
          <cell r="M45" t="str">
            <v>game</v>
          </cell>
          <cell r="Q45" t="str">
            <v>estimator</v>
          </cell>
        </row>
        <row r="46">
          <cell r="I46" t="str">
            <v>estimator</v>
          </cell>
          <cell r="M46" t="str">
            <v>estimator</v>
          </cell>
          <cell r="Q46" t="str">
            <v>estimate</v>
          </cell>
        </row>
        <row r="47">
          <cell r="I47" t="str">
            <v>game</v>
          </cell>
          <cell r="M47" t="str">
            <v>game</v>
          </cell>
        </row>
      </sheetData>
      <sheetData sheetId="11">
        <row r="63">
          <cell r="R63" t="str">
            <v>digital learning modules</v>
          </cell>
        </row>
        <row r="64">
          <cell r="A64" t="str">
            <v>teacher</v>
          </cell>
          <cell r="F64" t="str">
            <v>material</v>
          </cell>
          <cell r="I64" t="str">
            <v>digital learning modules</v>
          </cell>
          <cell r="L64" t="str">
            <v>digital learning modules</v>
          </cell>
          <cell r="R64" t="str">
            <v>class</v>
          </cell>
        </row>
        <row r="65">
          <cell r="A65" t="str">
            <v>student</v>
          </cell>
          <cell r="F65" t="str">
            <v>class</v>
          </cell>
          <cell r="I65" t="str">
            <v>class</v>
          </cell>
          <cell r="L65" t="str">
            <v>class</v>
          </cell>
          <cell r="R65" t="str">
            <v>class</v>
          </cell>
        </row>
        <row r="66">
          <cell r="A66" t="str">
            <v>student</v>
          </cell>
          <cell r="F66" t="str">
            <v>student</v>
          </cell>
          <cell r="I66" t="str">
            <v>class</v>
          </cell>
          <cell r="L66" t="str">
            <v>class</v>
          </cell>
          <cell r="R66" t="str">
            <v>student</v>
          </cell>
        </row>
        <row r="67">
          <cell r="A67" t="str">
            <v>message</v>
          </cell>
          <cell r="F67" t="str">
            <v>behavior</v>
          </cell>
          <cell r="I67" t="str">
            <v>teacher</v>
          </cell>
          <cell r="L67" t="str">
            <v>teacher</v>
          </cell>
          <cell r="R67" t="str">
            <v>timetable</v>
          </cell>
        </row>
        <row r="68">
          <cell r="F68" t="str">
            <v>message</v>
          </cell>
          <cell r="I68" t="str">
            <v>student</v>
          </cell>
          <cell r="L68" t="str">
            <v>teacher</v>
          </cell>
          <cell r="R68" t="str">
            <v>teacher</v>
          </cell>
        </row>
        <row r="69">
          <cell r="F69" t="str">
            <v>student</v>
          </cell>
          <cell r="I69" t="str">
            <v>student</v>
          </cell>
          <cell r="L69" t="str">
            <v>behavior</v>
          </cell>
          <cell r="R69" t="str">
            <v>teacher</v>
          </cell>
        </row>
        <row r="70">
          <cell r="F70" t="str">
            <v>message</v>
          </cell>
          <cell r="I70" t="str">
            <v>message</v>
          </cell>
          <cell r="L70" t="str">
            <v>student</v>
          </cell>
          <cell r="R70" t="str">
            <v>teacher</v>
          </cell>
        </row>
        <row r="71">
          <cell r="F71" t="str">
            <v>guardian</v>
          </cell>
          <cell r="I71" t="str">
            <v>message</v>
          </cell>
          <cell r="L71" t="str">
            <v>student</v>
          </cell>
          <cell r="R71" t="str">
            <v>behavior</v>
          </cell>
        </row>
        <row r="72">
          <cell r="F72" t="str">
            <v>behavior</v>
          </cell>
          <cell r="L72" t="str">
            <v>student</v>
          </cell>
          <cell r="R72" t="str">
            <v>student</v>
          </cell>
        </row>
        <row r="73">
          <cell r="F73" t="str">
            <v>submission</v>
          </cell>
          <cell r="L73" t="str">
            <v>guardian</v>
          </cell>
          <cell r="R73" t="str">
            <v>student</v>
          </cell>
        </row>
        <row r="74">
          <cell r="F74" t="str">
            <v>grades</v>
          </cell>
          <cell r="L74" t="str">
            <v>message</v>
          </cell>
          <cell r="R74" t="str">
            <v>student</v>
          </cell>
        </row>
        <row r="75">
          <cell r="F75" t="str">
            <v>administrator</v>
          </cell>
          <cell r="L75" t="str">
            <v>message</v>
          </cell>
          <cell r="R75" t="str">
            <v>guardian</v>
          </cell>
        </row>
        <row r="76">
          <cell r="F76" t="str">
            <v>guardian</v>
          </cell>
          <cell r="L76" t="str">
            <v>message</v>
          </cell>
          <cell r="R76" t="str">
            <v>student</v>
          </cell>
        </row>
        <row r="77">
          <cell r="R77" t="str">
            <v>submission</v>
          </cell>
        </row>
        <row r="78">
          <cell r="R78" t="str">
            <v>submission</v>
          </cell>
        </row>
        <row r="79">
          <cell r="R79" t="str">
            <v>message</v>
          </cell>
        </row>
        <row r="80">
          <cell r="R80" t="str">
            <v>message</v>
          </cell>
        </row>
      </sheetData>
      <sheetData sheetId="12">
        <row r="47">
          <cell r="A47" t="str">
            <v>user</v>
          </cell>
          <cell r="E47" t="str">
            <v>user</v>
          </cell>
          <cell r="M47" t="str">
            <v>user</v>
          </cell>
          <cell r="P47" t="str">
            <v>user</v>
          </cell>
        </row>
        <row r="48">
          <cell r="A48" t="str">
            <v>user</v>
          </cell>
          <cell r="E48" t="str">
            <v>user</v>
          </cell>
          <cell r="M48" t="str">
            <v>recycling facility</v>
          </cell>
          <cell r="P48" t="str">
            <v>recycling facility</v>
          </cell>
        </row>
        <row r="49">
          <cell r="M49" t="str">
            <v>recycling facility</v>
          </cell>
          <cell r="P49" t="str">
            <v>recycling facility</v>
          </cell>
        </row>
        <row r="50">
          <cell r="M50" t="str">
            <v>user</v>
          </cell>
          <cell r="P50" t="str">
            <v>user</v>
          </cell>
        </row>
      </sheetData>
      <sheetData sheetId="13">
        <row r="74">
          <cell r="F74" t="str">
            <v>customer</v>
          </cell>
          <cell r="J74" t="str">
            <v>customer</v>
          </cell>
          <cell r="O74" t="str">
            <v>membership</v>
          </cell>
          <cell r="R74" t="str">
            <v>room</v>
          </cell>
        </row>
        <row r="75">
          <cell r="O75" t="str">
            <v>spot</v>
          </cell>
          <cell r="R75" t="str">
            <v>schedule</v>
          </cell>
        </row>
        <row r="76">
          <cell r="O76" t="str">
            <v>lesson</v>
          </cell>
          <cell r="R76" t="str">
            <v>customer</v>
          </cell>
        </row>
        <row r="77">
          <cell r="O77" t="str">
            <v>book</v>
          </cell>
          <cell r="R77" t="str">
            <v>membership</v>
          </cell>
        </row>
        <row r="78">
          <cell r="R78" t="str">
            <v>customer</v>
          </cell>
        </row>
        <row r="79">
          <cell r="R79" t="str">
            <v>customer</v>
          </cell>
        </row>
        <row r="80">
          <cell r="R80" t="str">
            <v>schedule</v>
          </cell>
        </row>
        <row r="81">
          <cell r="R81" t="str">
            <v>customer</v>
          </cell>
        </row>
        <row r="82">
          <cell r="R82" t="str">
            <v>book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2:AU128"/>
  <sheetViews>
    <sheetView tabSelected="1" topLeftCell="A57" zoomScale="85" zoomScaleNormal="85" workbookViewId="0">
      <selection activeCell="I95" sqref="I95"/>
    </sheetView>
  </sheetViews>
  <sheetFormatPr defaultColWidth="12.6328125" defaultRowHeight="15.75" customHeight="1"/>
  <sheetData>
    <row r="2" spans="1:47" ht="15.75" customHeight="1">
      <c r="B2" s="75" t="s">
        <v>32</v>
      </c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  <c r="R2" s="1"/>
    </row>
    <row r="3" spans="1:47" ht="15.75" customHeight="1">
      <c r="A3" s="68" t="s">
        <v>0</v>
      </c>
      <c r="B3" s="77" t="s">
        <v>1</v>
      </c>
      <c r="C3" s="69"/>
      <c r="D3" s="77" t="s">
        <v>2</v>
      </c>
      <c r="E3" s="69"/>
      <c r="F3" s="69"/>
      <c r="G3" s="69"/>
      <c r="H3" s="69"/>
      <c r="I3" s="69"/>
      <c r="J3" s="77" t="s">
        <v>3</v>
      </c>
      <c r="K3" s="69"/>
      <c r="L3" s="69"/>
      <c r="M3" s="69"/>
      <c r="N3" s="69"/>
      <c r="O3" s="69"/>
      <c r="P3" s="77" t="s">
        <v>4</v>
      </c>
      <c r="Q3" s="69"/>
      <c r="R3" s="69"/>
      <c r="AM3" s="2"/>
      <c r="AN3" s="2"/>
      <c r="AO3" s="2"/>
      <c r="AP3" s="2"/>
      <c r="AQ3" s="2"/>
      <c r="AR3" s="2"/>
      <c r="AS3" s="2"/>
      <c r="AT3" s="2"/>
      <c r="AU3" s="2"/>
    </row>
    <row r="4" spans="1:47" ht="15.75" customHeight="1">
      <c r="A4" s="69"/>
      <c r="B4" s="68" t="s">
        <v>5</v>
      </c>
      <c r="C4" s="68" t="s">
        <v>6</v>
      </c>
      <c r="D4" s="68" t="s">
        <v>5</v>
      </c>
      <c r="E4" s="69"/>
      <c r="F4" s="69"/>
      <c r="G4" s="68" t="s">
        <v>6</v>
      </c>
      <c r="H4" s="69"/>
      <c r="I4" s="69"/>
      <c r="J4" s="68" t="s">
        <v>5</v>
      </c>
      <c r="K4" s="69"/>
      <c r="L4" s="69"/>
      <c r="M4" s="68" t="s">
        <v>6</v>
      </c>
      <c r="N4" s="69"/>
      <c r="O4" s="69"/>
      <c r="P4" s="68" t="s">
        <v>5</v>
      </c>
      <c r="Q4" s="68" t="s">
        <v>6</v>
      </c>
      <c r="R4" s="68" t="s">
        <v>7</v>
      </c>
      <c r="AS4" s="3"/>
      <c r="AT4" s="3"/>
      <c r="AU4" s="3"/>
    </row>
    <row r="5" spans="1:47" ht="15.75" customHeight="1">
      <c r="A5" s="69"/>
      <c r="B5" s="69"/>
      <c r="C5" s="69"/>
      <c r="D5" s="26" t="s">
        <v>5</v>
      </c>
      <c r="E5" s="26" t="s">
        <v>6</v>
      </c>
      <c r="F5" s="26" t="s">
        <v>7</v>
      </c>
      <c r="G5" s="26" t="s">
        <v>5</v>
      </c>
      <c r="H5" s="26" t="s">
        <v>6</v>
      </c>
      <c r="I5" s="26" t="s">
        <v>7</v>
      </c>
      <c r="J5" s="26" t="s">
        <v>5</v>
      </c>
      <c r="K5" s="26" t="s">
        <v>6</v>
      </c>
      <c r="L5" s="26" t="s">
        <v>7</v>
      </c>
      <c r="M5" s="26" t="s">
        <v>5</v>
      </c>
      <c r="N5" s="26" t="s">
        <v>6</v>
      </c>
      <c r="O5" s="26" t="s">
        <v>7</v>
      </c>
      <c r="P5" s="69"/>
      <c r="Q5" s="69"/>
      <c r="R5" s="69"/>
      <c r="AR5" s="4"/>
      <c r="AS5" s="4"/>
      <c r="AT5" s="4"/>
      <c r="AU5" s="3"/>
    </row>
    <row r="6" spans="1:47" ht="15.75" customHeight="1">
      <c r="A6" s="21" t="s">
        <v>11</v>
      </c>
      <c r="B6" s="22">
        <v>0.76300000000000001</v>
      </c>
      <c r="C6" s="22">
        <v>0.88200000000000001</v>
      </c>
      <c r="D6" s="22">
        <v>0.57099999999999995</v>
      </c>
      <c r="E6" s="22">
        <v>0.23499999999999999</v>
      </c>
      <c r="F6" s="22">
        <v>4</v>
      </c>
      <c r="G6" s="22">
        <v>0.39300000000000002</v>
      </c>
      <c r="H6" s="22">
        <v>0.64700000000000002</v>
      </c>
      <c r="I6" s="22">
        <v>11</v>
      </c>
      <c r="J6" s="22">
        <v>0.83299999999999996</v>
      </c>
      <c r="K6" s="22">
        <v>0.29399999999999998</v>
      </c>
      <c r="L6" s="22">
        <v>5</v>
      </c>
      <c r="M6" s="22">
        <v>0.52</v>
      </c>
      <c r="N6" s="22">
        <v>0.76500000000000001</v>
      </c>
      <c r="O6" s="22">
        <v>13</v>
      </c>
      <c r="P6" s="22">
        <v>0.58799999999999997</v>
      </c>
      <c r="Q6" s="22">
        <v>0.58799999999999997</v>
      </c>
      <c r="R6" s="22">
        <v>10</v>
      </c>
      <c r="AR6" s="4"/>
      <c r="AS6" s="4"/>
      <c r="AT6" s="4"/>
      <c r="AU6" s="6"/>
    </row>
    <row r="7" spans="1:47" ht="15.75" customHeight="1">
      <c r="A7" s="21" t="s">
        <v>13</v>
      </c>
      <c r="B7" s="22">
        <v>0.73099999999999998</v>
      </c>
      <c r="C7" s="22">
        <v>0.63</v>
      </c>
      <c r="D7" s="22">
        <v>0.33300000000000002</v>
      </c>
      <c r="E7" s="22">
        <v>0.33300000000000002</v>
      </c>
      <c r="F7" s="22">
        <v>3</v>
      </c>
      <c r="G7" s="22">
        <v>0.26300000000000001</v>
      </c>
      <c r="H7" s="22">
        <v>0.55600000000000005</v>
      </c>
      <c r="I7" s="22">
        <v>5</v>
      </c>
      <c r="J7" s="22">
        <v>0.7</v>
      </c>
      <c r="K7" s="22">
        <v>0.77800000000000002</v>
      </c>
      <c r="L7" s="22">
        <v>7</v>
      </c>
      <c r="M7" s="22">
        <v>0.46700000000000003</v>
      </c>
      <c r="N7" s="22">
        <v>0.77800000000000002</v>
      </c>
      <c r="O7" s="22">
        <v>7</v>
      </c>
      <c r="P7" s="22">
        <v>0.45500000000000002</v>
      </c>
      <c r="Q7" s="22">
        <v>0.55600000000000005</v>
      </c>
      <c r="R7" s="22">
        <v>5</v>
      </c>
      <c r="AR7" s="4"/>
      <c r="AS7" s="4"/>
      <c r="AT7" s="4"/>
      <c r="AU7" s="6"/>
    </row>
    <row r="8" spans="1:47" ht="15.75" customHeight="1">
      <c r="A8" s="21" t="s">
        <v>15</v>
      </c>
      <c r="B8" s="22">
        <v>0.73699999999999999</v>
      </c>
      <c r="C8" s="22">
        <v>1</v>
      </c>
      <c r="D8" s="22">
        <v>0.42899999999999999</v>
      </c>
      <c r="E8" s="22">
        <v>0.33300000000000002</v>
      </c>
      <c r="F8" s="22">
        <v>3</v>
      </c>
      <c r="G8" s="22">
        <v>0.3</v>
      </c>
      <c r="H8" s="22">
        <v>0.66700000000000004</v>
      </c>
      <c r="I8" s="22">
        <v>6</v>
      </c>
      <c r="J8" s="22">
        <v>1</v>
      </c>
      <c r="K8" s="22">
        <v>0.66700000000000004</v>
      </c>
      <c r="L8" s="22">
        <v>6</v>
      </c>
      <c r="M8" s="22">
        <v>0.4</v>
      </c>
      <c r="N8" s="22">
        <v>0.88900000000000001</v>
      </c>
      <c r="O8" s="22">
        <v>8</v>
      </c>
      <c r="P8" s="22">
        <v>0.41699999999999998</v>
      </c>
      <c r="Q8" s="22">
        <v>0.55600000000000005</v>
      </c>
      <c r="R8" s="22">
        <v>5</v>
      </c>
      <c r="AR8" s="4"/>
      <c r="AS8" s="4"/>
      <c r="AT8" s="4"/>
      <c r="AU8" s="6"/>
    </row>
    <row r="9" spans="1:47" ht="15.75" customHeight="1">
      <c r="A9" s="21" t="s">
        <v>17</v>
      </c>
      <c r="B9" s="22">
        <v>0.74199999999999999</v>
      </c>
      <c r="C9" s="22">
        <v>0.88900000000000001</v>
      </c>
      <c r="D9" s="22">
        <v>0.33300000000000002</v>
      </c>
      <c r="E9" s="22">
        <v>0.66700000000000004</v>
      </c>
      <c r="F9" s="22">
        <v>4</v>
      </c>
      <c r="G9" s="22">
        <v>0.33300000000000002</v>
      </c>
      <c r="H9" s="22">
        <v>0.66700000000000004</v>
      </c>
      <c r="I9" s="22">
        <v>4</v>
      </c>
      <c r="J9" s="22">
        <v>0.6</v>
      </c>
      <c r="K9" s="22">
        <v>1</v>
      </c>
      <c r="L9" s="22">
        <v>6</v>
      </c>
      <c r="M9" s="22">
        <v>0.3</v>
      </c>
      <c r="N9" s="22">
        <v>1</v>
      </c>
      <c r="O9" s="22">
        <v>6</v>
      </c>
      <c r="P9" s="22">
        <v>0.26300000000000001</v>
      </c>
      <c r="Q9" s="22">
        <v>0.83299999999999996</v>
      </c>
      <c r="R9" s="22">
        <v>5</v>
      </c>
      <c r="AR9" s="4"/>
      <c r="AS9" s="4"/>
      <c r="AT9" s="4"/>
      <c r="AU9" s="6"/>
    </row>
    <row r="10" spans="1:47" ht="15.75" customHeight="1">
      <c r="A10" s="21" t="s">
        <v>19</v>
      </c>
      <c r="B10" s="22">
        <v>0.65900000000000003</v>
      </c>
      <c r="C10" s="22">
        <v>0.77800000000000002</v>
      </c>
      <c r="D10" s="22">
        <v>0.27300000000000002</v>
      </c>
      <c r="E10" s="22">
        <v>0.33300000000000002</v>
      </c>
      <c r="F10" s="22">
        <v>3</v>
      </c>
      <c r="G10" s="22">
        <v>0.23499999999999999</v>
      </c>
      <c r="H10" s="22">
        <v>0.44400000000000001</v>
      </c>
      <c r="I10" s="22">
        <v>4</v>
      </c>
      <c r="J10" s="22">
        <v>0.375</v>
      </c>
      <c r="K10" s="22">
        <v>0.33300000000000002</v>
      </c>
      <c r="L10" s="22">
        <v>3</v>
      </c>
      <c r="M10" s="22">
        <v>0.33300000000000002</v>
      </c>
      <c r="N10" s="22">
        <v>0.66700000000000004</v>
      </c>
      <c r="O10" s="22">
        <v>6</v>
      </c>
      <c r="P10" s="22">
        <v>0.45500000000000002</v>
      </c>
      <c r="Q10" s="22">
        <v>0.55600000000000005</v>
      </c>
      <c r="R10" s="22">
        <v>5</v>
      </c>
      <c r="AR10" s="4"/>
      <c r="AS10" s="4"/>
      <c r="AT10" s="4"/>
      <c r="AU10" s="6"/>
    </row>
    <row r="11" spans="1:47" ht="15.75" customHeight="1">
      <c r="A11" s="21" t="s">
        <v>20</v>
      </c>
      <c r="B11" s="22">
        <v>0.67900000000000005</v>
      </c>
      <c r="C11" s="22">
        <v>0.82399999999999995</v>
      </c>
      <c r="D11" s="22">
        <v>0.66700000000000004</v>
      </c>
      <c r="E11" s="22">
        <v>0.35299999999999998</v>
      </c>
      <c r="F11" s="22">
        <v>6</v>
      </c>
      <c r="G11" s="22">
        <v>0.44800000000000001</v>
      </c>
      <c r="H11" s="22">
        <v>0.76500000000000001</v>
      </c>
      <c r="I11" s="22">
        <v>13</v>
      </c>
      <c r="J11" s="22">
        <v>1</v>
      </c>
      <c r="K11" s="22">
        <v>0.35299999999999998</v>
      </c>
      <c r="L11" s="22">
        <v>6</v>
      </c>
      <c r="M11" s="22">
        <v>0.47599999999999998</v>
      </c>
      <c r="N11" s="22">
        <v>0.58799999999999997</v>
      </c>
      <c r="O11" s="22">
        <v>10</v>
      </c>
      <c r="P11" s="22">
        <v>0.5</v>
      </c>
      <c r="Q11" s="22">
        <v>0.76500000000000001</v>
      </c>
      <c r="R11" s="22">
        <v>13</v>
      </c>
      <c r="AN11" s="5"/>
      <c r="AO11" s="5"/>
      <c r="AP11" s="5"/>
      <c r="AQ11" s="5"/>
      <c r="AR11" s="5"/>
      <c r="AS11" s="5"/>
      <c r="AT11" s="5"/>
      <c r="AU11" s="5"/>
    </row>
    <row r="12" spans="1:47" ht="15.75" customHeight="1">
      <c r="A12" s="21" t="s">
        <v>21</v>
      </c>
      <c r="B12" s="22">
        <v>0.73899999999999999</v>
      </c>
      <c r="C12" s="22">
        <v>0.76900000000000002</v>
      </c>
      <c r="D12" s="22">
        <v>0.6</v>
      </c>
      <c r="E12" s="22">
        <v>0.23100000000000001</v>
      </c>
      <c r="F12" s="22">
        <v>3</v>
      </c>
      <c r="G12" s="22">
        <v>0.41699999999999998</v>
      </c>
      <c r="H12" s="22">
        <v>0.38500000000000001</v>
      </c>
      <c r="I12" s="22">
        <v>5</v>
      </c>
      <c r="J12" s="22">
        <v>0.4</v>
      </c>
      <c r="K12" s="22">
        <v>0.308</v>
      </c>
      <c r="L12" s="22">
        <v>4</v>
      </c>
      <c r="M12" s="22">
        <v>0.35699999999999998</v>
      </c>
      <c r="N12" s="22">
        <v>0.38500000000000001</v>
      </c>
      <c r="O12" s="22">
        <v>5</v>
      </c>
      <c r="P12" s="22">
        <v>0.55000000000000004</v>
      </c>
      <c r="Q12" s="22">
        <v>0.84599999999999997</v>
      </c>
      <c r="R12" s="22">
        <v>11</v>
      </c>
      <c r="AN12" s="5"/>
      <c r="AO12" s="5"/>
      <c r="AP12" s="5"/>
      <c r="AQ12" s="5"/>
      <c r="AR12" s="5"/>
      <c r="AS12" s="5"/>
      <c r="AT12" s="5"/>
      <c r="AU12" s="5"/>
    </row>
    <row r="13" spans="1:47" ht="15.75" customHeight="1">
      <c r="A13" s="21" t="s">
        <v>22</v>
      </c>
      <c r="B13" s="22">
        <v>0.79400000000000004</v>
      </c>
      <c r="C13" s="22">
        <v>0.70799999999999996</v>
      </c>
      <c r="D13" s="22">
        <v>0.41699999999999998</v>
      </c>
      <c r="E13" s="22">
        <v>0.45500000000000002</v>
      </c>
      <c r="F13" s="22">
        <v>5</v>
      </c>
      <c r="G13" s="22">
        <v>0.38900000000000001</v>
      </c>
      <c r="H13" s="22">
        <v>0.63600000000000001</v>
      </c>
      <c r="I13" s="22">
        <v>7</v>
      </c>
      <c r="J13" s="22">
        <v>1</v>
      </c>
      <c r="K13" s="22">
        <v>0.36399999999999999</v>
      </c>
      <c r="L13" s="22">
        <v>4</v>
      </c>
      <c r="M13" s="22">
        <v>0.34599999999999997</v>
      </c>
      <c r="N13" s="22">
        <v>0.81799999999999995</v>
      </c>
      <c r="O13" s="22">
        <v>9</v>
      </c>
      <c r="P13" s="22">
        <v>0.33300000000000002</v>
      </c>
      <c r="Q13" s="22">
        <v>0.72699999999999998</v>
      </c>
      <c r="R13" s="22">
        <v>8</v>
      </c>
      <c r="AN13" s="5"/>
      <c r="AO13" s="5"/>
      <c r="AP13" s="5"/>
      <c r="AQ13" s="5"/>
      <c r="AR13" s="5"/>
      <c r="AS13" s="5"/>
      <c r="AT13" s="5"/>
      <c r="AU13" s="5"/>
    </row>
    <row r="14" spans="1:47" ht="15.75" customHeight="1">
      <c r="A14" s="21" t="s">
        <v>23</v>
      </c>
      <c r="B14" s="22">
        <v>0.64300000000000002</v>
      </c>
      <c r="C14" s="22">
        <v>0.77800000000000002</v>
      </c>
      <c r="D14" s="22">
        <v>0.625</v>
      </c>
      <c r="E14" s="22">
        <v>0.5</v>
      </c>
      <c r="F14" s="22">
        <v>5</v>
      </c>
      <c r="G14" s="22">
        <v>0.25</v>
      </c>
      <c r="H14" s="22">
        <v>0.5</v>
      </c>
      <c r="I14" s="22">
        <v>5</v>
      </c>
      <c r="J14" s="22">
        <v>0.57099999999999995</v>
      </c>
      <c r="K14" s="22">
        <v>0.4</v>
      </c>
      <c r="L14" s="22">
        <v>4</v>
      </c>
      <c r="M14" s="22">
        <v>0.38500000000000001</v>
      </c>
      <c r="N14" s="22">
        <v>0.5</v>
      </c>
      <c r="O14" s="22">
        <v>5</v>
      </c>
      <c r="P14" s="22">
        <v>0.438</v>
      </c>
      <c r="Q14" s="22">
        <v>0.77800000000000002</v>
      </c>
      <c r="R14" s="22">
        <v>7</v>
      </c>
      <c r="AN14" s="5"/>
      <c r="AO14" s="5"/>
      <c r="AP14" s="5"/>
      <c r="AQ14" s="5"/>
      <c r="AR14" s="5"/>
      <c r="AS14" s="5"/>
      <c r="AT14" s="5"/>
      <c r="AU14" s="5"/>
    </row>
    <row r="15" spans="1:47" ht="15.75" customHeight="1">
      <c r="A15" s="27" t="s">
        <v>24</v>
      </c>
      <c r="B15" s="22">
        <v>0.72099999999999997</v>
      </c>
      <c r="C15" s="22">
        <v>0.80600000000000005</v>
      </c>
      <c r="D15" s="22">
        <v>0.47199999999999998</v>
      </c>
      <c r="E15" s="22">
        <v>0.38200000000000001</v>
      </c>
      <c r="F15" s="22"/>
      <c r="G15" s="22">
        <v>0.33600000000000002</v>
      </c>
      <c r="H15" s="22">
        <v>0.58499999999999996</v>
      </c>
      <c r="I15" s="22"/>
      <c r="J15" s="22">
        <v>0.72</v>
      </c>
      <c r="K15" s="22">
        <v>0.5</v>
      </c>
      <c r="L15" s="22"/>
      <c r="M15" s="22">
        <v>0.39800000000000002</v>
      </c>
      <c r="N15" s="22">
        <v>0.71</v>
      </c>
      <c r="O15" s="22"/>
      <c r="P15" s="22">
        <v>0.44400000000000001</v>
      </c>
      <c r="Q15" s="22">
        <v>0.68899999999999995</v>
      </c>
      <c r="R15" s="56"/>
      <c r="AN15" s="7"/>
      <c r="AO15" s="7"/>
      <c r="AP15" s="7"/>
      <c r="AQ15" s="7"/>
      <c r="AR15" s="7"/>
      <c r="AS15" s="7"/>
      <c r="AT15" s="7"/>
      <c r="AU15" s="7"/>
    </row>
    <row r="16" spans="1:47" ht="15.75" customHeight="1">
      <c r="A16" s="55"/>
      <c r="B16" s="57">
        <v>0.05</v>
      </c>
      <c r="C16" s="57">
        <v>0.109</v>
      </c>
      <c r="D16" s="57">
        <v>0.14599999999999999</v>
      </c>
      <c r="E16" s="57">
        <v>0.13800000000000001</v>
      </c>
      <c r="F16" s="57"/>
      <c r="G16" s="57">
        <v>7.8E-2</v>
      </c>
      <c r="H16" s="57">
        <v>0.123</v>
      </c>
      <c r="I16" s="57"/>
      <c r="J16" s="57">
        <v>0.252</v>
      </c>
      <c r="K16" s="57">
        <v>0.253</v>
      </c>
      <c r="L16" s="57"/>
      <c r="M16" s="57">
        <v>7.3999999999999996E-2</v>
      </c>
      <c r="N16" s="57">
        <v>0.19400000000000001</v>
      </c>
      <c r="O16" s="57"/>
      <c r="P16" s="57">
        <v>0.10100000000000001</v>
      </c>
      <c r="Q16" s="57">
        <v>0.125</v>
      </c>
      <c r="R16" s="57"/>
      <c r="S16" s="5"/>
      <c r="AU16" s="5"/>
    </row>
    <row r="17" spans="1:43" ht="15.75" customHeight="1"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</row>
    <row r="18" spans="1:43" ht="12.5"/>
    <row r="19" spans="1:43" ht="12.5">
      <c r="A19" s="71" t="s">
        <v>33</v>
      </c>
      <c r="B19" s="72"/>
      <c r="C19" s="72"/>
      <c r="D19" s="72"/>
      <c r="E19" s="72"/>
      <c r="F19" s="72"/>
      <c r="G19" s="72"/>
      <c r="H19" s="72"/>
      <c r="I19" s="72"/>
      <c r="J19" s="72"/>
      <c r="K19" s="72"/>
      <c r="L19" s="72"/>
      <c r="M19" s="72"/>
      <c r="N19" s="72"/>
      <c r="O19" s="72"/>
      <c r="P19" s="72"/>
      <c r="Q19" s="72"/>
      <c r="R19" s="72"/>
      <c r="S19" s="72"/>
      <c r="U19" s="71" t="s">
        <v>36</v>
      </c>
      <c r="V19" s="72"/>
      <c r="W19" s="72"/>
      <c r="X19" s="72"/>
      <c r="Y19" s="72"/>
      <c r="Z19" s="72"/>
      <c r="AA19" s="72"/>
      <c r="AB19" s="72"/>
      <c r="AC19" s="72"/>
      <c r="AD19" s="72"/>
      <c r="AE19" s="72"/>
      <c r="AF19" s="72"/>
      <c r="AG19" s="72"/>
      <c r="AH19" s="72"/>
      <c r="AI19" s="72"/>
      <c r="AJ19" s="72"/>
      <c r="AK19" s="72"/>
      <c r="AL19" s="72"/>
      <c r="AM19" s="72"/>
      <c r="AN19" s="72"/>
      <c r="AO19" s="72"/>
      <c r="AP19" s="72"/>
      <c r="AQ19" s="72"/>
    </row>
    <row r="20" spans="1:43" ht="12.5">
      <c r="A20" s="62" t="s">
        <v>0</v>
      </c>
      <c r="B20" s="66" t="s">
        <v>1</v>
      </c>
      <c r="C20" s="67"/>
      <c r="D20" s="67"/>
      <c r="E20" s="66" t="s">
        <v>2</v>
      </c>
      <c r="F20" s="67"/>
      <c r="G20" s="67"/>
      <c r="H20" s="67"/>
      <c r="I20" s="67"/>
      <c r="J20" s="67"/>
      <c r="K20" s="66" t="s">
        <v>3</v>
      </c>
      <c r="L20" s="67"/>
      <c r="M20" s="67"/>
      <c r="N20" s="67"/>
      <c r="O20" s="67"/>
      <c r="P20" s="67"/>
      <c r="Q20" s="66" t="s">
        <v>4</v>
      </c>
      <c r="R20" s="67"/>
      <c r="S20" s="67"/>
      <c r="U20" s="73" t="s">
        <v>25</v>
      </c>
      <c r="V20" s="74"/>
      <c r="W20" s="74"/>
      <c r="X20" s="74"/>
      <c r="Y20" s="74"/>
      <c r="Z20" s="74"/>
      <c r="AA20" s="74"/>
      <c r="AC20" s="73" t="s">
        <v>27</v>
      </c>
      <c r="AD20" s="74"/>
      <c r="AE20" s="74"/>
      <c r="AF20" s="74"/>
      <c r="AG20" s="74"/>
      <c r="AH20" s="74"/>
      <c r="AI20" s="74"/>
      <c r="AK20" s="73" t="s">
        <v>28</v>
      </c>
      <c r="AL20" s="74"/>
      <c r="AM20" s="74"/>
      <c r="AN20" s="74"/>
      <c r="AO20" s="74"/>
      <c r="AP20" s="74"/>
      <c r="AQ20" s="74"/>
    </row>
    <row r="21" spans="1:43" ht="12.5">
      <c r="A21" s="67"/>
      <c r="B21" s="62" t="s">
        <v>8</v>
      </c>
      <c r="C21" s="62" t="s">
        <v>9</v>
      </c>
      <c r="D21" s="62" t="s">
        <v>10</v>
      </c>
      <c r="E21" s="62" t="s">
        <v>5</v>
      </c>
      <c r="F21" s="67"/>
      <c r="G21" s="67"/>
      <c r="H21" s="62" t="s">
        <v>6</v>
      </c>
      <c r="I21" s="67"/>
      <c r="J21" s="67"/>
      <c r="K21" s="62" t="s">
        <v>5</v>
      </c>
      <c r="L21" s="67"/>
      <c r="M21" s="67"/>
      <c r="N21" s="62" t="s">
        <v>6</v>
      </c>
      <c r="O21" s="67"/>
      <c r="P21" s="67"/>
      <c r="Q21" s="62" t="s">
        <v>8</v>
      </c>
      <c r="R21" s="62" t="s">
        <v>9</v>
      </c>
      <c r="S21" s="62" t="s">
        <v>10</v>
      </c>
      <c r="U21" s="18"/>
      <c r="V21" s="25" t="s">
        <v>1</v>
      </c>
      <c r="W21" s="16" t="s">
        <v>12</v>
      </c>
      <c r="X21" s="16" t="s">
        <v>14</v>
      </c>
      <c r="Y21" s="16" t="s">
        <v>16</v>
      </c>
      <c r="Z21" s="16" t="s">
        <v>18</v>
      </c>
      <c r="AA21" s="16" t="s">
        <v>4</v>
      </c>
      <c r="AC21" s="18"/>
      <c r="AD21" s="25" t="s">
        <v>1</v>
      </c>
      <c r="AE21" s="16" t="s">
        <v>12</v>
      </c>
      <c r="AF21" s="16" t="s">
        <v>14</v>
      </c>
      <c r="AG21" s="16" t="s">
        <v>16</v>
      </c>
      <c r="AH21" s="16" t="s">
        <v>18</v>
      </c>
      <c r="AI21" s="16" t="s">
        <v>4</v>
      </c>
      <c r="AK21" s="18"/>
      <c r="AL21" s="60" t="s">
        <v>1</v>
      </c>
      <c r="AM21" s="16" t="s">
        <v>12</v>
      </c>
      <c r="AN21" s="16" t="s">
        <v>14</v>
      </c>
      <c r="AO21" s="16" t="s">
        <v>16</v>
      </c>
      <c r="AP21" s="16" t="s">
        <v>18</v>
      </c>
      <c r="AQ21" s="16" t="s">
        <v>4</v>
      </c>
    </row>
    <row r="22" spans="1:43" ht="12.5">
      <c r="A22" s="67"/>
      <c r="B22" s="67"/>
      <c r="C22" s="67"/>
      <c r="D22" s="67"/>
      <c r="E22" s="15" t="s">
        <v>8</v>
      </c>
      <c r="F22" s="15" t="s">
        <v>9</v>
      </c>
      <c r="G22" s="15" t="s">
        <v>10</v>
      </c>
      <c r="H22" s="15" t="s">
        <v>8</v>
      </c>
      <c r="I22" s="15" t="s">
        <v>9</v>
      </c>
      <c r="J22" s="15" t="s">
        <v>10</v>
      </c>
      <c r="K22" s="15" t="s">
        <v>8</v>
      </c>
      <c r="L22" s="15" t="s">
        <v>9</v>
      </c>
      <c r="M22" s="15" t="s">
        <v>10</v>
      </c>
      <c r="N22" s="15" t="s">
        <v>8</v>
      </c>
      <c r="O22" s="15" t="s">
        <v>9</v>
      </c>
      <c r="P22" s="15" t="s">
        <v>10</v>
      </c>
      <c r="Q22" s="67"/>
      <c r="R22" s="67"/>
      <c r="S22" s="67"/>
      <c r="U22" s="25" t="s">
        <v>1</v>
      </c>
      <c r="V22" s="16">
        <v>1</v>
      </c>
      <c r="W22" s="16">
        <v>1E-3</v>
      </c>
      <c r="X22" s="16">
        <v>2.7720000000000002E-3</v>
      </c>
      <c r="Y22" s="16">
        <v>0.11851399999999999</v>
      </c>
      <c r="Z22" s="16">
        <v>0.11851399999999999</v>
      </c>
      <c r="AA22" s="16">
        <v>0.11851399999999999</v>
      </c>
      <c r="AC22" s="60" t="s">
        <v>1</v>
      </c>
      <c r="AD22" s="16">
        <v>1</v>
      </c>
      <c r="AE22" s="16">
        <v>1E-3</v>
      </c>
      <c r="AF22" s="16">
        <v>1.6584000000000002E-2</v>
      </c>
      <c r="AG22" s="16">
        <v>5.2160999999999999E-2</v>
      </c>
      <c r="AH22" s="16">
        <v>0.59939100000000001</v>
      </c>
      <c r="AI22" s="16">
        <v>0.48962</v>
      </c>
      <c r="AK22" s="25" t="s">
        <v>1</v>
      </c>
      <c r="AL22" s="16">
        <v>1</v>
      </c>
      <c r="AM22" s="16">
        <v>5.2160999999999999E-2</v>
      </c>
      <c r="AN22" s="16">
        <v>1E-3</v>
      </c>
      <c r="AO22" s="16">
        <v>0.85407500000000003</v>
      </c>
      <c r="AP22" s="16">
        <v>8.7690000000000008E-3</v>
      </c>
      <c r="AQ22" s="16">
        <v>4.3636000000000001E-2</v>
      </c>
    </row>
    <row r="23" spans="1:43" ht="12.5">
      <c r="A23" s="18" t="s">
        <v>11</v>
      </c>
      <c r="B23" s="16">
        <v>0.78400000000000003</v>
      </c>
      <c r="C23" s="16">
        <v>0.81799999999999995</v>
      </c>
      <c r="D23" s="16">
        <v>0.85599999999999998</v>
      </c>
      <c r="E23" s="16">
        <v>0.44400000000000001</v>
      </c>
      <c r="F23" s="16">
        <v>0.33300000000000002</v>
      </c>
      <c r="G23" s="16">
        <v>0.26700000000000002</v>
      </c>
      <c r="H23" s="16">
        <v>0.42599999999999999</v>
      </c>
      <c r="I23" s="16">
        <v>0.48899999999999999</v>
      </c>
      <c r="J23" s="16">
        <v>0.57299999999999995</v>
      </c>
      <c r="K23" s="16">
        <v>0.61</v>
      </c>
      <c r="L23" s="16">
        <v>0.435</v>
      </c>
      <c r="M23" s="16">
        <v>0.33800000000000002</v>
      </c>
      <c r="N23" s="16">
        <v>0.55600000000000005</v>
      </c>
      <c r="O23" s="16">
        <v>0.61899999999999999</v>
      </c>
      <c r="P23" s="16">
        <v>0.69899999999999995</v>
      </c>
      <c r="Q23" s="16">
        <v>0.58799999999999997</v>
      </c>
      <c r="R23" s="16">
        <v>0.58799999999999997</v>
      </c>
      <c r="S23" s="16">
        <v>0.58799999999999997</v>
      </c>
      <c r="U23" s="16" t="s">
        <v>12</v>
      </c>
      <c r="V23" s="16"/>
      <c r="W23" s="16">
        <v>1</v>
      </c>
      <c r="X23" s="16">
        <v>0.78130900000000003</v>
      </c>
      <c r="Y23" s="16">
        <v>0.136905</v>
      </c>
      <c r="Z23" s="16">
        <v>0.136905</v>
      </c>
      <c r="AA23" s="16">
        <v>0.136905</v>
      </c>
      <c r="AC23" s="16" t="s">
        <v>12</v>
      </c>
      <c r="AD23" s="16"/>
      <c r="AE23" s="16">
        <v>1</v>
      </c>
      <c r="AF23" s="16">
        <v>0.70854099999999998</v>
      </c>
      <c r="AG23" s="16">
        <v>0.48962</v>
      </c>
      <c r="AH23" s="16">
        <v>3.006E-2</v>
      </c>
      <c r="AI23" s="16">
        <v>5.2160999999999999E-2</v>
      </c>
      <c r="AK23" s="16" t="s">
        <v>12</v>
      </c>
      <c r="AL23" s="16"/>
      <c r="AM23" s="16">
        <v>1</v>
      </c>
      <c r="AN23" s="16">
        <v>0.56300700000000004</v>
      </c>
      <c r="AO23" s="16">
        <v>0.52662200000000003</v>
      </c>
      <c r="AP23" s="16">
        <v>0.9</v>
      </c>
      <c r="AQ23" s="16">
        <v>0.9</v>
      </c>
    </row>
    <row r="24" spans="1:43" ht="12.5">
      <c r="A24" s="18" t="s">
        <v>13</v>
      </c>
      <c r="B24" s="16">
        <v>0.70799999999999996</v>
      </c>
      <c r="C24" s="16">
        <v>0.67600000000000005</v>
      </c>
      <c r="D24" s="16">
        <v>0.64800000000000002</v>
      </c>
      <c r="E24" s="16">
        <v>0.33300000000000002</v>
      </c>
      <c r="F24" s="16">
        <v>0.33300000000000002</v>
      </c>
      <c r="G24" s="16">
        <v>0.33300000000000002</v>
      </c>
      <c r="H24" s="16">
        <v>0.29399999999999998</v>
      </c>
      <c r="I24" s="16">
        <v>0.35699999999999998</v>
      </c>
      <c r="J24" s="16">
        <v>0.45500000000000002</v>
      </c>
      <c r="K24" s="16">
        <v>0.71399999999999997</v>
      </c>
      <c r="L24" s="16">
        <v>0.73699999999999999</v>
      </c>
      <c r="M24" s="16">
        <v>0.76100000000000001</v>
      </c>
      <c r="N24" s="16">
        <v>0.50700000000000001</v>
      </c>
      <c r="O24" s="16">
        <v>0.58299999999999996</v>
      </c>
      <c r="P24" s="16">
        <v>0.68600000000000005</v>
      </c>
      <c r="Q24" s="16">
        <v>0.47199999999999998</v>
      </c>
      <c r="R24" s="16">
        <v>0.5</v>
      </c>
      <c r="S24" s="16">
        <v>0.53200000000000003</v>
      </c>
      <c r="U24" s="16" t="s">
        <v>14</v>
      </c>
      <c r="V24" s="16"/>
      <c r="W24" s="16"/>
      <c r="X24" s="16">
        <v>1</v>
      </c>
      <c r="Y24" s="16">
        <v>0.81769199999999997</v>
      </c>
      <c r="Z24" s="16">
        <v>0.81769199999999997</v>
      </c>
      <c r="AA24" s="16">
        <v>0.81769199999999997</v>
      </c>
      <c r="AC24" s="16" t="s">
        <v>14</v>
      </c>
      <c r="AD24" s="16"/>
      <c r="AE24" s="16"/>
      <c r="AF24" s="16">
        <v>1</v>
      </c>
      <c r="AG24" s="16">
        <v>0.9</v>
      </c>
      <c r="AH24" s="16">
        <v>0.56300700000000004</v>
      </c>
      <c r="AI24" s="16">
        <v>0.672157</v>
      </c>
      <c r="AK24" s="16" t="s">
        <v>14</v>
      </c>
      <c r="AL24" s="16"/>
      <c r="AM24" s="16"/>
      <c r="AN24" s="16">
        <v>1</v>
      </c>
      <c r="AO24" s="16">
        <v>1.0895999999999999E-2</v>
      </c>
      <c r="AP24" s="16">
        <v>0.89045799999999997</v>
      </c>
      <c r="AQ24" s="16">
        <v>0.59939100000000001</v>
      </c>
    </row>
    <row r="25" spans="1:43" ht="12.5">
      <c r="A25" s="18" t="s">
        <v>15</v>
      </c>
      <c r="B25" s="16">
        <v>0.77800000000000002</v>
      </c>
      <c r="C25" s="16">
        <v>0.84899999999999998</v>
      </c>
      <c r="D25" s="16">
        <v>0.93300000000000005</v>
      </c>
      <c r="E25" s="16">
        <v>0.40500000000000003</v>
      </c>
      <c r="F25" s="16">
        <v>0.375</v>
      </c>
      <c r="G25" s="16">
        <v>0.34899999999999998</v>
      </c>
      <c r="H25" s="16">
        <v>0.33700000000000002</v>
      </c>
      <c r="I25" s="16">
        <v>0.41399999999999998</v>
      </c>
      <c r="J25" s="16">
        <v>0.53600000000000003</v>
      </c>
      <c r="K25" s="16">
        <v>0.90900000000000003</v>
      </c>
      <c r="L25" s="16">
        <v>0.8</v>
      </c>
      <c r="M25" s="16">
        <v>0.71399999999999997</v>
      </c>
      <c r="N25" s="16">
        <v>0.44900000000000001</v>
      </c>
      <c r="O25" s="16">
        <v>0.55200000000000005</v>
      </c>
      <c r="P25" s="16">
        <v>0.71399999999999997</v>
      </c>
      <c r="Q25" s="16">
        <v>0.439</v>
      </c>
      <c r="R25" s="16">
        <v>0.47599999999999998</v>
      </c>
      <c r="S25" s="16">
        <v>0.52100000000000002</v>
      </c>
      <c r="U25" s="16" t="s">
        <v>16</v>
      </c>
      <c r="V25" s="16"/>
      <c r="W25" s="16"/>
      <c r="X25" s="16"/>
      <c r="Y25" s="16">
        <v>1</v>
      </c>
      <c r="Z25" s="16">
        <v>0.9</v>
      </c>
      <c r="AA25" s="16">
        <v>0.9</v>
      </c>
      <c r="AC25" s="16" t="s">
        <v>16</v>
      </c>
      <c r="AD25" s="16"/>
      <c r="AE25" s="16"/>
      <c r="AF25" s="16"/>
      <c r="AG25" s="16">
        <v>1</v>
      </c>
      <c r="AH25" s="16">
        <v>0.78130900000000003</v>
      </c>
      <c r="AI25" s="16">
        <v>0.89045799999999997</v>
      </c>
      <c r="AK25" s="16" t="s">
        <v>16</v>
      </c>
      <c r="AL25" s="16"/>
      <c r="AM25" s="16"/>
      <c r="AN25" s="16"/>
      <c r="AO25" s="16">
        <v>1</v>
      </c>
      <c r="AP25" s="16">
        <v>0.207292</v>
      </c>
      <c r="AQ25" s="16">
        <v>0.48962</v>
      </c>
    </row>
    <row r="26" spans="1:43" ht="12.5">
      <c r="A26" s="18" t="s">
        <v>17</v>
      </c>
      <c r="B26" s="16">
        <v>0.76700000000000002</v>
      </c>
      <c r="C26" s="16">
        <v>0.80900000000000005</v>
      </c>
      <c r="D26" s="16">
        <v>0.85499999999999998</v>
      </c>
      <c r="E26" s="16">
        <v>0.37</v>
      </c>
      <c r="F26" s="16">
        <v>0.44400000000000001</v>
      </c>
      <c r="G26" s="16">
        <v>0.55600000000000005</v>
      </c>
      <c r="H26" s="16">
        <v>0.37</v>
      </c>
      <c r="I26" s="16">
        <v>0.44400000000000001</v>
      </c>
      <c r="J26" s="16">
        <v>0.55600000000000005</v>
      </c>
      <c r="K26" s="16">
        <v>0.65200000000000002</v>
      </c>
      <c r="L26" s="16">
        <v>0.75</v>
      </c>
      <c r="M26" s="16">
        <v>0.88200000000000001</v>
      </c>
      <c r="N26" s="16">
        <v>0.34899999999999998</v>
      </c>
      <c r="O26" s="16">
        <v>0.46200000000000002</v>
      </c>
      <c r="P26" s="16">
        <v>0.68200000000000005</v>
      </c>
      <c r="Q26" s="16">
        <v>0.30499999999999999</v>
      </c>
      <c r="R26" s="16">
        <v>0.4</v>
      </c>
      <c r="S26" s="16">
        <v>0.58099999999999996</v>
      </c>
      <c r="U26" s="16" t="s">
        <v>18</v>
      </c>
      <c r="V26" s="16"/>
      <c r="W26" s="16"/>
      <c r="X26" s="16"/>
      <c r="Y26" s="16"/>
      <c r="Z26" s="16">
        <v>1</v>
      </c>
      <c r="AA26" s="16">
        <v>0.9</v>
      </c>
      <c r="AC26" s="16" t="s">
        <v>18</v>
      </c>
      <c r="AD26" s="16"/>
      <c r="AE26" s="16"/>
      <c r="AF26" s="16"/>
      <c r="AG26" s="16"/>
      <c r="AH26" s="16">
        <v>1</v>
      </c>
      <c r="AI26" s="16">
        <v>0.9</v>
      </c>
      <c r="AK26" s="16" t="s">
        <v>18</v>
      </c>
      <c r="AL26" s="16"/>
      <c r="AM26" s="16"/>
      <c r="AN26" s="16"/>
      <c r="AO26" s="16"/>
      <c r="AP26" s="16">
        <v>1</v>
      </c>
      <c r="AQ26" s="16">
        <v>0.9</v>
      </c>
    </row>
    <row r="27" spans="1:43" ht="12.5">
      <c r="A27" s="18" t="s">
        <v>19</v>
      </c>
      <c r="B27" s="16">
        <v>0.68</v>
      </c>
      <c r="C27" s="16">
        <v>0.71399999999999997</v>
      </c>
      <c r="D27" s="16">
        <v>0.751</v>
      </c>
      <c r="E27" s="16">
        <v>0.28299999999999997</v>
      </c>
      <c r="F27" s="16">
        <v>0.3</v>
      </c>
      <c r="G27" s="16">
        <v>0.31900000000000001</v>
      </c>
      <c r="H27" s="16">
        <v>0.26</v>
      </c>
      <c r="I27" s="16">
        <v>0.308</v>
      </c>
      <c r="J27" s="16">
        <v>0.377</v>
      </c>
      <c r="K27" s="16">
        <v>0.36599999999999999</v>
      </c>
      <c r="L27" s="16">
        <v>0.35299999999999998</v>
      </c>
      <c r="M27" s="16">
        <v>0.34100000000000003</v>
      </c>
      <c r="N27" s="16">
        <v>0.37</v>
      </c>
      <c r="O27" s="16">
        <v>0.44400000000000001</v>
      </c>
      <c r="P27" s="16">
        <v>0.55600000000000005</v>
      </c>
      <c r="Q27" s="16">
        <v>0.47199999999999998</v>
      </c>
      <c r="R27" s="16">
        <v>0.5</v>
      </c>
      <c r="S27" s="16">
        <v>0.53200000000000003</v>
      </c>
      <c r="U27" s="16" t="s">
        <v>4</v>
      </c>
      <c r="V27" s="16"/>
      <c r="W27" s="16"/>
      <c r="X27" s="16"/>
      <c r="Y27" s="16"/>
      <c r="Z27" s="16"/>
      <c r="AA27" s="16">
        <v>1</v>
      </c>
      <c r="AC27" s="16" t="s">
        <v>4</v>
      </c>
      <c r="AD27" s="16"/>
      <c r="AE27" s="16"/>
      <c r="AF27" s="16"/>
      <c r="AG27" s="16"/>
      <c r="AH27" s="16"/>
      <c r="AI27" s="16">
        <v>1</v>
      </c>
      <c r="AK27" s="16" t="s">
        <v>4</v>
      </c>
      <c r="AL27" s="16"/>
      <c r="AM27" s="16"/>
      <c r="AN27" s="16"/>
      <c r="AO27" s="16"/>
      <c r="AP27" s="16"/>
      <c r="AQ27" s="16">
        <v>1</v>
      </c>
    </row>
    <row r="28" spans="1:43" ht="12.5">
      <c r="A28" s="18" t="s">
        <v>20</v>
      </c>
      <c r="B28" s="16">
        <v>0.70399999999999996</v>
      </c>
      <c r="C28" s="16">
        <v>0.745</v>
      </c>
      <c r="D28" s="16">
        <v>0.79</v>
      </c>
      <c r="E28" s="16">
        <v>0.56599999999999995</v>
      </c>
      <c r="F28" s="16">
        <v>0.46200000000000002</v>
      </c>
      <c r="G28" s="16">
        <v>0.39</v>
      </c>
      <c r="H28" s="16">
        <v>0.48899999999999999</v>
      </c>
      <c r="I28" s="16">
        <v>0.56499999999999995</v>
      </c>
      <c r="J28" s="16">
        <v>0.67</v>
      </c>
      <c r="K28" s="16">
        <v>0.73199999999999998</v>
      </c>
      <c r="L28" s="16">
        <v>0.52200000000000002</v>
      </c>
      <c r="M28" s="16">
        <v>0.40500000000000003</v>
      </c>
      <c r="N28" s="16">
        <v>0.495</v>
      </c>
      <c r="O28" s="16">
        <v>0.52600000000000002</v>
      </c>
      <c r="P28" s="16">
        <v>0.56200000000000006</v>
      </c>
      <c r="Q28" s="16">
        <v>0.53700000000000003</v>
      </c>
      <c r="R28" s="16">
        <v>0.60499999999999998</v>
      </c>
      <c r="S28" s="16">
        <v>0.69099999999999995</v>
      </c>
    </row>
    <row r="29" spans="1:43" ht="12.5">
      <c r="A29" s="18" t="s">
        <v>21</v>
      </c>
      <c r="B29" s="16">
        <v>0.745</v>
      </c>
      <c r="C29" s="16">
        <v>0.754</v>
      </c>
      <c r="D29" s="16">
        <v>0.76300000000000001</v>
      </c>
      <c r="E29" s="16">
        <v>0.45500000000000002</v>
      </c>
      <c r="F29" s="16">
        <v>0.33300000000000002</v>
      </c>
      <c r="G29" s="16">
        <v>0.26300000000000001</v>
      </c>
      <c r="H29" s="16">
        <v>0.41</v>
      </c>
      <c r="I29" s="16">
        <v>0.4</v>
      </c>
      <c r="J29" s="16">
        <v>0.39100000000000001</v>
      </c>
      <c r="K29" s="16">
        <v>0.377</v>
      </c>
      <c r="L29" s="16">
        <v>0.34799999999999998</v>
      </c>
      <c r="M29" s="16">
        <v>0.32300000000000001</v>
      </c>
      <c r="N29" s="16">
        <v>0.36199999999999999</v>
      </c>
      <c r="O29" s="16">
        <v>0.37</v>
      </c>
      <c r="P29" s="16">
        <v>0.379</v>
      </c>
      <c r="Q29" s="16">
        <v>0.59099999999999997</v>
      </c>
      <c r="R29" s="16">
        <v>0.66700000000000004</v>
      </c>
      <c r="S29" s="16">
        <v>0.76400000000000001</v>
      </c>
    </row>
    <row r="30" spans="1:43" ht="12.5">
      <c r="A30" s="18" t="s">
        <v>22</v>
      </c>
      <c r="B30" s="16">
        <v>0.77500000000000002</v>
      </c>
      <c r="C30" s="16">
        <v>0.749</v>
      </c>
      <c r="D30" s="16">
        <v>0.72399999999999998</v>
      </c>
      <c r="E30" s="16">
        <v>0.42399999999999999</v>
      </c>
      <c r="F30" s="16">
        <v>0.435</v>
      </c>
      <c r="G30" s="16">
        <v>0.44600000000000001</v>
      </c>
      <c r="H30" s="16">
        <v>0.42199999999999999</v>
      </c>
      <c r="I30" s="16">
        <v>0.48299999999999998</v>
      </c>
      <c r="J30" s="16">
        <v>0.56499999999999995</v>
      </c>
      <c r="K30" s="16">
        <v>0.74099999999999999</v>
      </c>
      <c r="L30" s="16">
        <v>0.53300000000000003</v>
      </c>
      <c r="M30" s="16">
        <v>0.41699999999999998</v>
      </c>
      <c r="N30" s="16">
        <v>0.39100000000000001</v>
      </c>
      <c r="O30" s="16">
        <v>0.48599999999999999</v>
      </c>
      <c r="P30" s="16">
        <v>0.64300000000000002</v>
      </c>
      <c r="Q30" s="16">
        <v>0.374</v>
      </c>
      <c r="R30" s="16">
        <v>0.45700000000000002</v>
      </c>
      <c r="S30" s="16">
        <v>0.58799999999999997</v>
      </c>
    </row>
    <row r="31" spans="1:43" ht="12.5">
      <c r="A31" s="18" t="s">
        <v>23</v>
      </c>
      <c r="B31" s="16">
        <v>0.66600000000000004</v>
      </c>
      <c r="C31" s="16">
        <v>0.70399999999999996</v>
      </c>
      <c r="D31" s="16">
        <v>0.746</v>
      </c>
      <c r="E31" s="16">
        <v>0.59499999999999997</v>
      </c>
      <c r="F31" s="16">
        <v>0.55600000000000005</v>
      </c>
      <c r="G31" s="16">
        <v>0.52100000000000002</v>
      </c>
      <c r="H31" s="16">
        <v>0.27800000000000002</v>
      </c>
      <c r="I31" s="16">
        <v>0.33300000000000002</v>
      </c>
      <c r="J31" s="16">
        <v>0.41699999999999998</v>
      </c>
      <c r="K31" s="16">
        <v>0.52600000000000002</v>
      </c>
      <c r="L31" s="16">
        <v>0.47099999999999997</v>
      </c>
      <c r="M31" s="16">
        <v>0.42599999999999999</v>
      </c>
      <c r="N31" s="16">
        <v>0.40300000000000002</v>
      </c>
      <c r="O31" s="16">
        <v>0.435</v>
      </c>
      <c r="P31" s="16">
        <v>0.47199999999999998</v>
      </c>
      <c r="Q31" s="16">
        <v>0.47899999999999998</v>
      </c>
      <c r="R31" s="16">
        <v>0.56000000000000005</v>
      </c>
      <c r="S31" s="16">
        <v>0.67300000000000004</v>
      </c>
    </row>
    <row r="32" spans="1:43" ht="12.5">
      <c r="A32" s="19" t="s">
        <v>24</v>
      </c>
      <c r="B32" s="17">
        <f t="shared" ref="B32:S32" si="0">AVERAGE(B23:B31)</f>
        <v>0.73411111111111127</v>
      </c>
      <c r="C32" s="17">
        <f t="shared" si="0"/>
        <v>0.75755555555555554</v>
      </c>
      <c r="D32" s="17">
        <f t="shared" si="0"/>
        <v>0.7851111111111112</v>
      </c>
      <c r="E32" s="17">
        <f t="shared" si="0"/>
        <v>0.43055555555555558</v>
      </c>
      <c r="F32" s="17">
        <f t="shared" si="0"/>
        <v>0.39677777777777778</v>
      </c>
      <c r="G32" s="17">
        <f t="shared" si="0"/>
        <v>0.38266666666666665</v>
      </c>
      <c r="H32" s="17">
        <f t="shared" si="0"/>
        <v>0.36511111111111116</v>
      </c>
      <c r="I32" s="17">
        <f t="shared" si="0"/>
        <v>0.42144444444444445</v>
      </c>
      <c r="J32" s="17">
        <f t="shared" si="0"/>
        <v>0.50444444444444436</v>
      </c>
      <c r="K32" s="17">
        <f t="shared" si="0"/>
        <v>0.62522222222222212</v>
      </c>
      <c r="L32" s="17">
        <f t="shared" si="0"/>
        <v>0.54988888888888898</v>
      </c>
      <c r="M32" s="17">
        <f t="shared" si="0"/>
        <v>0.51188888888888895</v>
      </c>
      <c r="N32" s="17">
        <f t="shared" si="0"/>
        <v>0.4313333333333334</v>
      </c>
      <c r="O32" s="17">
        <f t="shared" si="0"/>
        <v>0.49744444444444436</v>
      </c>
      <c r="P32" s="17">
        <f t="shared" si="0"/>
        <v>0.59922222222222232</v>
      </c>
      <c r="Q32" s="17">
        <f t="shared" si="0"/>
        <v>0.47299999999999998</v>
      </c>
      <c r="R32" s="17">
        <f t="shared" si="0"/>
        <v>0.52811111111111109</v>
      </c>
      <c r="S32" s="17">
        <f t="shared" si="0"/>
        <v>0.60777777777777775</v>
      </c>
    </row>
    <row r="33" spans="1:27" ht="12.5">
      <c r="A33" s="18"/>
      <c r="B33" s="16">
        <f>STDEV(B23:B31)</f>
        <v>4.5336090602423045E-2</v>
      </c>
      <c r="C33" s="16">
        <f t="shared" ref="C33:S33" si="1">STDEV(C23:C31)</f>
        <v>5.7360942964510074E-2</v>
      </c>
      <c r="D33" s="16">
        <f t="shared" si="1"/>
        <v>8.4794522883916978E-2</v>
      </c>
      <c r="E33" s="16">
        <f t="shared" si="1"/>
        <v>0.10113000433984845</v>
      </c>
      <c r="F33" s="16">
        <f t="shared" si="1"/>
        <v>8.3171175562477301E-2</v>
      </c>
      <c r="G33" s="16">
        <f t="shared" si="1"/>
        <v>0.10523663810669753</v>
      </c>
      <c r="H33" s="16">
        <f t="shared" si="1"/>
        <v>7.8114410393416212E-2</v>
      </c>
      <c r="I33" s="16">
        <f t="shared" si="1"/>
        <v>8.2787546030654496E-2</v>
      </c>
      <c r="J33" s="16">
        <f t="shared" si="1"/>
        <v>9.9141453377373318E-2</v>
      </c>
      <c r="K33" s="16">
        <f t="shared" si="1"/>
        <v>0.1777714669018757</v>
      </c>
      <c r="L33" s="16">
        <f t="shared" si="1"/>
        <v>0.17234445483133787</v>
      </c>
      <c r="M33" s="16">
        <f t="shared" si="1"/>
        <v>0.2129591771000045</v>
      </c>
      <c r="N33" s="16">
        <f t="shared" si="1"/>
        <v>7.3663084377454391E-2</v>
      </c>
      <c r="O33" s="16">
        <f t="shared" si="1"/>
        <v>7.9271859936410047E-2</v>
      </c>
      <c r="P33" s="16">
        <f t="shared" si="1"/>
        <v>0.11584772092900396</v>
      </c>
      <c r="Q33" s="16">
        <f t="shared" si="1"/>
        <v>9.3850945653200735E-2</v>
      </c>
      <c r="R33" s="16">
        <f t="shared" si="1"/>
        <v>8.3344832539942945E-2</v>
      </c>
      <c r="S33" s="16">
        <f t="shared" si="1"/>
        <v>8.3740339409656944E-2</v>
      </c>
    </row>
    <row r="34" spans="1:27" ht="12.5"/>
    <row r="35" spans="1:27" s="14" customFormat="1" ht="12.5"/>
    <row r="37" spans="1:27" ht="12.5">
      <c r="B37" s="91" t="s">
        <v>34</v>
      </c>
      <c r="C37" s="76"/>
      <c r="D37" s="76"/>
      <c r="E37" s="76"/>
      <c r="F37" s="76"/>
      <c r="G37" s="76"/>
      <c r="H37" s="76"/>
      <c r="I37" s="76"/>
      <c r="J37" s="76"/>
      <c r="K37" s="76"/>
      <c r="L37" s="76"/>
      <c r="M37" s="76"/>
      <c r="O37" s="22"/>
      <c r="P37" s="64" t="s">
        <v>29</v>
      </c>
      <c r="Q37" s="65"/>
      <c r="R37" s="65"/>
      <c r="S37" s="65"/>
      <c r="T37" s="65"/>
      <c r="V37" s="22"/>
      <c r="W37" s="70" t="s">
        <v>30</v>
      </c>
      <c r="X37" s="65"/>
      <c r="Y37" s="65"/>
      <c r="Z37" s="65"/>
      <c r="AA37" s="65"/>
    </row>
    <row r="38" spans="1:27" ht="12.5">
      <c r="A38" s="80" t="s">
        <v>0</v>
      </c>
      <c r="B38" s="82"/>
      <c r="C38" s="83"/>
      <c r="D38" s="82" t="s">
        <v>2</v>
      </c>
      <c r="E38" s="84"/>
      <c r="F38" s="84"/>
      <c r="G38" s="83"/>
      <c r="H38" s="82" t="s">
        <v>3</v>
      </c>
      <c r="I38" s="84"/>
      <c r="J38" s="84"/>
      <c r="K38" s="83"/>
      <c r="L38" s="99" t="s">
        <v>4</v>
      </c>
      <c r="M38" s="83"/>
      <c r="O38" s="22"/>
      <c r="P38" s="23" t="s">
        <v>12</v>
      </c>
      <c r="Q38" s="23" t="s">
        <v>14</v>
      </c>
      <c r="R38" s="23" t="s">
        <v>16</v>
      </c>
      <c r="S38" s="23" t="s">
        <v>18</v>
      </c>
      <c r="T38" s="23" t="s">
        <v>4</v>
      </c>
      <c r="V38" s="22"/>
      <c r="W38" s="29" t="s">
        <v>12</v>
      </c>
      <c r="X38" s="29" t="s">
        <v>14</v>
      </c>
      <c r="Y38" s="29" t="s">
        <v>16</v>
      </c>
      <c r="Z38" s="29" t="s">
        <v>18</v>
      </c>
      <c r="AA38" s="29" t="s">
        <v>4</v>
      </c>
    </row>
    <row r="39" spans="1:27" ht="12.5">
      <c r="A39" s="81"/>
      <c r="B39" s="8"/>
      <c r="C39" s="9"/>
      <c r="D39" s="85" t="s">
        <v>5</v>
      </c>
      <c r="E39" s="86"/>
      <c r="F39" s="87" t="s">
        <v>6</v>
      </c>
      <c r="G39" s="88"/>
      <c r="H39" s="85" t="s">
        <v>5</v>
      </c>
      <c r="I39" s="86"/>
      <c r="J39" s="87" t="s">
        <v>6</v>
      </c>
      <c r="K39" s="88"/>
      <c r="L39" s="100" t="s">
        <v>5</v>
      </c>
      <c r="M39" s="61" t="s">
        <v>6</v>
      </c>
      <c r="O39" s="21" t="s">
        <v>11</v>
      </c>
      <c r="P39" s="23">
        <f>2/8</f>
        <v>0.25</v>
      </c>
      <c r="Q39" s="23">
        <f>COUNTA(#REF!)/(38+8)</f>
        <v>2.1739130434782608E-2</v>
      </c>
      <c r="R39" s="23">
        <f>COUNTA(#REF!)/7</f>
        <v>0.14285714285714285</v>
      </c>
      <c r="S39" s="23">
        <f>COUNTA(#REF!)/20</f>
        <v>0.05</v>
      </c>
      <c r="T39" s="23">
        <f>COUNTA(#REF!)/30</f>
        <v>3.3333333333333333E-2</v>
      </c>
      <c r="V39" s="30" t="s">
        <v>11</v>
      </c>
      <c r="W39" s="29">
        <f>COUNTA([1]Camperplus!B49:B51)/[1]Sheet1!N40</f>
        <v>0.13043478260869565</v>
      </c>
      <c r="X39" s="29">
        <f>COUNTA([1]Camperplus!E49:E63)/[1]Sheet1!N40</f>
        <v>0.65217391304347827</v>
      </c>
      <c r="Y39" s="29">
        <f>COUNTA([1]Camperplus!I49:I53)/[1]Sheet1!N40</f>
        <v>0.21739130434782608</v>
      </c>
      <c r="Z39" s="29">
        <f>COUNTA([1]Camperplus!L49:L66)/[1]Sheet1!N40</f>
        <v>0.78260869565217395</v>
      </c>
      <c r="AA39" s="29">
        <f>COUNTA([1]Camperplus!P50:P56)/[1]Sheet1!N40</f>
        <v>0.30434782608695654</v>
      </c>
    </row>
    <row r="40" spans="1:27" ht="13" thickBot="1">
      <c r="A40" s="10"/>
      <c r="B40" s="10"/>
      <c r="C40" s="11"/>
      <c r="D40" s="12" t="s">
        <v>5</v>
      </c>
      <c r="E40" s="104" t="s">
        <v>6</v>
      </c>
      <c r="F40" s="105" t="s">
        <v>5</v>
      </c>
      <c r="G40" s="104" t="s">
        <v>6</v>
      </c>
      <c r="H40" s="12" t="s">
        <v>5</v>
      </c>
      <c r="I40" s="104" t="s">
        <v>6</v>
      </c>
      <c r="J40" s="105" t="s">
        <v>5</v>
      </c>
      <c r="K40" s="104" t="s">
        <v>6</v>
      </c>
      <c r="L40" s="106"/>
      <c r="M40" s="88"/>
      <c r="O40" s="21" t="s">
        <v>13</v>
      </c>
      <c r="P40" s="23">
        <f>COUNTA(#REF!)/9</f>
        <v>0.1111111111111111</v>
      </c>
      <c r="Q40" s="23">
        <f>COUNTA(#REF!)/30</f>
        <v>3.3333333333333333E-2</v>
      </c>
      <c r="R40" s="23">
        <f>COUNTA(#REF!)/6</f>
        <v>0.16666666666666666</v>
      </c>
      <c r="S40" s="23">
        <f>COUNTA(#REF!)/18</f>
        <v>5.5555555555555552E-2</v>
      </c>
      <c r="T40" s="23">
        <f>COUNTA(#REF!)/12</f>
        <v>8.3333333333333329E-2</v>
      </c>
      <c r="V40" s="30" t="s">
        <v>13</v>
      </c>
      <c r="W40" s="29">
        <f>COUNTA([1]FishChips!A47)/[1]Sheet1!N41</f>
        <v>0.14285714285714285</v>
      </c>
      <c r="X40" s="29">
        <f>COUNTA([1]FishChips!E47:E49)/[1]Sheet1!N41</f>
        <v>0.42857142857142855</v>
      </c>
      <c r="Y40" s="29">
        <f>COUNTA([1]FishChips!I47:I51)/[1]Sheet1!N41</f>
        <v>0.7142857142857143</v>
      </c>
      <c r="Z40" s="29">
        <f>COUNTA([1]FishChips!M47:M51)/[1]Sheet1!N41</f>
        <v>0.7142857142857143</v>
      </c>
      <c r="AA40" s="29">
        <f>COUNTA([1]FishChips!R46:R49)/[1]Sheet1!N41</f>
        <v>0.5714285714285714</v>
      </c>
    </row>
    <row r="41" spans="1:27" ht="13" thickBot="1">
      <c r="A41" s="12" t="s">
        <v>11</v>
      </c>
      <c r="B41" s="51">
        <v>0.83899999999999997</v>
      </c>
      <c r="C41" s="101">
        <v>0.90500000000000003</v>
      </c>
      <c r="D41" s="22">
        <v>0.5</v>
      </c>
      <c r="E41" s="22">
        <v>0.33300000000000002</v>
      </c>
      <c r="F41" s="22">
        <v>0.5</v>
      </c>
      <c r="G41" s="22">
        <v>0.26700000000000002</v>
      </c>
      <c r="H41" s="22">
        <v>1</v>
      </c>
      <c r="I41" s="22">
        <v>0.75</v>
      </c>
      <c r="J41" s="22">
        <v>0.4</v>
      </c>
      <c r="K41" s="22">
        <v>0.111</v>
      </c>
      <c r="L41" s="22">
        <v>0.66700000000000004</v>
      </c>
      <c r="M41" s="22">
        <v>0.25</v>
      </c>
      <c r="O41" s="21" t="s">
        <v>15</v>
      </c>
      <c r="P41" s="23">
        <f>COUNTA(#REF!)/11</f>
        <v>9.0909090909090912E-2</v>
      </c>
      <c r="Q41" s="23">
        <f>COUNTA(#REF!)/34</f>
        <v>2.9411764705882353E-2</v>
      </c>
      <c r="R41" s="23">
        <f>COUNTA(#REF!)/6</f>
        <v>0.16666666666666666</v>
      </c>
      <c r="S41" s="23">
        <f>COUNTA(#REF!)/22</f>
        <v>4.5454545454545456E-2</v>
      </c>
      <c r="T41" s="23">
        <f>COUNTA(#REF!)/19</f>
        <v>5.2631578947368418E-2</v>
      </c>
      <c r="V41" s="30" t="s">
        <v>15</v>
      </c>
      <c r="W41" s="29">
        <f>COUNTA([1]Grocery!A47:A48)/[1]Sheet1!N42</f>
        <v>0.25</v>
      </c>
      <c r="X41" s="29">
        <f>COUNTA([1]Grocery!E47:E51)/[1]Sheet1!N42</f>
        <v>0.625</v>
      </c>
      <c r="Y41" s="29">
        <f>COUNTA([1]Grocery!I47:I51)/[1]Sheet1!N42</f>
        <v>0.625</v>
      </c>
      <c r="Z41" s="29">
        <f>COUNTA([1]Grocery!M47:M53)/[1]Sheet1!N42</f>
        <v>0.875</v>
      </c>
      <c r="AA41" s="29">
        <f>COUNTA([1]Grocery!Q47:Q54)/[1]Sheet1!N42</f>
        <v>0.5</v>
      </c>
    </row>
    <row r="42" spans="1:27" ht="13" thickBot="1">
      <c r="A42" s="12" t="s">
        <v>13</v>
      </c>
      <c r="B42" s="52">
        <v>0.83299999999999996</v>
      </c>
      <c r="C42" s="102">
        <v>0.95199999999999996</v>
      </c>
      <c r="D42" s="22">
        <v>0</v>
      </c>
      <c r="E42" s="22">
        <v>0</v>
      </c>
      <c r="F42" s="22">
        <v>0.4</v>
      </c>
      <c r="G42" s="22">
        <v>0.66700000000000004</v>
      </c>
      <c r="H42" s="22">
        <v>0.66700000000000004</v>
      </c>
      <c r="I42" s="22">
        <v>0.4</v>
      </c>
      <c r="J42" s="22">
        <v>0.25</v>
      </c>
      <c r="K42" s="22">
        <v>0.4</v>
      </c>
      <c r="L42" s="22">
        <v>0.66700000000000004</v>
      </c>
      <c r="M42" s="22">
        <v>1</v>
      </c>
      <c r="O42" s="21" t="s">
        <v>17</v>
      </c>
      <c r="P42" s="23">
        <f>COUNTA(#REF!)/16</f>
        <v>6.25E-2</v>
      </c>
      <c r="Q42" s="23">
        <v>0.25</v>
      </c>
      <c r="R42" s="23">
        <f>COUNTA(#REF!)/12</f>
        <v>8.3333333333333329E-2</v>
      </c>
      <c r="S42" s="23">
        <f>COUNTA(#REF!)/22</f>
        <v>4.5454545454545456E-2</v>
      </c>
      <c r="T42" s="23">
        <f>COUNTA(#REF!)/17</f>
        <v>5.8823529411764705E-2</v>
      </c>
      <c r="V42" s="30" t="s">
        <v>17</v>
      </c>
      <c r="W42" s="29">
        <f>COUNTA([1]Planningpoker!B42:B44)/[1]Sheet1!N43</f>
        <v>0.5</v>
      </c>
      <c r="X42" s="29">
        <f>COUNTA([1]Planningpoker!F42:F44)/[1]Sheet1!N43</f>
        <v>0.5</v>
      </c>
      <c r="Y42" s="29">
        <f>COUNTA([1]Planningpoker!I42:I47)/[1]Sheet1!N43</f>
        <v>1</v>
      </c>
      <c r="Z42" s="29">
        <f>COUNTA([1]Planningpoker!M42:M47)/[1]Sheet1!N43</f>
        <v>1</v>
      </c>
      <c r="AA42" s="29">
        <f>COUNTA([1]Planningpoker!Q42:Q46)/[1]Sheet1!N43</f>
        <v>0.83333333333333337</v>
      </c>
    </row>
    <row r="43" spans="1:27" ht="13" thickBot="1">
      <c r="A43" s="12" t="s">
        <v>15</v>
      </c>
      <c r="B43" s="52">
        <v>0.91700000000000004</v>
      </c>
      <c r="C43" s="102">
        <v>0.91700000000000004</v>
      </c>
      <c r="D43" s="22">
        <v>1</v>
      </c>
      <c r="E43" s="22">
        <v>1</v>
      </c>
      <c r="F43" s="22">
        <v>0.8</v>
      </c>
      <c r="G43" s="22">
        <v>0.8</v>
      </c>
      <c r="H43" s="22">
        <v>0</v>
      </c>
      <c r="I43" s="22">
        <v>0</v>
      </c>
      <c r="J43" s="22">
        <v>0.4</v>
      </c>
      <c r="K43" s="22">
        <v>0.28599999999999998</v>
      </c>
      <c r="L43" s="22">
        <v>1</v>
      </c>
      <c r="M43" s="22">
        <v>1</v>
      </c>
      <c r="O43" s="21" t="s">
        <v>19</v>
      </c>
      <c r="P43" s="23">
        <f>COUNTA(#REF!)/16</f>
        <v>6.25E-2</v>
      </c>
      <c r="Q43" s="23">
        <f>COUNTA(#REF!)/20</f>
        <v>0.05</v>
      </c>
      <c r="R43" s="23">
        <v>0</v>
      </c>
      <c r="S43" s="23">
        <f>COUNTA(#REF!)/13</f>
        <v>7.6923076923076927E-2</v>
      </c>
      <c r="T43" s="23">
        <f>COUNTA(#REF!)/20</f>
        <v>0.05</v>
      </c>
      <c r="V43" s="30" t="s">
        <v>19</v>
      </c>
      <c r="W43" s="29">
        <f>COUNTA([1]Recycling!A47:A48)/[1]Sheet1!N44</f>
        <v>0.33333333333333331</v>
      </c>
      <c r="X43" s="29">
        <f>COUNTA([1]Recycling!E47:E48)/[1]Sheet1!N44</f>
        <v>0.33333333333333331</v>
      </c>
      <c r="Y43" s="29">
        <v>0</v>
      </c>
      <c r="Z43" s="29">
        <f>COUNTA([1]Recycling!M47:M50)/[1]Sheet1!N44</f>
        <v>0.66666666666666663</v>
      </c>
      <c r="AA43" s="29">
        <f>COUNTA([1]Recycling!P47:P50)/[1]Sheet1!N44</f>
        <v>0.66666666666666663</v>
      </c>
    </row>
    <row r="44" spans="1:27" ht="13" thickBot="1">
      <c r="A44" s="12" t="s">
        <v>17</v>
      </c>
      <c r="B44" s="52">
        <v>0.878</v>
      </c>
      <c r="C44" s="102">
        <v>0.83299999999999996</v>
      </c>
      <c r="D44" s="22">
        <v>0.33300000000000002</v>
      </c>
      <c r="E44" s="22">
        <v>0.33300000000000002</v>
      </c>
      <c r="F44" s="22">
        <v>0.33300000000000002</v>
      </c>
      <c r="G44" s="22">
        <v>0.33300000000000002</v>
      </c>
      <c r="H44" s="22">
        <v>0.4</v>
      </c>
      <c r="I44" s="22">
        <v>0.33300000000000002</v>
      </c>
      <c r="J44" s="22">
        <v>0.4</v>
      </c>
      <c r="K44" s="22">
        <v>0.33300000000000002</v>
      </c>
      <c r="L44" s="22">
        <v>0.75</v>
      </c>
      <c r="M44" s="22">
        <v>0.6</v>
      </c>
      <c r="O44" s="21" t="s">
        <v>20</v>
      </c>
      <c r="P44" s="23">
        <f>COUNTA(#REF!)/19</f>
        <v>5.2631578947368418E-2</v>
      </c>
      <c r="Q44" s="23">
        <f>COUNTA(#REF!)/56</f>
        <v>1.7857142857142856E-2</v>
      </c>
      <c r="R44" s="23">
        <f>COUNTA(#REF!)/6</f>
        <v>0.16666666666666666</v>
      </c>
      <c r="S44" s="23">
        <f>COUNTA(#REF!)/30</f>
        <v>3.3333333333333333E-2</v>
      </c>
      <c r="T44" s="23">
        <f>COUNTA(#REF!)/27</f>
        <v>3.7037037037037035E-2</v>
      </c>
      <c r="V44" s="30" t="s">
        <v>20</v>
      </c>
      <c r="W44" s="29">
        <f>COUNTA([1]School!A64:A67)/[1]Sheet1!N45</f>
        <v>0.17391304347826086</v>
      </c>
      <c r="X44" s="29">
        <f>COUNTA([1]School!F64:F76)/[1]Sheet1!N45</f>
        <v>0.56521739130434778</v>
      </c>
      <c r="Y44" s="29">
        <f>COUNTA([1]School!I64:I71)/[1]Sheet1!N45</f>
        <v>0.34782608695652173</v>
      </c>
      <c r="Z44" s="29">
        <f>COUNTA([1]School!L64:L76)/[1]Sheet1!N45</f>
        <v>0.56521739130434778</v>
      </c>
      <c r="AA44" s="29">
        <f>COUNTA([1]School!R63:R80)/[1]Sheet1!N45</f>
        <v>0.78260869565217395</v>
      </c>
    </row>
    <row r="45" spans="1:27" ht="13" thickBot="1">
      <c r="A45" s="12" t="s">
        <v>19</v>
      </c>
      <c r="B45" s="52">
        <v>0.83299999999999996</v>
      </c>
      <c r="C45" s="102">
        <v>0.88900000000000001</v>
      </c>
      <c r="D45" s="22">
        <v>1</v>
      </c>
      <c r="E45" s="22">
        <v>0.5</v>
      </c>
      <c r="F45" s="22">
        <v>1</v>
      </c>
      <c r="G45" s="22">
        <v>0.5</v>
      </c>
      <c r="H45" s="22" t="s">
        <v>26</v>
      </c>
      <c r="I45" s="22" t="s">
        <v>26</v>
      </c>
      <c r="J45" s="22">
        <v>0.5</v>
      </c>
      <c r="K45" s="22">
        <v>0.25</v>
      </c>
      <c r="L45" s="22">
        <v>0.57099999999999995</v>
      </c>
      <c r="M45" s="22">
        <v>1</v>
      </c>
      <c r="O45" s="21" t="s">
        <v>21</v>
      </c>
      <c r="P45" s="23">
        <f>COUNTA(#REF!)/5</f>
        <v>0.2</v>
      </c>
      <c r="Q45" s="23">
        <f>COUNTA(#REF!)/18</f>
        <v>5.5555555555555552E-2</v>
      </c>
      <c r="R45" s="23">
        <f>COUNTA(#REF!)/8</f>
        <v>0.125</v>
      </c>
      <c r="S45" s="23">
        <f>COUNTA(#REF!)/15</f>
        <v>6.6666666666666666E-2</v>
      </c>
      <c r="T45" s="23">
        <f>COUNTA(#REF!)/32</f>
        <v>3.125E-2</v>
      </c>
      <c r="V45" s="30" t="s">
        <v>21</v>
      </c>
      <c r="W45" s="29">
        <v>0</v>
      </c>
      <c r="X45" s="29">
        <f>COUNTA([1]Sports!F74)/[1]Sheet1!N46</f>
        <v>8.3333333333333329E-2</v>
      </c>
      <c r="Y45" s="29">
        <f>COUNTA([1]Sports!J74)/[1]Sheet1!N46</f>
        <v>8.3333333333333329E-2</v>
      </c>
      <c r="Z45" s="29">
        <f>COUNTA([1]Sports!O74:O77)/[1]Sheet1!N46</f>
        <v>0.33333333333333331</v>
      </c>
      <c r="AA45" s="29">
        <f>COUNTA([1]Sports!R74:R82)/[1]Sheet1!N46</f>
        <v>0.75</v>
      </c>
    </row>
    <row r="46" spans="1:27" ht="13" thickBot="1">
      <c r="A46" s="12" t="s">
        <v>20</v>
      </c>
      <c r="B46" s="52">
        <v>0.8</v>
      </c>
      <c r="C46" s="102">
        <v>0.65200000000000002</v>
      </c>
      <c r="D46" s="22">
        <v>0.42899999999999999</v>
      </c>
      <c r="E46" s="22">
        <v>0.75</v>
      </c>
      <c r="F46" s="22">
        <v>0.375</v>
      </c>
      <c r="G46" s="22">
        <v>0.46200000000000002</v>
      </c>
      <c r="H46" s="22">
        <v>0.33300000000000002</v>
      </c>
      <c r="I46" s="22">
        <v>0.125</v>
      </c>
      <c r="J46" s="22">
        <v>0.4</v>
      </c>
      <c r="K46" s="22">
        <v>0.308</v>
      </c>
      <c r="L46" s="22">
        <v>0.58299999999999996</v>
      </c>
      <c r="M46" s="22">
        <v>0.38900000000000001</v>
      </c>
      <c r="O46" s="21" t="s">
        <v>22</v>
      </c>
      <c r="P46" s="23">
        <f>COUNTA(#REF!)/11</f>
        <v>9.0909090909090912E-2</v>
      </c>
      <c r="Q46" s="23">
        <f>COUNTA(#REF!)/22</f>
        <v>4.5454545454545456E-2</v>
      </c>
      <c r="R46" s="23">
        <f>COUNTA(#REF!)/5</f>
        <v>0.2</v>
      </c>
      <c r="S46" s="23">
        <f>COUNTA(#REF!)/36</f>
        <v>2.7777777777777776E-2</v>
      </c>
      <c r="T46" s="23">
        <f>COUNTA(#REF!)/35</f>
        <v>2.8571428571428571E-2</v>
      </c>
      <c r="V46" s="30" t="s">
        <v>22</v>
      </c>
      <c r="W46" s="29">
        <f>COUNTA([1]Supermarket!B47:B51)/[1]Sheet1!N47</f>
        <v>0.30769230769230771</v>
      </c>
      <c r="X46" s="29">
        <f>COUNTA([1]Supermarket!E47:E54)/[1]Sheet1!N47</f>
        <v>0.53846153846153844</v>
      </c>
      <c r="Y46" s="29">
        <f>COUNTA([1]Supermarket!I47:I49)/[1]Sheet1!N47</f>
        <v>0.23076923076923078</v>
      </c>
      <c r="Z46" s="29">
        <f>COUNTA([1]Supermarket!M47:M56)/[1]Sheet1!N47</f>
        <v>0.76923076923076927</v>
      </c>
      <c r="AA46" s="29">
        <f>COUNTA([1]Supermarket!Q47:Q54)/[1]Sheet1!N47</f>
        <v>0.61538461538461542</v>
      </c>
    </row>
    <row r="47" spans="1:27" ht="13" thickBot="1">
      <c r="A47" s="12" t="s">
        <v>21</v>
      </c>
      <c r="B47" s="52">
        <v>0.68500000000000005</v>
      </c>
      <c r="C47" s="102">
        <v>0.76200000000000001</v>
      </c>
      <c r="D47" s="22">
        <v>0</v>
      </c>
      <c r="E47" s="22">
        <v>0</v>
      </c>
      <c r="F47" s="22">
        <v>0.25</v>
      </c>
      <c r="G47" s="22">
        <v>1</v>
      </c>
      <c r="H47" s="22">
        <v>0.5</v>
      </c>
      <c r="I47" s="22">
        <v>1</v>
      </c>
      <c r="J47" s="22">
        <v>0.8</v>
      </c>
      <c r="K47" s="22">
        <v>1</v>
      </c>
      <c r="L47" s="22">
        <v>0.6</v>
      </c>
      <c r="M47" s="22">
        <v>1</v>
      </c>
      <c r="O47" s="21" t="s">
        <v>23</v>
      </c>
      <c r="P47" s="23">
        <f>COUNTA(#REF!)/9</f>
        <v>0.1111111111111111</v>
      </c>
      <c r="Q47" s="23">
        <f>COUNTA(#REF!)/26</f>
        <v>3.8461538461538464E-2</v>
      </c>
      <c r="R47" s="23">
        <f>COUNTA(#REF!)/11</f>
        <v>9.0909090909090912E-2</v>
      </c>
      <c r="S47" s="23">
        <f>COUNTA(#REF!)/24</f>
        <v>4.1666666666666664E-2</v>
      </c>
      <c r="T47" s="23">
        <f>COUNTA(#REF!)/25</f>
        <v>0.04</v>
      </c>
      <c r="V47" s="30" t="s">
        <v>23</v>
      </c>
      <c r="W47" s="29">
        <f>COUNTA([1]Tickets!B38:B42)/[1]Sheet1!N48</f>
        <v>0.38461538461538464</v>
      </c>
      <c r="X47" s="29">
        <f>COUNTA([1]Tickets!E38:E42)/[1]Sheet1!N48</f>
        <v>0.38461538461538464</v>
      </c>
      <c r="Y47" s="29">
        <f>COUNTA([1]Tickets!I38:I41)/[1]Sheet1!N48</f>
        <v>0.30769230769230771</v>
      </c>
      <c r="Z47" s="29">
        <f>COUNTA([1]Tickets!M38:M42)/[1]Sheet1!N48</f>
        <v>0.38461538461538464</v>
      </c>
      <c r="AA47" s="29">
        <f>COUNTA([1]Tickets!R38:R47)/[1]Sheet1!N48</f>
        <v>0.76923076923076927</v>
      </c>
    </row>
    <row r="48" spans="1:27" ht="13" thickBot="1">
      <c r="A48" s="12" t="s">
        <v>22</v>
      </c>
      <c r="B48" s="52">
        <v>0.93600000000000005</v>
      </c>
      <c r="C48" s="102">
        <v>0.90900000000000003</v>
      </c>
      <c r="D48" s="22">
        <v>0.4</v>
      </c>
      <c r="E48" s="22">
        <v>0.5</v>
      </c>
      <c r="F48" s="22">
        <v>0.42899999999999999</v>
      </c>
      <c r="G48" s="22">
        <v>0.42899999999999999</v>
      </c>
      <c r="H48" s="22">
        <v>0.6</v>
      </c>
      <c r="I48" s="22">
        <v>1</v>
      </c>
      <c r="J48" s="22">
        <v>0.66700000000000004</v>
      </c>
      <c r="K48" s="22">
        <v>0.6</v>
      </c>
      <c r="L48" s="22">
        <v>0.77800000000000002</v>
      </c>
      <c r="M48" s="22">
        <v>0.875</v>
      </c>
      <c r="O48" s="22"/>
      <c r="P48" s="23">
        <f t="shared" ref="P48:T48" si="2">AVERAGE(P39:P47)</f>
        <v>0.1146302203319747</v>
      </c>
      <c r="Q48" s="23">
        <f t="shared" si="2"/>
        <v>6.0201445644753396E-2</v>
      </c>
      <c r="R48" s="23">
        <f t="shared" si="2"/>
        <v>0.1268999518999519</v>
      </c>
      <c r="S48" s="23">
        <f t="shared" si="2"/>
        <v>4.9203574203574206E-2</v>
      </c>
      <c r="T48" s="23">
        <f t="shared" si="2"/>
        <v>4.6108915626029486E-2</v>
      </c>
      <c r="V48" s="22"/>
      <c r="W48" s="29">
        <f>AVERAGE(W39:W47)</f>
        <v>0.24698288828723614</v>
      </c>
      <c r="X48" s="29">
        <f>AVERAGE(X39:X47)</f>
        <v>0.45674514696253826</v>
      </c>
      <c r="Y48" s="29">
        <f>AVERAGE(Y39:Y47)</f>
        <v>0.39181088637610384</v>
      </c>
      <c r="Z48" s="29">
        <f>AVERAGE(Z39:Z47)</f>
        <v>0.67677310612093222</v>
      </c>
      <c r="AA48" s="29">
        <f>AVERAGE(AA39:AA47)</f>
        <v>0.64366671975367629</v>
      </c>
    </row>
    <row r="49" spans="1:38" ht="13" thickBot="1">
      <c r="A49" s="12" t="s">
        <v>23</v>
      </c>
      <c r="B49" s="54">
        <v>0.94199999999999995</v>
      </c>
      <c r="C49" s="103">
        <v>0.84599999999999997</v>
      </c>
      <c r="D49" s="22">
        <v>0.5</v>
      </c>
      <c r="E49" s="22">
        <v>0.2</v>
      </c>
      <c r="F49" s="22">
        <v>0.33300000000000002</v>
      </c>
      <c r="G49" s="22">
        <v>0.2</v>
      </c>
      <c r="H49" s="22">
        <v>0.25</v>
      </c>
      <c r="I49" s="22">
        <v>0.25</v>
      </c>
      <c r="J49" s="22">
        <v>0.5</v>
      </c>
      <c r="K49" s="22">
        <v>0.2</v>
      </c>
      <c r="L49" s="22">
        <v>0.57099999999999995</v>
      </c>
      <c r="M49" s="22">
        <v>0.4</v>
      </c>
    </row>
    <row r="50" spans="1:38" ht="15.75" customHeight="1" thickBot="1">
      <c r="A50" s="13" t="s">
        <v>24</v>
      </c>
      <c r="B50" s="58">
        <v>0.85099999999999998</v>
      </c>
      <c r="C50" s="59">
        <v>0.85199999999999998</v>
      </c>
      <c r="D50" s="107">
        <v>0.46200000000000002</v>
      </c>
      <c r="E50" s="108">
        <v>0.40200000000000002</v>
      </c>
      <c r="F50" s="107">
        <v>0.49099999999999999</v>
      </c>
      <c r="G50" s="108">
        <v>0.51700000000000002</v>
      </c>
      <c r="H50" s="107">
        <v>0.46899999999999997</v>
      </c>
      <c r="I50" s="108">
        <v>0.48199999999999998</v>
      </c>
      <c r="J50" s="107">
        <v>0.48</v>
      </c>
      <c r="K50" s="108">
        <v>0.38800000000000001</v>
      </c>
      <c r="L50" s="107">
        <v>0.68700000000000006</v>
      </c>
      <c r="M50" s="108">
        <v>0.72399999999999998</v>
      </c>
      <c r="U50" s="24"/>
      <c r="V50" s="24"/>
      <c r="W50" s="24"/>
      <c r="X50" s="24"/>
      <c r="Y50" s="24"/>
      <c r="Z50" s="24"/>
    </row>
    <row r="51" spans="1:38" ht="15.75" customHeight="1" thickBot="1">
      <c r="B51" s="53">
        <v>0.08</v>
      </c>
      <c r="C51" s="53">
        <v>9.4E-2</v>
      </c>
      <c r="D51" s="53">
        <v>0.35899999999999999</v>
      </c>
      <c r="E51" s="53">
        <v>0.33</v>
      </c>
      <c r="F51" s="53">
        <v>0.247</v>
      </c>
      <c r="G51" s="53">
        <v>0.26100000000000001</v>
      </c>
      <c r="H51" s="53">
        <v>0.3</v>
      </c>
      <c r="I51" s="53">
        <v>0.38700000000000001</v>
      </c>
      <c r="J51" s="53">
        <v>0.16500000000000001</v>
      </c>
      <c r="K51" s="53">
        <v>0.26700000000000002</v>
      </c>
      <c r="L51" s="53">
        <v>0.14000000000000001</v>
      </c>
      <c r="M51" s="53">
        <v>0.313</v>
      </c>
    </row>
    <row r="52" spans="1:38" ht="12.5"/>
    <row r="53" spans="1:38" ht="12.5"/>
    <row r="54" spans="1:38" ht="12.5">
      <c r="A54" s="89" t="s">
        <v>35</v>
      </c>
      <c r="B54" s="89"/>
      <c r="C54" s="89"/>
      <c r="D54" s="89"/>
      <c r="E54" s="89"/>
      <c r="F54" s="89"/>
      <c r="G54" s="89"/>
      <c r="H54" s="89"/>
      <c r="I54" s="89"/>
      <c r="J54" s="89"/>
      <c r="K54" s="89"/>
      <c r="L54" s="89"/>
      <c r="M54" s="89"/>
      <c r="N54" s="89"/>
      <c r="O54" s="89"/>
      <c r="P54" s="89"/>
      <c r="R54" s="89" t="s">
        <v>37</v>
      </c>
      <c r="S54" s="89"/>
      <c r="T54" s="89"/>
      <c r="U54" s="89"/>
      <c r="V54" s="89"/>
    </row>
    <row r="55" spans="1:38" ht="12.5">
      <c r="A55" s="62" t="s">
        <v>0</v>
      </c>
      <c r="B55" s="66" t="s">
        <v>2</v>
      </c>
      <c r="C55" s="66"/>
      <c r="D55" s="66"/>
      <c r="E55" s="66"/>
      <c r="F55" s="66"/>
      <c r="G55" s="66"/>
      <c r="H55" s="66" t="s">
        <v>3</v>
      </c>
      <c r="I55" s="63"/>
      <c r="J55" s="63"/>
      <c r="K55" s="63"/>
      <c r="L55" s="63"/>
      <c r="M55" s="63"/>
      <c r="N55" s="66" t="s">
        <v>4</v>
      </c>
      <c r="O55" s="63"/>
      <c r="P55" s="63"/>
      <c r="R55" s="31"/>
      <c r="S55" s="25" t="s">
        <v>1</v>
      </c>
      <c r="T55" s="16" t="s">
        <v>16</v>
      </c>
      <c r="U55" s="16" t="s">
        <v>18</v>
      </c>
      <c r="V55" s="16" t="s">
        <v>4</v>
      </c>
    </row>
    <row r="56" spans="1:38" ht="12.5">
      <c r="A56" s="62"/>
      <c r="B56" s="15" t="s">
        <v>5</v>
      </c>
      <c r="C56" s="20"/>
      <c r="D56" s="20"/>
      <c r="E56" s="15" t="s">
        <v>6</v>
      </c>
      <c r="F56" s="20"/>
      <c r="G56" s="20"/>
      <c r="H56" s="62" t="s">
        <v>5</v>
      </c>
      <c r="I56" s="63"/>
      <c r="J56" s="63"/>
      <c r="K56" s="62" t="s">
        <v>6</v>
      </c>
      <c r="L56" s="63"/>
      <c r="M56" s="63"/>
      <c r="N56" s="62" t="s">
        <v>8</v>
      </c>
      <c r="O56" s="62" t="s">
        <v>9</v>
      </c>
      <c r="P56" s="62" t="s">
        <v>10</v>
      </c>
      <c r="R56" s="25" t="s">
        <v>1</v>
      </c>
      <c r="S56" s="32">
        <v>1</v>
      </c>
      <c r="T56" s="32">
        <v>1.03E-2</v>
      </c>
      <c r="U56" s="32">
        <v>0.56000000000000005</v>
      </c>
      <c r="V56" s="32">
        <v>5.0999999999999997E-2</v>
      </c>
    </row>
    <row r="57" spans="1:38" ht="12.5">
      <c r="A57" s="62"/>
      <c r="B57" s="15" t="s">
        <v>8</v>
      </c>
      <c r="C57" s="15" t="s">
        <v>9</v>
      </c>
      <c r="D57" s="15" t="s">
        <v>10</v>
      </c>
      <c r="E57" s="15" t="s">
        <v>8</v>
      </c>
      <c r="F57" s="15" t="s">
        <v>9</v>
      </c>
      <c r="G57" s="15" t="s">
        <v>10</v>
      </c>
      <c r="H57" s="15" t="s">
        <v>8</v>
      </c>
      <c r="I57" s="15" t="s">
        <v>9</v>
      </c>
      <c r="J57" s="15" t="s">
        <v>10</v>
      </c>
      <c r="K57" s="15" t="s">
        <v>8</v>
      </c>
      <c r="L57" s="15" t="s">
        <v>9</v>
      </c>
      <c r="M57" s="15" t="s">
        <v>10</v>
      </c>
      <c r="N57" s="63"/>
      <c r="O57" s="63"/>
      <c r="P57" s="63"/>
      <c r="R57" s="16" t="s">
        <v>16</v>
      </c>
      <c r="S57" s="33"/>
      <c r="T57" s="33">
        <v>1</v>
      </c>
      <c r="U57" s="33">
        <v>0.26</v>
      </c>
      <c r="V57" s="33">
        <v>0.9</v>
      </c>
    </row>
    <row r="58" spans="1:38" ht="12.5">
      <c r="A58" s="18" t="s">
        <v>11</v>
      </c>
      <c r="B58" s="16">
        <f>((1+0.5^2)*D41*E41)/((0.5^2*D41)+E41)</f>
        <v>0.45442139737991266</v>
      </c>
      <c r="C58" s="16">
        <f>(2*D41*E41)/(D41+E41)</f>
        <v>0.39975990396158467</v>
      </c>
      <c r="D58" s="16">
        <f>((1+2^2)*D41*E41)/((2^2*D41)+E41)</f>
        <v>0.3568366909558508</v>
      </c>
      <c r="E58" s="16">
        <f t="shared" ref="E58:E66" si="3">((1+0.5^2)*F41*G41)/((0.5^2*F41)+G41)</f>
        <v>0.42570153061224486</v>
      </c>
      <c r="F58" s="16">
        <f t="shared" ref="F58:F66" si="4">(2*F41*G41)/(F41+G41)</f>
        <v>0.34810951760104303</v>
      </c>
      <c r="G58" s="16">
        <f t="shared" ref="G58:G66" si="5">((1+2^2)*F41*G41)/((2^2*F41)+G41)</f>
        <v>0.29444199382443759</v>
      </c>
      <c r="H58" s="16">
        <f>((1+0.5^2)*H41*I41)/((0.5^2*H41)+I41)</f>
        <v>0.9375</v>
      </c>
      <c r="I58" s="16">
        <f>(2*H41*I41)/(H41+I41)</f>
        <v>0.8571428571428571</v>
      </c>
      <c r="J58" s="16">
        <f>((1+2^2)*H41*I41)/((2^2*H41)+I41)</f>
        <v>0.78947368421052633</v>
      </c>
      <c r="K58" s="16">
        <f t="shared" ref="K58:K66" si="6">((1+0.5^2)*J41*K41)/((0.5^2*J41)+K41)</f>
        <v>0.26303317535545023</v>
      </c>
      <c r="L58" s="16">
        <f t="shared" ref="L58:L66" si="7">(2*J41*K41)/(J41+K41)</f>
        <v>0.17377690802348336</v>
      </c>
      <c r="M58" s="16">
        <f t="shared" ref="M58:M66" si="8">((1+2^2)*J41*K41)/((2^2*J41)+K41)</f>
        <v>0.12974868497954412</v>
      </c>
      <c r="N58" s="16">
        <f t="shared" ref="N58:N66" si="9">((1+0.5^2)*L41*M41)/((0.5^2*L41)+M41)</f>
        <v>0.50014997000599881</v>
      </c>
      <c r="O58" s="16">
        <f t="shared" ref="O58:O66" si="10">(2*L41*M41)/(L41+M41)</f>
        <v>0.36368593238822244</v>
      </c>
      <c r="P58" s="16">
        <f t="shared" ref="P58:P66" si="11">((1+2^2)*L41*M41)/((2^2*L41)+M41)</f>
        <v>0.28572652501713502</v>
      </c>
      <c r="R58" s="16" t="s">
        <v>18</v>
      </c>
      <c r="S58" s="33"/>
      <c r="T58" s="33"/>
      <c r="U58" s="33">
        <v>1</v>
      </c>
      <c r="V58" s="33">
        <v>0.56799999999999995</v>
      </c>
    </row>
    <row r="59" spans="1:38" ht="12.5">
      <c r="A59" s="18" t="s">
        <v>13</v>
      </c>
      <c r="B59" s="16" t="s">
        <v>26</v>
      </c>
      <c r="C59" s="16" t="s">
        <v>26</v>
      </c>
      <c r="D59" s="16" t="s">
        <v>26</v>
      </c>
      <c r="E59" s="16">
        <f t="shared" si="3"/>
        <v>0.43481095176010431</v>
      </c>
      <c r="F59" s="16">
        <f t="shared" si="4"/>
        <v>0.50009372071227742</v>
      </c>
      <c r="G59" s="16">
        <f t="shared" si="5"/>
        <v>0.58844287604764001</v>
      </c>
      <c r="H59" s="16">
        <f>((1+0.5^2)*H42*I42)/((0.5^2*H42)+I42)</f>
        <v>0.58844287604764001</v>
      </c>
      <c r="I59" s="16">
        <f>(2*H42*I42)/(H42+I42)</f>
        <v>0.50009372071227742</v>
      </c>
      <c r="J59" s="16">
        <f>((1+2^2)*H42*I42)/((2^2*H42)+I42)</f>
        <v>0.43481095176010431</v>
      </c>
      <c r="K59" s="16">
        <f t="shared" si="6"/>
        <v>0.27027027027027023</v>
      </c>
      <c r="L59" s="16">
        <f t="shared" si="7"/>
        <v>0.30769230769230771</v>
      </c>
      <c r="M59" s="16">
        <f t="shared" si="8"/>
        <v>0.35714285714285715</v>
      </c>
      <c r="N59" s="16">
        <f t="shared" si="9"/>
        <v>0.71459181487036638</v>
      </c>
      <c r="O59" s="16">
        <f t="shared" si="10"/>
        <v>0.80023995200959808</v>
      </c>
      <c r="P59" s="16">
        <f t="shared" si="11"/>
        <v>0.90921483097055611</v>
      </c>
      <c r="R59" s="16" t="s">
        <v>4</v>
      </c>
      <c r="S59" s="33"/>
      <c r="T59" s="33"/>
      <c r="U59" s="33"/>
      <c r="V59" s="33">
        <v>1</v>
      </c>
    </row>
    <row r="60" spans="1:38" ht="12.5">
      <c r="A60" s="18" t="s">
        <v>15</v>
      </c>
      <c r="B60" s="16">
        <f>((1+0.5^2)*D43*E43)/((0.5^2*D43)+E43)</f>
        <v>1</v>
      </c>
      <c r="C60" s="16">
        <f>(2*D43*E43)/(D43+E43)</f>
        <v>1</v>
      </c>
      <c r="D60" s="16">
        <f>((1+2^2)*D43*E43)/((2^2*D43)+E43)</f>
        <v>1</v>
      </c>
      <c r="E60" s="16">
        <f t="shared" si="3"/>
        <v>0.8</v>
      </c>
      <c r="F60" s="16">
        <f t="shared" si="4"/>
        <v>0.80000000000000016</v>
      </c>
      <c r="G60" s="16">
        <f t="shared" si="5"/>
        <v>0.8</v>
      </c>
      <c r="H60" s="16">
        <v>0</v>
      </c>
      <c r="I60" s="16">
        <v>0</v>
      </c>
      <c r="J60" s="16">
        <v>0</v>
      </c>
      <c r="K60" s="16">
        <f t="shared" si="6"/>
        <v>0.3704663212435233</v>
      </c>
      <c r="L60" s="16">
        <f t="shared" si="7"/>
        <v>0.33352769679300293</v>
      </c>
      <c r="M60" s="16">
        <f t="shared" si="8"/>
        <v>0.30328738069989392</v>
      </c>
      <c r="N60" s="16">
        <f t="shared" si="9"/>
        <v>1</v>
      </c>
      <c r="O60" s="16">
        <f t="shared" si="10"/>
        <v>1</v>
      </c>
      <c r="P60" s="16">
        <f t="shared" si="11"/>
        <v>1</v>
      </c>
    </row>
    <row r="61" spans="1:38" ht="12.5">
      <c r="A61" s="18" t="s">
        <v>17</v>
      </c>
      <c r="B61" s="16">
        <f>((1+0.5^2)*D44*E44)/((0.5^2*D44)+E44)</f>
        <v>0.33300000000000002</v>
      </c>
      <c r="C61" s="16">
        <f>(2*D44*E44)/(D44+E44)</f>
        <v>0.33300000000000002</v>
      </c>
      <c r="D61" s="16">
        <f>((1+2^2)*D44*E44)/((2^2*D44)+E44)</f>
        <v>0.33300000000000002</v>
      </c>
      <c r="E61" s="16">
        <f t="shared" si="3"/>
        <v>0.33300000000000002</v>
      </c>
      <c r="F61" s="16">
        <f t="shared" si="4"/>
        <v>0.33300000000000002</v>
      </c>
      <c r="G61" s="16">
        <f t="shared" si="5"/>
        <v>0.33300000000000002</v>
      </c>
      <c r="H61" s="16">
        <f>((1+0.5^2)*H44*I44)/((0.5^2*H44)+I44)</f>
        <v>0.38452655889145493</v>
      </c>
      <c r="I61" s="16">
        <f>(2*H44*I44)/(H44+I44)</f>
        <v>0.36343792633015004</v>
      </c>
      <c r="J61" s="16">
        <f>((1+2^2)*H44*I44)/((2^2*H44)+I44)</f>
        <v>0.3445421624418003</v>
      </c>
      <c r="K61" s="16">
        <f t="shared" si="6"/>
        <v>0.38452655889145493</v>
      </c>
      <c r="L61" s="16">
        <f t="shared" si="7"/>
        <v>0.36343792633015004</v>
      </c>
      <c r="M61" s="16">
        <f t="shared" si="8"/>
        <v>0.3445421624418003</v>
      </c>
      <c r="N61" s="16">
        <f t="shared" si="9"/>
        <v>0.7142857142857143</v>
      </c>
      <c r="O61" s="16">
        <f t="shared" si="10"/>
        <v>0.66666666666666652</v>
      </c>
      <c r="P61" s="16">
        <f t="shared" si="11"/>
        <v>0.625</v>
      </c>
    </row>
    <row r="62" spans="1:38" ht="12.5">
      <c r="A62" s="18" t="s">
        <v>19</v>
      </c>
      <c r="B62" s="16">
        <f>((1+0.5^2)*D45*E45)/((0.5^2*D45)+E45)</f>
        <v>0.83333333333333337</v>
      </c>
      <c r="C62" s="16">
        <f>(2*D45*E45)/(D45+E45)</f>
        <v>0.66666666666666663</v>
      </c>
      <c r="D62" s="16">
        <f>((1+2^2)*D45*E45)/((2^2*D45)+E45)</f>
        <v>0.55555555555555558</v>
      </c>
      <c r="E62" s="16">
        <f t="shared" si="3"/>
        <v>0.83333333333333337</v>
      </c>
      <c r="F62" s="16">
        <f t="shared" si="4"/>
        <v>0.66666666666666663</v>
      </c>
      <c r="G62" s="16">
        <f t="shared" si="5"/>
        <v>0.55555555555555558</v>
      </c>
      <c r="H62" s="16" t="s">
        <v>26</v>
      </c>
      <c r="I62" s="16" t="s">
        <v>26</v>
      </c>
      <c r="J62" s="16" t="s">
        <v>26</v>
      </c>
      <c r="K62" s="16">
        <f t="shared" si="6"/>
        <v>0.41666666666666669</v>
      </c>
      <c r="L62" s="16">
        <f t="shared" si="7"/>
        <v>0.33333333333333331</v>
      </c>
      <c r="M62" s="16">
        <f t="shared" si="8"/>
        <v>0.27777777777777779</v>
      </c>
      <c r="N62" s="16">
        <f t="shared" si="9"/>
        <v>0.62458980529424624</v>
      </c>
      <c r="O62" s="16">
        <f t="shared" si="10"/>
        <v>0.72692552514322084</v>
      </c>
      <c r="P62" s="16">
        <f t="shared" si="11"/>
        <v>0.86936662606577331</v>
      </c>
    </row>
    <row r="63" spans="1:38" ht="12.5">
      <c r="A63" s="18" t="s">
        <v>20</v>
      </c>
      <c r="B63" s="16">
        <f>((1+0.5^2)*D46*E46)/((0.5^2*D46)+E46)</f>
        <v>0.46916010498687671</v>
      </c>
      <c r="C63" s="16">
        <f>(2*D46*E46)/(D46+E46)</f>
        <v>0.54580152671755722</v>
      </c>
      <c r="D63" s="16">
        <f>((1+2^2)*D46*E46)/((2^2*D46)+E46)</f>
        <v>0.65237226277372262</v>
      </c>
      <c r="E63" s="16">
        <f t="shared" si="3"/>
        <v>0.38967611336032393</v>
      </c>
      <c r="F63" s="16">
        <f t="shared" si="4"/>
        <v>0.41397849462365599</v>
      </c>
      <c r="G63" s="16">
        <f t="shared" si="5"/>
        <v>0.44151376146788995</v>
      </c>
      <c r="H63" s="16">
        <f>((1+0.5^2)*H46*I46)/((0.5^2*H46)+I46)</f>
        <v>0.24984993997599042</v>
      </c>
      <c r="I63" s="16">
        <f>(2*H46*I46)/(H46+I46)</f>
        <v>0.18176855895196506</v>
      </c>
      <c r="J63" s="16">
        <f>((1+2^2)*H46*I46)/((2^2*H46)+I46)</f>
        <v>0.1428448867536033</v>
      </c>
      <c r="K63" s="16">
        <f t="shared" si="6"/>
        <v>0.37745098039215685</v>
      </c>
      <c r="L63" s="16">
        <f t="shared" si="7"/>
        <v>0.34802259887005654</v>
      </c>
      <c r="M63" s="16">
        <f t="shared" si="8"/>
        <v>0.32285115303983225</v>
      </c>
      <c r="N63" s="16">
        <f t="shared" si="9"/>
        <v>0.53012388966806923</v>
      </c>
      <c r="O63" s="16">
        <f t="shared" si="10"/>
        <v>0.46663991769547325</v>
      </c>
      <c r="P63" s="16">
        <f t="shared" si="11"/>
        <v>0.41673465637633228</v>
      </c>
    </row>
    <row r="64" spans="1:38" ht="12.5">
      <c r="A64" s="18" t="s">
        <v>21</v>
      </c>
      <c r="B64" s="16" t="s">
        <v>26</v>
      </c>
      <c r="C64" s="16" t="s">
        <v>26</v>
      </c>
      <c r="D64" s="16" t="s">
        <v>26</v>
      </c>
      <c r="E64" s="16">
        <f t="shared" si="3"/>
        <v>0.29411764705882354</v>
      </c>
      <c r="F64" s="16">
        <f t="shared" si="4"/>
        <v>0.4</v>
      </c>
      <c r="G64" s="16">
        <f t="shared" si="5"/>
        <v>0.625</v>
      </c>
      <c r="H64" s="16">
        <f>((1+0.5^2)*H47*I47)/((0.5^2*H47)+I47)</f>
        <v>0.55555555555555558</v>
      </c>
      <c r="I64" s="16">
        <f>(2*H47*I47)/(H47+I47)</f>
        <v>0.66666666666666663</v>
      </c>
      <c r="J64" s="16">
        <f>((1+2^2)*H47*I47)/((2^2*H47)+I47)</f>
        <v>0.83333333333333337</v>
      </c>
      <c r="K64" s="16">
        <f t="shared" si="6"/>
        <v>0.83333333333333337</v>
      </c>
      <c r="L64" s="16">
        <f t="shared" si="7"/>
        <v>0.88888888888888895</v>
      </c>
      <c r="M64" s="16">
        <f t="shared" si="8"/>
        <v>0.95238095238095233</v>
      </c>
      <c r="N64" s="16">
        <f t="shared" si="9"/>
        <v>0.65217391304347827</v>
      </c>
      <c r="O64" s="16">
        <f t="shared" si="10"/>
        <v>0.74999999999999989</v>
      </c>
      <c r="P64" s="16">
        <f t="shared" si="11"/>
        <v>0.88235294117647056</v>
      </c>
      <c r="AI64" s="5"/>
      <c r="AJ64" s="5"/>
      <c r="AK64" s="5"/>
      <c r="AL64" s="5"/>
    </row>
    <row r="65" spans="1:38" ht="15.75" customHeight="1">
      <c r="A65" s="18" t="s">
        <v>22</v>
      </c>
      <c r="B65" s="16">
        <f>((1+0.5^2)*D48*E48)/((0.5^2*D48)+E48)</f>
        <v>0.41666666666666669</v>
      </c>
      <c r="C65" s="16">
        <f>(2*D48*E48)/(D48+E48)</f>
        <v>0.44444444444444448</v>
      </c>
      <c r="D65" s="16">
        <f>((1+2^2)*D48*E48)/((2^2*D48)+E48)</f>
        <v>0.47619047619047616</v>
      </c>
      <c r="E65" s="16">
        <f t="shared" si="3"/>
        <v>0.42899999999999999</v>
      </c>
      <c r="F65" s="16">
        <f t="shared" si="4"/>
        <v>0.42899999999999999</v>
      </c>
      <c r="G65" s="16">
        <f t="shared" si="5"/>
        <v>0.42899999999999999</v>
      </c>
      <c r="H65" s="16">
        <f>((1+0.5^2)*H48*I48)/((0.5^2*H48)+I48)</f>
        <v>0.65217391304347827</v>
      </c>
      <c r="I65" s="16">
        <f>(2*H48*I48)/(H48+I48)</f>
        <v>0.74999999999999989</v>
      </c>
      <c r="J65" s="16">
        <f>((1+2^2)*H48*I48)/((2^2*H48)+I48)</f>
        <v>0.88235294117647056</v>
      </c>
      <c r="K65" s="16">
        <f t="shared" si="6"/>
        <v>0.65242908379523956</v>
      </c>
      <c r="L65" s="16">
        <f t="shared" si="7"/>
        <v>0.63172849250197316</v>
      </c>
      <c r="M65" s="16">
        <f t="shared" si="8"/>
        <v>0.61230110159118722</v>
      </c>
      <c r="N65" s="16">
        <f t="shared" si="9"/>
        <v>0.79564048620850858</v>
      </c>
      <c r="O65" s="16">
        <f t="shared" si="10"/>
        <v>0.82365396249243794</v>
      </c>
      <c r="P65" s="16">
        <f t="shared" si="11"/>
        <v>0.85371206420867818</v>
      </c>
      <c r="AI65" s="5"/>
      <c r="AJ65" s="5"/>
      <c r="AK65" s="5"/>
      <c r="AL65" s="5"/>
    </row>
    <row r="66" spans="1:38" ht="15.75" customHeight="1">
      <c r="A66" s="18" t="s">
        <v>23</v>
      </c>
      <c r="B66" s="16">
        <f>((1+0.5^2)*D49*E49)/((0.5^2*D49)+E49)</f>
        <v>0.38461538461538458</v>
      </c>
      <c r="C66" s="16">
        <f>(2*D49*E49)/(D49+E49)</f>
        <v>0.28571428571428575</v>
      </c>
      <c r="D66" s="16">
        <f>((1+2^2)*D49*E49)/((2^2*D49)+E49)</f>
        <v>0.22727272727272727</v>
      </c>
      <c r="E66" s="16">
        <f t="shared" si="3"/>
        <v>0.29390997352162401</v>
      </c>
      <c r="F66" s="16">
        <f t="shared" si="4"/>
        <v>0.24990619136960601</v>
      </c>
      <c r="G66" s="16">
        <f t="shared" si="5"/>
        <v>0.21736292428198434</v>
      </c>
      <c r="H66" s="16">
        <f>((1+0.5^2)*H49*I49)/((0.5^2*H49)+I49)</f>
        <v>0.25</v>
      </c>
      <c r="I66" s="16">
        <f>(2*H49*I49)/(H49+I49)</f>
        <v>0.25</v>
      </c>
      <c r="J66" s="16">
        <f>((1+2^2)*H49*I49)/((2^2*H49)+I49)</f>
        <v>0.25</v>
      </c>
      <c r="K66" s="16">
        <f t="shared" si="6"/>
        <v>0.38461538461538458</v>
      </c>
      <c r="L66" s="16">
        <f t="shared" si="7"/>
        <v>0.28571428571428575</v>
      </c>
      <c r="M66" s="16">
        <f t="shared" si="8"/>
        <v>0.22727272727272727</v>
      </c>
      <c r="N66" s="16">
        <f t="shared" si="9"/>
        <v>0.52602487333026249</v>
      </c>
      <c r="O66" s="16">
        <f t="shared" si="10"/>
        <v>0.47044284243048401</v>
      </c>
      <c r="P66" s="16">
        <f t="shared" si="11"/>
        <v>0.4254843517138599</v>
      </c>
      <c r="AH66" s="7"/>
      <c r="AI66" s="7"/>
      <c r="AJ66" s="7"/>
      <c r="AK66" s="7"/>
      <c r="AL66" s="7"/>
    </row>
    <row r="67" spans="1:38" ht="12.5">
      <c r="A67" s="19" t="s">
        <v>24</v>
      </c>
      <c r="B67" s="17">
        <f t="shared" ref="B67:P67" si="12">AVERAGE(B58:B66)</f>
        <v>0.55588526956888196</v>
      </c>
      <c r="C67" s="17">
        <f t="shared" si="12"/>
        <v>0.52505526107207701</v>
      </c>
      <c r="D67" s="17">
        <f t="shared" si="12"/>
        <v>0.51446110182119031</v>
      </c>
      <c r="E67" s="17">
        <f t="shared" si="12"/>
        <v>0.47039439440516151</v>
      </c>
      <c r="F67" s="17">
        <f t="shared" si="12"/>
        <v>0.46008384344147213</v>
      </c>
      <c r="G67" s="17">
        <f t="shared" si="12"/>
        <v>0.47603523457527863</v>
      </c>
      <c r="H67" s="17">
        <f t="shared" si="12"/>
        <v>0.45225610543926498</v>
      </c>
      <c r="I67" s="17">
        <f t="shared" si="12"/>
        <v>0.44613871622548951</v>
      </c>
      <c r="J67" s="17">
        <f t="shared" si="12"/>
        <v>0.45966974495947982</v>
      </c>
      <c r="K67" s="17">
        <f t="shared" si="12"/>
        <v>0.43919908606260888</v>
      </c>
      <c r="L67" s="17">
        <f t="shared" si="12"/>
        <v>0.4073469375719424</v>
      </c>
      <c r="M67" s="17">
        <f t="shared" si="12"/>
        <v>0.39192275525850806</v>
      </c>
      <c r="N67" s="17">
        <f t="shared" si="12"/>
        <v>0.67306449630073839</v>
      </c>
      <c r="O67" s="17">
        <f t="shared" si="12"/>
        <v>0.6742505332029004</v>
      </c>
      <c r="P67" s="17">
        <f t="shared" si="12"/>
        <v>0.6963991106143117</v>
      </c>
      <c r="AH67" s="5"/>
      <c r="AI67" s="5"/>
      <c r="AJ67" s="5"/>
      <c r="AK67" s="5"/>
      <c r="AL67" s="5"/>
    </row>
    <row r="68" spans="1:38" ht="12.5">
      <c r="A68" s="18"/>
      <c r="B68" s="16">
        <f>STDEV(B58:B66)</f>
        <v>0.25508969980535812</v>
      </c>
      <c r="C68" s="16">
        <f t="shared" ref="C68:P68" si="13">STDEV(C58:C66)</f>
        <v>0.24577193317841212</v>
      </c>
      <c r="D68" s="16">
        <f t="shared" si="13"/>
        <v>0.25760811766597924</v>
      </c>
      <c r="E68" s="16">
        <f t="shared" si="13"/>
        <v>0.20400813738699899</v>
      </c>
      <c r="F68" s="16">
        <f t="shared" si="13"/>
        <v>0.17298317176735797</v>
      </c>
      <c r="G68" s="16">
        <f t="shared" si="13"/>
        <v>0.1836617893067464</v>
      </c>
      <c r="H68" s="16">
        <f t="shared" si="13"/>
        <v>0.29170558647779482</v>
      </c>
      <c r="I68" s="16">
        <f t="shared" si="13"/>
        <v>0.2992946359806013</v>
      </c>
      <c r="J68" s="16">
        <f t="shared" si="13"/>
        <v>0.33733497277536595</v>
      </c>
      <c r="K68" s="16">
        <f t="shared" si="13"/>
        <v>0.18553753219812522</v>
      </c>
      <c r="L68" s="16">
        <f t="shared" si="13"/>
        <v>0.21733755755184389</v>
      </c>
      <c r="M68" s="16">
        <f t="shared" si="13"/>
        <v>0.24688955899483161</v>
      </c>
      <c r="N68" s="16">
        <f t="shared" si="13"/>
        <v>0.15814301959352284</v>
      </c>
      <c r="O68" s="16">
        <f t="shared" si="13"/>
        <v>0.2043182868557821</v>
      </c>
      <c r="P68" s="16">
        <f t="shared" si="13"/>
        <v>0.26269392928111313</v>
      </c>
    </row>
    <row r="69" spans="1:38" ht="12.5"/>
    <row r="70" spans="1:38" ht="12.5"/>
    <row r="71" spans="1:38" s="14" customFormat="1" ht="12.5"/>
    <row r="72" spans="1:38" ht="12.5"/>
    <row r="73" spans="1:38" ht="12.5">
      <c r="A73" s="91" t="s">
        <v>38</v>
      </c>
      <c r="B73" s="91"/>
      <c r="C73" s="91"/>
      <c r="D73" s="91"/>
      <c r="E73" s="91"/>
      <c r="F73" s="91"/>
      <c r="G73" s="91"/>
      <c r="H73" s="91"/>
      <c r="I73" s="91"/>
    </row>
    <row r="74" spans="1:38" ht="12.5">
      <c r="K74" s="89" t="s">
        <v>39</v>
      </c>
      <c r="L74" s="89"/>
      <c r="M74" s="89"/>
      <c r="N74" s="89"/>
      <c r="O74" s="89"/>
      <c r="P74" s="89"/>
      <c r="Q74" s="89"/>
      <c r="R74" s="89"/>
      <c r="S74" s="89"/>
      <c r="T74" s="89"/>
      <c r="U74" s="89"/>
      <c r="V74" s="89"/>
      <c r="W74" s="89"/>
      <c r="X74" s="47"/>
      <c r="Y74" s="47"/>
      <c r="Z74" s="47"/>
    </row>
    <row r="75" spans="1:38" ht="12.5">
      <c r="A75" s="38" t="s">
        <v>0</v>
      </c>
      <c r="B75" s="92" t="s">
        <v>1</v>
      </c>
      <c r="C75" s="93"/>
      <c r="D75" s="92" t="s">
        <v>3</v>
      </c>
      <c r="E75" s="96"/>
      <c r="F75" s="96"/>
      <c r="G75" s="93"/>
      <c r="H75" s="92" t="s">
        <v>4</v>
      </c>
      <c r="I75" s="93"/>
      <c r="J75" s="28"/>
      <c r="K75" s="78" t="s">
        <v>0</v>
      </c>
      <c r="L75" s="90" t="s">
        <v>1</v>
      </c>
      <c r="M75" s="79"/>
      <c r="N75" s="79"/>
      <c r="O75" s="90" t="s">
        <v>3</v>
      </c>
      <c r="P75" s="79"/>
      <c r="Q75" s="79"/>
      <c r="R75" s="79"/>
      <c r="S75" s="79"/>
      <c r="T75" s="79"/>
      <c r="U75" s="90" t="s">
        <v>31</v>
      </c>
      <c r="V75" s="90"/>
      <c r="W75" s="90"/>
      <c r="X75" s="47"/>
      <c r="Y75" s="47"/>
      <c r="Z75" s="47"/>
    </row>
    <row r="76" spans="1:38" ht="12.5">
      <c r="A76" s="40"/>
      <c r="B76" s="39" t="s">
        <v>5</v>
      </c>
      <c r="C76" s="39" t="s">
        <v>6</v>
      </c>
      <c r="D76" s="94" t="s">
        <v>5</v>
      </c>
      <c r="E76" s="95"/>
      <c r="F76" s="94" t="s">
        <v>6</v>
      </c>
      <c r="G76" s="95"/>
      <c r="H76" s="97" t="s">
        <v>5</v>
      </c>
      <c r="I76" s="97" t="s">
        <v>6</v>
      </c>
      <c r="K76" s="79"/>
      <c r="L76" s="78" t="s">
        <v>8</v>
      </c>
      <c r="M76" s="78" t="s">
        <v>9</v>
      </c>
      <c r="N76" s="78" t="s">
        <v>10</v>
      </c>
      <c r="O76" s="78" t="s">
        <v>5</v>
      </c>
      <c r="P76" s="79"/>
      <c r="Q76" s="79"/>
      <c r="R76" s="78" t="s">
        <v>6</v>
      </c>
      <c r="S76" s="79"/>
      <c r="T76" s="79"/>
      <c r="U76" s="90"/>
      <c r="V76" s="90"/>
      <c r="W76" s="90"/>
      <c r="X76" s="47"/>
      <c r="Y76" s="47"/>
      <c r="Z76" s="47"/>
    </row>
    <row r="77" spans="1:38" ht="12.5">
      <c r="A77" s="40"/>
      <c r="B77" s="40"/>
      <c r="C77" s="40"/>
      <c r="D77" s="38" t="s">
        <v>5</v>
      </c>
      <c r="E77" s="38" t="s">
        <v>6</v>
      </c>
      <c r="F77" s="38" t="s">
        <v>5</v>
      </c>
      <c r="G77" s="38" t="s">
        <v>6</v>
      </c>
      <c r="H77" s="98"/>
      <c r="I77" s="98"/>
      <c r="K77" s="79"/>
      <c r="L77" s="79"/>
      <c r="M77" s="79"/>
      <c r="N77" s="79"/>
      <c r="O77" s="31" t="s">
        <v>8</v>
      </c>
      <c r="P77" s="31" t="s">
        <v>9</v>
      </c>
      <c r="Q77" s="31" t="s">
        <v>10</v>
      </c>
      <c r="R77" s="31" t="s">
        <v>8</v>
      </c>
      <c r="S77" s="31" t="s">
        <v>9</v>
      </c>
      <c r="T77" s="31" t="s">
        <v>10</v>
      </c>
      <c r="U77" s="31" t="s">
        <v>8</v>
      </c>
      <c r="V77" s="31" t="s">
        <v>9</v>
      </c>
      <c r="W77" s="31" t="s">
        <v>10</v>
      </c>
      <c r="X77" s="47"/>
      <c r="Y77" s="47"/>
      <c r="Z77" s="47"/>
    </row>
    <row r="78" spans="1:38" ht="12.5">
      <c r="A78" s="39" t="s">
        <v>11</v>
      </c>
      <c r="B78" s="41">
        <v>0.83856209150000005</v>
      </c>
      <c r="C78" s="41">
        <v>0.90476190479999996</v>
      </c>
      <c r="D78" s="41">
        <v>0.9375</v>
      </c>
      <c r="E78" s="41">
        <v>0.65217391300000005</v>
      </c>
      <c r="F78" s="41">
        <v>0.83333333330000003</v>
      </c>
      <c r="G78" s="41">
        <v>0.86956521740000003</v>
      </c>
      <c r="H78" s="42">
        <v>0.58333333330000003</v>
      </c>
      <c r="I78" s="43">
        <v>0.60869565219999999</v>
      </c>
      <c r="K78" s="48" t="s">
        <v>11</v>
      </c>
      <c r="L78" s="33">
        <f t="shared" ref="L78:L86" si="14">((1+0.5^2)*B78*C78)/((0.5^2*B78)+C78)</f>
        <v>0.8510155491826018</v>
      </c>
      <c r="M78" s="33">
        <f t="shared" ref="M78:M86" si="15">(2*B78*C78)/(B78+C78)</f>
        <v>0.87040508454981558</v>
      </c>
      <c r="N78" s="33">
        <f t="shared" ref="N78:N86" si="16">((1+2^2)*B78*C78)/((2^2*B78)+C78)</f>
        <v>0.8906987621047695</v>
      </c>
      <c r="O78" s="33">
        <f t="shared" ref="O78:O86" si="17">((1+0.5^2)*D78*E78)/((0.5^2*D78)+E78)</f>
        <v>0.86206896550204781</v>
      </c>
      <c r="P78" s="33">
        <f t="shared" ref="P78:P86" si="18">(2*D78*E78)/(D78+E78)</f>
        <v>0.76923076920052602</v>
      </c>
      <c r="Q78" s="33">
        <f t="shared" ref="Q78:Q86" si="19">((1+2^2)*D78*E78)/((2^2*D78)+E78)</f>
        <v>0.69444444440500686</v>
      </c>
      <c r="R78" s="33">
        <f t="shared" ref="R78:R86" si="20">((1+0.5^2)*F78*G78)/((0.5^2*F78)+G78)</f>
        <v>0.84033613442828903</v>
      </c>
      <c r="S78" s="33">
        <f t="shared" ref="S78:S86" si="21">(2*F78*G78)/(F78+G78)</f>
        <v>0.8510638297740154</v>
      </c>
      <c r="T78" s="33">
        <f t="shared" ref="T78:T86" si="22">((1+2^2)*F78*G78)/((2^2*F78)+G78)</f>
        <v>0.86206896551694412</v>
      </c>
      <c r="U78" s="33">
        <f t="shared" ref="U78:U86" si="23">((1+0.5^2)*H78*I78)/((0.5^2*H78)+I78)</f>
        <v>0.58823529409540287</v>
      </c>
      <c r="V78" s="33">
        <f t="shared" ref="V78:V86" si="24">(2*H78*I78)/(H78+I78)</f>
        <v>0.59574468084617482</v>
      </c>
      <c r="W78" s="33">
        <f t="shared" ref="W78:W86" si="25">((1+2^2)*H78*I78)/((2^2*H78)+I78)</f>
        <v>0.60344827587544581</v>
      </c>
      <c r="X78" s="47"/>
      <c r="Y78" s="47"/>
      <c r="Z78" s="47"/>
    </row>
    <row r="79" spans="1:38" ht="12.5">
      <c r="A79" s="39" t="s">
        <v>13</v>
      </c>
      <c r="B79" s="41">
        <v>0.83333333330000003</v>
      </c>
      <c r="C79" s="41">
        <v>0.95238095239999998</v>
      </c>
      <c r="D79" s="41">
        <v>0.875</v>
      </c>
      <c r="E79" s="41">
        <v>1</v>
      </c>
      <c r="F79" s="41">
        <v>0.5</v>
      </c>
      <c r="G79" s="41">
        <v>1</v>
      </c>
      <c r="H79" s="43">
        <v>0.33333333329999998</v>
      </c>
      <c r="I79" s="43">
        <v>0.57142857140000003</v>
      </c>
      <c r="K79" s="48" t="s">
        <v>13</v>
      </c>
      <c r="L79" s="33">
        <f t="shared" si="14"/>
        <v>0.8547008546758712</v>
      </c>
      <c r="M79" s="33">
        <f t="shared" si="15"/>
        <v>0.88888888887822215</v>
      </c>
      <c r="N79" s="33">
        <f t="shared" si="16"/>
        <v>0.92592592593209877</v>
      </c>
      <c r="O79" s="33">
        <f t="shared" si="17"/>
        <v>0.89743589743589747</v>
      </c>
      <c r="P79" s="33">
        <f t="shared" si="18"/>
        <v>0.93333333333333335</v>
      </c>
      <c r="Q79" s="33">
        <f t="shared" si="19"/>
        <v>0.97222222222222221</v>
      </c>
      <c r="R79" s="33">
        <f t="shared" si="20"/>
        <v>0.55555555555555558</v>
      </c>
      <c r="S79" s="33">
        <f t="shared" si="21"/>
        <v>0.66666666666666663</v>
      </c>
      <c r="T79" s="33">
        <f t="shared" si="22"/>
        <v>0.83333333333333337</v>
      </c>
      <c r="U79" s="33">
        <f t="shared" si="23"/>
        <v>0.36363636360231399</v>
      </c>
      <c r="V79" s="33">
        <f t="shared" si="24"/>
        <v>0.42105263154459832</v>
      </c>
      <c r="W79" s="33">
        <f t="shared" si="25"/>
        <v>0.4999999999675</v>
      </c>
      <c r="X79" s="47"/>
      <c r="Y79" s="47"/>
      <c r="Z79" s="47"/>
    </row>
    <row r="80" spans="1:38" ht="15.75" customHeight="1">
      <c r="A80" s="39" t="s">
        <v>15</v>
      </c>
      <c r="B80" s="41">
        <v>0.91666666669999997</v>
      </c>
      <c r="C80" s="41">
        <v>0.91666666669999997</v>
      </c>
      <c r="D80" s="41">
        <v>1</v>
      </c>
      <c r="E80" s="41">
        <v>0.875</v>
      </c>
      <c r="F80" s="41">
        <v>0.8</v>
      </c>
      <c r="G80" s="41">
        <v>1</v>
      </c>
      <c r="H80" s="43">
        <v>0.7</v>
      </c>
      <c r="I80" s="43">
        <v>0.875</v>
      </c>
      <c r="K80" s="48" t="s">
        <v>15</v>
      </c>
      <c r="L80" s="33">
        <f t="shared" si="14"/>
        <v>0.91666666669999997</v>
      </c>
      <c r="M80" s="33">
        <f t="shared" si="15"/>
        <v>0.91666666669999997</v>
      </c>
      <c r="N80" s="33">
        <f t="shared" si="16"/>
        <v>0.91666666669999997</v>
      </c>
      <c r="O80" s="33">
        <f t="shared" si="17"/>
        <v>0.97222222222222221</v>
      </c>
      <c r="P80" s="33">
        <f t="shared" si="18"/>
        <v>0.93333333333333335</v>
      </c>
      <c r="Q80" s="33">
        <f t="shared" si="19"/>
        <v>0.89743589743589747</v>
      </c>
      <c r="R80" s="33">
        <f t="shared" si="20"/>
        <v>0.83333333333333337</v>
      </c>
      <c r="S80" s="33">
        <f t="shared" si="21"/>
        <v>0.88888888888888895</v>
      </c>
      <c r="T80" s="33">
        <f t="shared" si="22"/>
        <v>0.95238095238095233</v>
      </c>
      <c r="U80" s="33">
        <f t="shared" si="23"/>
        <v>0.72916666666666663</v>
      </c>
      <c r="V80" s="33">
        <f t="shared" si="24"/>
        <v>0.77777777777777768</v>
      </c>
      <c r="W80" s="33">
        <f t="shared" si="25"/>
        <v>0.83333333333333337</v>
      </c>
      <c r="X80" s="47"/>
      <c r="Y80" s="47"/>
      <c r="Z80" s="47"/>
    </row>
    <row r="81" spans="1:26" ht="15.75" customHeight="1">
      <c r="A81" s="39" t="s">
        <v>17</v>
      </c>
      <c r="B81" s="41">
        <v>0.87777777779999999</v>
      </c>
      <c r="C81" s="41">
        <v>0.83333333330000003</v>
      </c>
      <c r="D81" s="41">
        <v>0.5</v>
      </c>
      <c r="E81" s="41">
        <v>0.33333333329999998</v>
      </c>
      <c r="F81" s="41">
        <v>0.41666666670000002</v>
      </c>
      <c r="G81" s="41">
        <v>0.83333333330000003</v>
      </c>
      <c r="H81" s="43">
        <v>0.71428571429999999</v>
      </c>
      <c r="I81" s="43">
        <v>0.83333333330000003</v>
      </c>
      <c r="K81" s="48" t="s">
        <v>17</v>
      </c>
      <c r="L81" s="33">
        <f t="shared" si="14"/>
        <v>0.86851363237603829</v>
      </c>
      <c r="M81" s="33">
        <f t="shared" si="15"/>
        <v>0.85497835497135266</v>
      </c>
      <c r="N81" s="33">
        <f t="shared" si="16"/>
        <v>0.84185848250031736</v>
      </c>
      <c r="O81" s="33">
        <f t="shared" si="17"/>
        <v>0.45454545453305784</v>
      </c>
      <c r="P81" s="33">
        <f t="shared" si="18"/>
        <v>0.399999999976</v>
      </c>
      <c r="Q81" s="33">
        <f t="shared" si="19"/>
        <v>0.35714285711224486</v>
      </c>
      <c r="R81" s="33">
        <f t="shared" si="20"/>
        <v>0.46296296299382722</v>
      </c>
      <c r="S81" s="33">
        <f t="shared" si="21"/>
        <v>0.5555555555777778</v>
      </c>
      <c r="T81" s="33">
        <f t="shared" si="22"/>
        <v>0.69444444444444453</v>
      </c>
      <c r="U81" s="33">
        <f t="shared" si="23"/>
        <v>0.73529411765397912</v>
      </c>
      <c r="V81" s="33">
        <f t="shared" si="24"/>
        <v>0.76923076922485212</v>
      </c>
      <c r="W81" s="33">
        <f t="shared" si="25"/>
        <v>0.80645161288189382</v>
      </c>
      <c r="X81" s="47"/>
      <c r="Y81" s="47"/>
      <c r="Z81" s="47"/>
    </row>
    <row r="82" spans="1:26" ht="15.75" customHeight="1">
      <c r="A82" s="39" t="s">
        <v>19</v>
      </c>
      <c r="B82" s="41">
        <v>0.83333333330000003</v>
      </c>
      <c r="C82" s="41">
        <v>0.88888888889999995</v>
      </c>
      <c r="D82" s="41">
        <v>1</v>
      </c>
      <c r="E82" s="41">
        <v>0.83333333330000003</v>
      </c>
      <c r="F82" s="41">
        <v>0.85714285710000004</v>
      </c>
      <c r="G82" s="41">
        <v>1</v>
      </c>
      <c r="H82" s="43">
        <v>0.33333333329999998</v>
      </c>
      <c r="I82" s="43">
        <v>0.5714285714285714</v>
      </c>
      <c r="K82" s="48" t="s">
        <v>19</v>
      </c>
      <c r="L82" s="33">
        <f t="shared" si="14"/>
        <v>0.84388185651474135</v>
      </c>
      <c r="M82" s="33">
        <f t="shared" si="15"/>
        <v>0.86021505375088436</v>
      </c>
      <c r="N82" s="33">
        <f t="shared" si="16"/>
        <v>0.87719298245740995</v>
      </c>
      <c r="O82" s="33">
        <f t="shared" si="17"/>
        <v>0.96153846152958578</v>
      </c>
      <c r="P82" s="33">
        <f t="shared" si="18"/>
        <v>0.90909090907107437</v>
      </c>
      <c r="Q82" s="33">
        <f t="shared" si="19"/>
        <v>0.86206896548870404</v>
      </c>
      <c r="R82" s="33">
        <f t="shared" si="20"/>
        <v>0.8823529411401384</v>
      </c>
      <c r="S82" s="33">
        <f t="shared" si="21"/>
        <v>0.92307692305207112</v>
      </c>
      <c r="T82" s="33">
        <f t="shared" si="22"/>
        <v>0.96774193547294496</v>
      </c>
      <c r="U82" s="33">
        <f t="shared" si="23"/>
        <v>0.36363636360462803</v>
      </c>
      <c r="V82" s="33">
        <f t="shared" si="24"/>
        <v>0.42105263155235456</v>
      </c>
      <c r="W82" s="33">
        <f t="shared" si="25"/>
        <v>0.499999999985</v>
      </c>
      <c r="X82" s="47"/>
      <c r="Y82" s="47"/>
      <c r="Z82" s="47"/>
    </row>
    <row r="83" spans="1:26" ht="15.75" customHeight="1">
      <c r="A83" s="39" t="s">
        <v>20</v>
      </c>
      <c r="B83" s="41">
        <v>0.79964114829999999</v>
      </c>
      <c r="C83" s="41">
        <v>0.65217391300000005</v>
      </c>
      <c r="D83" s="41">
        <v>0.44444444440000003</v>
      </c>
      <c r="E83" s="41">
        <v>0.1739130435</v>
      </c>
      <c r="F83" s="41">
        <v>0.38709677419999999</v>
      </c>
      <c r="G83" s="41">
        <v>0.52173913039999997</v>
      </c>
      <c r="H83" s="43">
        <v>0.48</v>
      </c>
      <c r="I83" s="42">
        <v>0.52173913039999997</v>
      </c>
      <c r="K83" s="48" t="s">
        <v>20</v>
      </c>
      <c r="L83" s="33">
        <f t="shared" si="14"/>
        <v>0.76504337340828776</v>
      </c>
      <c r="M83" s="33">
        <f t="shared" si="15"/>
        <v>0.71841808310715904</v>
      </c>
      <c r="N83" s="33">
        <f t="shared" si="16"/>
        <v>0.67714945567318974</v>
      </c>
      <c r="O83" s="33">
        <f t="shared" si="17"/>
        <v>0.33898305084329217</v>
      </c>
      <c r="P83" s="33">
        <f t="shared" si="18"/>
        <v>0.25000000001542971</v>
      </c>
      <c r="Q83" s="33">
        <f t="shared" si="19"/>
        <v>0.19801980200098029</v>
      </c>
      <c r="R83" s="33">
        <f t="shared" si="20"/>
        <v>0.40816326530760327</v>
      </c>
      <c r="S83" s="33">
        <f t="shared" si="21"/>
        <v>0.44444444443607684</v>
      </c>
      <c r="T83" s="33">
        <f t="shared" si="22"/>
        <v>0.48780487802650541</v>
      </c>
      <c r="U83" s="33">
        <f t="shared" si="23"/>
        <v>0.4878048780426994</v>
      </c>
      <c r="V83" s="33">
        <f t="shared" si="24"/>
        <v>0.49999999998402778</v>
      </c>
      <c r="W83" s="33">
        <f t="shared" si="25"/>
        <v>0.51282051279362983</v>
      </c>
      <c r="X83" s="47"/>
      <c r="Y83" s="47"/>
      <c r="Z83" s="47"/>
    </row>
    <row r="84" spans="1:26" ht="12.5">
      <c r="A84" s="39" t="s">
        <v>21</v>
      </c>
      <c r="B84" s="41">
        <v>0.68496732029999996</v>
      </c>
      <c r="C84" s="41">
        <v>0.7619047619</v>
      </c>
      <c r="D84" s="41">
        <v>0.5</v>
      </c>
      <c r="E84" s="41">
        <v>0.58333333330000003</v>
      </c>
      <c r="F84" s="41">
        <v>0.5</v>
      </c>
      <c r="G84" s="41">
        <v>0.75</v>
      </c>
      <c r="H84" s="42">
        <v>0.7692307692</v>
      </c>
      <c r="I84" s="43">
        <v>0.83333333330000003</v>
      </c>
      <c r="K84" s="48" t="s">
        <v>21</v>
      </c>
      <c r="L84" s="33">
        <f t="shared" si="14"/>
        <v>0.69908611836900203</v>
      </c>
      <c r="M84" s="33">
        <f t="shared" si="15"/>
        <v>0.72139046637616089</v>
      </c>
      <c r="N84" s="33">
        <f t="shared" si="16"/>
        <v>0.74516496018750877</v>
      </c>
      <c r="O84" s="33">
        <f t="shared" si="17"/>
        <v>0.51470588234775094</v>
      </c>
      <c r="P84" s="33">
        <f t="shared" si="18"/>
        <v>0.53846153844733724</v>
      </c>
      <c r="Q84" s="33">
        <f t="shared" si="19"/>
        <v>0.5645161290072841</v>
      </c>
      <c r="R84" s="33">
        <f t="shared" si="20"/>
        <v>0.5357142857142857</v>
      </c>
      <c r="S84" s="33">
        <f t="shared" si="21"/>
        <v>0.6</v>
      </c>
      <c r="T84" s="33">
        <f t="shared" si="22"/>
        <v>0.68181818181818177</v>
      </c>
      <c r="U84" s="33">
        <f t="shared" si="23"/>
        <v>0.78124999996874989</v>
      </c>
      <c r="V84" s="33">
        <f t="shared" si="24"/>
        <v>0.79999999996799998</v>
      </c>
      <c r="W84" s="33">
        <f t="shared" si="25"/>
        <v>0.81967213111475401</v>
      </c>
      <c r="X84" s="47"/>
      <c r="Y84" s="47"/>
      <c r="Z84" s="47"/>
    </row>
    <row r="85" spans="1:26" ht="12.5">
      <c r="A85" s="39" t="s">
        <v>22</v>
      </c>
      <c r="B85" s="41">
        <v>0.93636363639999998</v>
      </c>
      <c r="C85" s="41">
        <v>0.90909090910000001</v>
      </c>
      <c r="D85" s="41">
        <v>0.64285714289999996</v>
      </c>
      <c r="E85" s="41">
        <v>0.6923076923</v>
      </c>
      <c r="F85" s="41">
        <v>0.59090909089999999</v>
      </c>
      <c r="G85" s="41">
        <v>1</v>
      </c>
      <c r="H85" s="43">
        <v>0.75</v>
      </c>
      <c r="I85" s="43">
        <v>0.6923076923</v>
      </c>
      <c r="K85" s="48" t="s">
        <v>22</v>
      </c>
      <c r="L85" s="33">
        <f t="shared" si="14"/>
        <v>0.93077896261875859</v>
      </c>
      <c r="M85" s="33">
        <f t="shared" si="15"/>
        <v>0.92252575013428617</v>
      </c>
      <c r="N85" s="33">
        <f t="shared" si="16"/>
        <v>0.91441761365065755</v>
      </c>
      <c r="O85" s="33">
        <f t="shared" si="17"/>
        <v>0.65217391307739958</v>
      </c>
      <c r="P85" s="33">
        <f t="shared" si="18"/>
        <v>0.66666666668614538</v>
      </c>
      <c r="Q85" s="33">
        <f t="shared" si="19"/>
        <v>0.68181818182185483</v>
      </c>
      <c r="R85" s="33">
        <f t="shared" si="20"/>
        <v>0.64356435642701693</v>
      </c>
      <c r="S85" s="33">
        <f t="shared" si="21"/>
        <v>0.74285714284995918</v>
      </c>
      <c r="T85" s="33">
        <f t="shared" si="22"/>
        <v>0.87837837837436084</v>
      </c>
      <c r="U85" s="33">
        <f t="shared" si="23"/>
        <v>0.73770491803103999</v>
      </c>
      <c r="V85" s="33">
        <f t="shared" si="24"/>
        <v>0.71999999999583997</v>
      </c>
      <c r="W85" s="33">
        <f t="shared" si="25"/>
        <v>0.7031249999936523</v>
      </c>
      <c r="X85" s="47"/>
      <c r="Y85" s="47"/>
      <c r="Z85" s="47"/>
    </row>
    <row r="86" spans="1:26" ht="12.5">
      <c r="A86" s="39" t="s">
        <v>23</v>
      </c>
      <c r="B86" s="41">
        <v>0.94191919189999995</v>
      </c>
      <c r="C86" s="41">
        <v>0.8461538462</v>
      </c>
      <c r="D86" s="41">
        <v>0.72727272730000003</v>
      </c>
      <c r="E86" s="41">
        <v>0.6153846154</v>
      </c>
      <c r="F86" s="41">
        <v>0.63157894739999998</v>
      </c>
      <c r="G86" s="41">
        <v>0.9230769231</v>
      </c>
      <c r="H86" s="43">
        <v>0.71428571429999999</v>
      </c>
      <c r="I86" s="43">
        <v>0.7692307692</v>
      </c>
      <c r="K86" s="48" t="s">
        <v>23</v>
      </c>
      <c r="L86" s="33">
        <f t="shared" si="14"/>
        <v>0.92107035423681649</v>
      </c>
      <c r="M86" s="33">
        <f t="shared" si="15"/>
        <v>0.89147202608980591</v>
      </c>
      <c r="N86" s="33">
        <f t="shared" si="16"/>
        <v>0.86371673967822171</v>
      </c>
      <c r="O86" s="33">
        <f t="shared" si="17"/>
        <v>0.70175438598922757</v>
      </c>
      <c r="P86" s="33">
        <f t="shared" si="18"/>
        <v>0.66666666668715291</v>
      </c>
      <c r="Q86" s="33">
        <f t="shared" si="19"/>
        <v>0.63492063493789375</v>
      </c>
      <c r="R86" s="33">
        <f t="shared" si="20"/>
        <v>0.67415730340203261</v>
      </c>
      <c r="S86" s="33">
        <f t="shared" si="21"/>
        <v>0.75000000002988276</v>
      </c>
      <c r="T86" s="33">
        <f t="shared" si="22"/>
        <v>0.84507042256199161</v>
      </c>
      <c r="U86" s="33">
        <f t="shared" si="23"/>
        <v>0.72463768116572147</v>
      </c>
      <c r="V86" s="33">
        <f t="shared" si="24"/>
        <v>0.74074074073415641</v>
      </c>
      <c r="W86" s="33">
        <f t="shared" si="25"/>
        <v>0.75757575755509632</v>
      </c>
      <c r="X86" s="47"/>
      <c r="Y86" s="47"/>
      <c r="Z86" s="47"/>
    </row>
    <row r="87" spans="1:26" ht="12.5">
      <c r="A87" s="44" t="s">
        <v>24</v>
      </c>
      <c r="B87" s="45">
        <f t="shared" ref="B87:I87" si="26">AVERAGE(B78:B86)</f>
        <v>0.85139605550000008</v>
      </c>
      <c r="C87" s="45">
        <f t="shared" si="26"/>
        <v>0.85170613070000001</v>
      </c>
      <c r="D87" s="45">
        <f t="shared" si="26"/>
        <v>0.73634159051111103</v>
      </c>
      <c r="E87" s="45">
        <f t="shared" si="26"/>
        <v>0.6398643626777778</v>
      </c>
      <c r="F87" s="45">
        <f t="shared" si="26"/>
        <v>0.61296974106666668</v>
      </c>
      <c r="G87" s="45">
        <f t="shared" si="26"/>
        <v>0.87752384491111124</v>
      </c>
      <c r="H87" s="45">
        <f t="shared" si="26"/>
        <v>0.59753357752222225</v>
      </c>
      <c r="I87" s="45">
        <f t="shared" si="26"/>
        <v>0.69738856150317463</v>
      </c>
      <c r="K87" s="49" t="s">
        <v>24</v>
      </c>
      <c r="L87" s="50">
        <f t="shared" ref="L87:W87" si="27">AVERAGE(L78:L86)</f>
        <v>0.85008415200912402</v>
      </c>
      <c r="M87" s="50">
        <f t="shared" si="27"/>
        <v>0.84944004161752096</v>
      </c>
      <c r="N87" s="50">
        <f t="shared" si="27"/>
        <v>0.85031017654268604</v>
      </c>
      <c r="O87" s="50">
        <f t="shared" si="27"/>
        <v>0.70615869260894237</v>
      </c>
      <c r="P87" s="50">
        <f t="shared" si="27"/>
        <v>0.67408702408337029</v>
      </c>
      <c r="Q87" s="50">
        <f t="shared" si="27"/>
        <v>0.65139879271467649</v>
      </c>
      <c r="R87" s="50">
        <f t="shared" si="27"/>
        <v>0.64846001536689801</v>
      </c>
      <c r="S87" s="50">
        <f t="shared" si="27"/>
        <v>0.71361705014170429</v>
      </c>
      <c r="T87" s="50">
        <f t="shared" si="27"/>
        <v>0.80033794354773979</v>
      </c>
      <c r="U87" s="50">
        <f t="shared" si="27"/>
        <v>0.61237403142568914</v>
      </c>
      <c r="V87" s="50">
        <f t="shared" si="27"/>
        <v>0.63839991462530898</v>
      </c>
      <c r="W87" s="50">
        <f t="shared" si="27"/>
        <v>0.67071406927781174</v>
      </c>
      <c r="X87" s="47"/>
      <c r="Y87" s="47"/>
      <c r="Z87" s="47"/>
    </row>
    <row r="88" spans="1:26" ht="12.5">
      <c r="A88" s="46"/>
      <c r="B88" s="41">
        <f t="shared" ref="B88:I88" si="28">STDEV(B78:B86)</f>
        <v>8.0284264339035724E-2</v>
      </c>
      <c r="C88" s="41">
        <f t="shared" si="28"/>
        <v>9.3602587913319948E-2</v>
      </c>
      <c r="D88" s="41">
        <f t="shared" si="28"/>
        <v>0.22485067238115525</v>
      </c>
      <c r="E88" s="41">
        <f t="shared" si="28"/>
        <v>0.25985222598075819</v>
      </c>
      <c r="F88" s="41">
        <f t="shared" si="28"/>
        <v>0.17995545800923346</v>
      </c>
      <c r="G88" s="41">
        <f t="shared" si="28"/>
        <v>0.16083296939794819</v>
      </c>
      <c r="H88" s="41">
        <f t="shared" si="28"/>
        <v>0.17468069194542593</v>
      </c>
      <c r="I88" s="41">
        <f t="shared" si="28"/>
        <v>0.13423202677417509</v>
      </c>
      <c r="K88" s="48"/>
      <c r="L88" s="33">
        <f>STDEV(L78:L86)</f>
        <v>7.6171320453483543E-2</v>
      </c>
      <c r="M88" s="33">
        <f t="shared" ref="M88:W88" si="29">STDEV(M78:M86)</f>
        <v>7.6920082988831948E-2</v>
      </c>
      <c r="N88" s="33">
        <f t="shared" si="29"/>
        <v>8.5055813126984958E-2</v>
      </c>
      <c r="O88" s="33">
        <f t="shared" si="29"/>
        <v>0.23308225930454279</v>
      </c>
      <c r="P88" s="33">
        <f t="shared" si="29"/>
        <v>0.24294401424050438</v>
      </c>
      <c r="Q88" s="33">
        <f t="shared" si="29"/>
        <v>0.25263147831247273</v>
      </c>
      <c r="R88" s="33">
        <f t="shared" si="29"/>
        <v>0.17316153235976545</v>
      </c>
      <c r="S88" s="33">
        <f t="shared" si="29"/>
        <v>0.16132826605650522</v>
      </c>
      <c r="T88" s="33">
        <f t="shared" si="29"/>
        <v>0.15291712466707877</v>
      </c>
      <c r="U88" s="33">
        <f t="shared" si="29"/>
        <v>0.16786189471862792</v>
      </c>
      <c r="V88" s="33">
        <f t="shared" si="29"/>
        <v>0.15622235584228497</v>
      </c>
      <c r="W88" s="33">
        <f t="shared" si="29"/>
        <v>0.14291399526829299</v>
      </c>
      <c r="X88" s="47"/>
      <c r="Y88" s="47"/>
      <c r="Z88" s="47"/>
    </row>
    <row r="89" spans="1:26" ht="12.5">
      <c r="L89" s="28"/>
    </row>
    <row r="90" spans="1:26" ht="12.5">
      <c r="A90" s="4"/>
      <c r="B90" s="4"/>
      <c r="D90" s="4"/>
      <c r="E90" s="5"/>
      <c r="F90" s="5"/>
      <c r="G90" s="5"/>
      <c r="I90" s="24"/>
      <c r="J90" s="24"/>
      <c r="K90" s="24"/>
    </row>
    <row r="91" spans="1:26" ht="12.5">
      <c r="A91" s="4"/>
      <c r="B91" s="4"/>
      <c r="D91" s="4"/>
      <c r="E91" s="5"/>
      <c r="F91" s="5"/>
      <c r="G91" s="5"/>
      <c r="I91" s="24"/>
      <c r="J91" s="24"/>
      <c r="K91" s="24"/>
    </row>
    <row r="92" spans="1:26" ht="12.5">
      <c r="A92" s="4"/>
      <c r="B92" s="4"/>
      <c r="D92" s="4"/>
      <c r="E92" s="5"/>
      <c r="F92" s="5"/>
      <c r="G92" s="5"/>
      <c r="I92" s="24"/>
      <c r="J92" s="24"/>
      <c r="K92" s="24"/>
    </row>
    <row r="93" spans="1:26" ht="12.5">
      <c r="A93" s="4"/>
      <c r="B93" s="4"/>
      <c r="D93" s="4"/>
      <c r="E93" s="5"/>
      <c r="F93" s="5"/>
      <c r="G93" s="5"/>
      <c r="I93" s="24"/>
      <c r="J93" s="24"/>
      <c r="K93" s="24"/>
    </row>
    <row r="94" spans="1:26" ht="12.5">
      <c r="D94" s="4"/>
      <c r="E94" s="5"/>
      <c r="F94" s="5"/>
      <c r="G94" s="5"/>
      <c r="I94" s="24"/>
      <c r="J94" s="24"/>
      <c r="K94" s="24"/>
    </row>
    <row r="95" spans="1:26" ht="12.5">
      <c r="D95" s="4"/>
      <c r="E95" s="5"/>
      <c r="F95" s="5"/>
      <c r="G95" s="5"/>
      <c r="I95" s="24"/>
      <c r="J95" s="24"/>
      <c r="K95" s="24"/>
    </row>
    <row r="96" spans="1:26" ht="12.5">
      <c r="E96" s="5"/>
      <c r="F96" s="5"/>
      <c r="G96" s="5"/>
    </row>
    <row r="97" spans="4:23" ht="12.5"/>
    <row r="98" spans="4:23" ht="12.5"/>
    <row r="99" spans="4:23" ht="12.5">
      <c r="E99" s="2"/>
    </row>
    <row r="100" spans="4:23" ht="12.5">
      <c r="E100" s="2"/>
      <c r="H100" s="2"/>
      <c r="K100" s="2"/>
    </row>
    <row r="101" spans="4:23" ht="12.5">
      <c r="D101" s="4"/>
      <c r="E101" s="4"/>
      <c r="F101" s="4"/>
      <c r="G101" s="4"/>
      <c r="H101" s="4"/>
      <c r="I101" s="4"/>
      <c r="J101" s="4"/>
      <c r="K101" s="4"/>
      <c r="L101" s="4"/>
      <c r="M101" s="4"/>
    </row>
    <row r="102" spans="4:23" ht="12.5">
      <c r="D102" s="4"/>
      <c r="E102" s="5"/>
      <c r="F102" s="5"/>
      <c r="G102" s="5"/>
      <c r="H102" s="5"/>
      <c r="I102" s="5"/>
      <c r="J102" s="5"/>
      <c r="K102" s="5"/>
      <c r="L102" s="5"/>
      <c r="M102" s="5"/>
      <c r="O102" s="4"/>
      <c r="P102" s="4"/>
      <c r="Q102" s="4"/>
      <c r="R102" s="4"/>
      <c r="S102" s="4"/>
      <c r="T102" s="4"/>
      <c r="U102" s="4"/>
      <c r="V102" s="4"/>
      <c r="W102" s="4"/>
    </row>
    <row r="103" spans="4:23" ht="12.5">
      <c r="D103" s="4"/>
      <c r="E103" s="5"/>
      <c r="F103" s="5"/>
      <c r="G103" s="5"/>
      <c r="H103" s="5"/>
      <c r="I103" s="5"/>
      <c r="J103" s="5"/>
      <c r="K103" s="5"/>
      <c r="L103" s="5"/>
      <c r="M103" s="5"/>
      <c r="O103" s="4"/>
      <c r="P103" s="4"/>
      <c r="Q103" s="4"/>
      <c r="R103" s="4"/>
      <c r="S103" s="4"/>
      <c r="T103" s="4"/>
      <c r="U103" s="4"/>
      <c r="V103" s="4"/>
      <c r="W103" s="4"/>
    </row>
    <row r="104" spans="4:23" ht="12.5">
      <c r="D104" s="4"/>
      <c r="E104" s="5"/>
      <c r="F104" s="5"/>
      <c r="G104" s="5"/>
      <c r="H104" s="5"/>
      <c r="I104" s="5"/>
      <c r="J104" s="5"/>
      <c r="K104" s="5"/>
      <c r="L104" s="5"/>
      <c r="M104" s="5"/>
      <c r="O104" s="4"/>
      <c r="P104" s="4"/>
      <c r="Q104" s="4"/>
      <c r="R104" s="4"/>
      <c r="S104" s="4"/>
      <c r="T104" s="4"/>
      <c r="U104" s="4"/>
      <c r="V104" s="4"/>
      <c r="W104" s="4"/>
    </row>
    <row r="105" spans="4:23" ht="12.5">
      <c r="D105" s="4"/>
      <c r="E105" s="5"/>
      <c r="F105" s="5"/>
      <c r="G105" s="5"/>
      <c r="H105" s="5"/>
      <c r="I105" s="5"/>
      <c r="J105" s="5"/>
      <c r="K105" s="5"/>
      <c r="L105" s="5"/>
      <c r="M105" s="5"/>
      <c r="O105" s="4"/>
      <c r="P105" s="4"/>
      <c r="Q105" s="4"/>
      <c r="R105" s="4"/>
      <c r="S105" s="4"/>
      <c r="T105" s="4"/>
      <c r="U105" s="4"/>
      <c r="V105" s="4"/>
      <c r="W105" s="4"/>
    </row>
    <row r="106" spans="4:23" ht="12.5">
      <c r="D106" s="4"/>
      <c r="E106" s="5"/>
      <c r="F106" s="5"/>
      <c r="G106" s="5"/>
      <c r="H106" s="5"/>
      <c r="I106" s="5"/>
      <c r="J106" s="5"/>
      <c r="K106" s="5"/>
      <c r="L106" s="5"/>
      <c r="M106" s="5"/>
      <c r="O106" s="4"/>
      <c r="P106" s="4"/>
      <c r="Q106" s="4"/>
      <c r="R106" s="4"/>
      <c r="S106" s="4"/>
      <c r="T106" s="4"/>
      <c r="U106" s="4"/>
      <c r="V106" s="4"/>
      <c r="W106" s="4"/>
    </row>
    <row r="107" spans="4:23" ht="12.5">
      <c r="D107" s="4"/>
      <c r="E107" s="5"/>
      <c r="F107" s="5"/>
      <c r="G107" s="5"/>
      <c r="H107" s="5"/>
      <c r="I107" s="5"/>
      <c r="J107" s="5"/>
      <c r="K107" s="5"/>
      <c r="L107" s="5"/>
      <c r="M107" s="5"/>
      <c r="O107" s="4"/>
      <c r="P107" s="4"/>
      <c r="Q107" s="4"/>
      <c r="R107" s="4"/>
      <c r="S107" s="4"/>
      <c r="T107" s="4"/>
      <c r="U107" s="4"/>
      <c r="V107" s="4"/>
      <c r="W107" s="4"/>
    </row>
    <row r="108" spans="4:23" ht="12.5">
      <c r="D108" s="4"/>
      <c r="E108" s="5"/>
      <c r="F108" s="5"/>
      <c r="G108" s="5"/>
      <c r="H108" s="5"/>
      <c r="I108" s="5"/>
      <c r="J108" s="5"/>
      <c r="K108" s="5"/>
      <c r="L108" s="5"/>
      <c r="M108" s="5"/>
      <c r="O108" s="4"/>
      <c r="P108" s="4"/>
      <c r="Q108" s="4"/>
      <c r="R108" s="4"/>
      <c r="S108" s="4"/>
      <c r="T108" s="4"/>
      <c r="U108" s="4"/>
      <c r="V108" s="4"/>
      <c r="W108" s="4"/>
    </row>
    <row r="109" spans="4:23" ht="12.5">
      <c r="D109" s="4"/>
      <c r="E109" s="5"/>
      <c r="F109" s="5"/>
      <c r="G109" s="5"/>
      <c r="H109" s="5"/>
      <c r="I109" s="5"/>
      <c r="J109" s="5"/>
      <c r="K109" s="5"/>
      <c r="L109" s="5"/>
      <c r="M109" s="5"/>
      <c r="O109" s="4"/>
      <c r="P109" s="4"/>
      <c r="Q109" s="4"/>
      <c r="R109" s="4"/>
      <c r="S109" s="4"/>
      <c r="T109" s="4"/>
      <c r="U109" s="4"/>
      <c r="V109" s="4"/>
      <c r="W109" s="4"/>
    </row>
    <row r="110" spans="4:23" ht="12.5">
      <c r="D110" s="4"/>
      <c r="E110" s="5"/>
      <c r="F110" s="5"/>
      <c r="G110" s="5"/>
      <c r="H110" s="5"/>
      <c r="I110" s="5"/>
      <c r="J110" s="5"/>
      <c r="K110" s="5"/>
      <c r="L110" s="5"/>
      <c r="M110" s="5"/>
      <c r="O110" s="4"/>
      <c r="P110" s="4"/>
      <c r="Q110" s="4"/>
      <c r="R110" s="4"/>
      <c r="S110" s="4"/>
      <c r="T110" s="4"/>
      <c r="U110" s="4"/>
      <c r="V110" s="4"/>
      <c r="W110" s="4"/>
    </row>
    <row r="111" spans="4:23" ht="12.5">
      <c r="E111" s="5"/>
      <c r="F111" s="5"/>
      <c r="G111" s="5"/>
      <c r="H111" s="5"/>
      <c r="I111" s="5"/>
      <c r="J111" s="5"/>
      <c r="K111" s="5"/>
      <c r="L111" s="5"/>
      <c r="M111" s="5"/>
    </row>
    <row r="112" spans="4:23" ht="12.5"/>
    <row r="113" spans="1:18" ht="12.5"/>
    <row r="114" spans="1:18" ht="12.5"/>
    <row r="115" spans="1:18" ht="12.5"/>
    <row r="116" spans="1:18" ht="12.5">
      <c r="D116" s="2"/>
    </row>
    <row r="117" spans="1:18" ht="12.5">
      <c r="A117" s="3"/>
      <c r="B117" s="2"/>
      <c r="C117" s="34"/>
      <c r="D117" s="2"/>
      <c r="E117" s="34"/>
      <c r="F117" s="2"/>
      <c r="G117" s="34"/>
      <c r="I117" s="3"/>
      <c r="J117" s="2"/>
      <c r="K117" s="34"/>
      <c r="L117" s="34"/>
      <c r="M117" s="2"/>
      <c r="N117" s="34"/>
      <c r="O117" s="34"/>
      <c r="P117" s="2"/>
      <c r="Q117" s="34"/>
      <c r="R117" s="34"/>
    </row>
    <row r="118" spans="1:18" ht="12.5">
      <c r="A118" s="34"/>
      <c r="B118" s="2"/>
      <c r="C118" s="2"/>
      <c r="D118" s="3"/>
      <c r="E118" s="3"/>
      <c r="F118" s="3"/>
      <c r="G118" s="3"/>
      <c r="I118" s="34"/>
      <c r="J118" s="3"/>
      <c r="K118" s="3"/>
      <c r="L118" s="3"/>
      <c r="M118" s="3"/>
      <c r="N118" s="3"/>
      <c r="O118" s="3"/>
      <c r="P118" s="3"/>
      <c r="Q118" s="3"/>
      <c r="R118" s="3"/>
    </row>
    <row r="119" spans="1:18" ht="12.5">
      <c r="A119" s="4"/>
      <c r="B119" s="4"/>
      <c r="C119" s="4"/>
      <c r="D119" s="34"/>
      <c r="E119" s="34"/>
      <c r="F119" s="34"/>
      <c r="G119" s="34"/>
      <c r="I119" s="34"/>
      <c r="J119" s="34"/>
      <c r="K119" s="34"/>
      <c r="L119" s="34"/>
      <c r="M119" s="34"/>
      <c r="N119" s="34"/>
      <c r="O119" s="34"/>
      <c r="P119" s="34"/>
      <c r="Q119" s="34"/>
      <c r="R119" s="34"/>
    </row>
    <row r="120" spans="1:18" ht="15.75" customHeight="1">
      <c r="A120" s="4"/>
      <c r="B120" s="5"/>
      <c r="C120" s="5"/>
      <c r="D120" s="35"/>
      <c r="E120" s="35"/>
      <c r="F120" s="36"/>
      <c r="G120" s="37"/>
      <c r="I120" s="4"/>
      <c r="J120" s="5"/>
      <c r="K120" s="5"/>
      <c r="L120" s="5"/>
      <c r="M120" s="5"/>
      <c r="N120" s="5"/>
      <c r="O120" s="5"/>
      <c r="P120" s="5"/>
      <c r="Q120" s="5"/>
      <c r="R120" s="5"/>
    </row>
    <row r="121" spans="1:18" ht="14">
      <c r="A121" s="4"/>
      <c r="B121" s="5"/>
      <c r="C121" s="5"/>
      <c r="D121" s="35"/>
      <c r="E121" s="35"/>
      <c r="F121" s="37"/>
      <c r="G121" s="37"/>
      <c r="I121" s="4"/>
      <c r="J121" s="5"/>
      <c r="K121" s="5"/>
      <c r="L121" s="5"/>
      <c r="M121" s="5"/>
      <c r="N121" s="5"/>
      <c r="O121" s="5"/>
      <c r="P121" s="5"/>
      <c r="Q121" s="5"/>
      <c r="R121" s="5"/>
    </row>
    <row r="122" spans="1:18" ht="15.75" customHeight="1">
      <c r="A122" s="4"/>
      <c r="B122" s="5"/>
      <c r="C122" s="5"/>
      <c r="D122" s="35"/>
      <c r="E122" s="35"/>
      <c r="F122" s="37"/>
      <c r="G122" s="37"/>
      <c r="I122" s="4"/>
      <c r="J122" s="5"/>
      <c r="K122" s="5"/>
      <c r="L122" s="5"/>
      <c r="M122" s="5"/>
      <c r="N122" s="5"/>
      <c r="O122" s="5"/>
      <c r="P122" s="5"/>
      <c r="Q122" s="5"/>
      <c r="R122" s="5"/>
    </row>
    <row r="123" spans="1:18" ht="14">
      <c r="A123" s="4"/>
      <c r="B123" s="5"/>
      <c r="C123" s="5"/>
      <c r="D123" s="35"/>
      <c r="E123" s="35"/>
      <c r="F123" s="37"/>
      <c r="G123" s="37"/>
      <c r="I123" s="4"/>
      <c r="J123" s="5"/>
      <c r="K123" s="5"/>
      <c r="L123" s="5"/>
      <c r="M123" s="5"/>
      <c r="N123" s="5"/>
      <c r="O123" s="5"/>
      <c r="P123" s="5"/>
      <c r="Q123" s="5"/>
      <c r="R123" s="5"/>
    </row>
    <row r="124" spans="1:18" ht="14">
      <c r="A124" s="4"/>
      <c r="B124" s="5"/>
      <c r="C124" s="5"/>
      <c r="D124" s="35"/>
      <c r="E124" s="35"/>
      <c r="F124" s="37"/>
      <c r="G124" s="37"/>
      <c r="I124" s="4"/>
      <c r="J124" s="5"/>
      <c r="K124" s="5"/>
      <c r="L124" s="5"/>
      <c r="M124" s="5"/>
      <c r="N124" s="5"/>
      <c r="O124" s="5"/>
      <c r="P124" s="5"/>
      <c r="Q124" s="5"/>
      <c r="R124" s="5"/>
    </row>
    <row r="125" spans="1:18" ht="12.5">
      <c r="D125" s="4"/>
      <c r="E125" s="4"/>
      <c r="F125" s="4"/>
    </row>
    <row r="126" spans="1:18" ht="12.5">
      <c r="D126" s="4"/>
      <c r="E126" s="4"/>
      <c r="F126" s="4"/>
    </row>
    <row r="127" spans="1:18" ht="12.5">
      <c r="D127" s="4"/>
      <c r="E127" s="4"/>
      <c r="F127" s="4"/>
    </row>
    <row r="128" spans="1:18" ht="12.5">
      <c r="D128" s="4"/>
      <c r="E128" s="4"/>
      <c r="F128" s="4"/>
    </row>
  </sheetData>
  <mergeCells count="78">
    <mergeCell ref="M76:M77"/>
    <mergeCell ref="N76:N77"/>
    <mergeCell ref="H21:J21"/>
    <mergeCell ref="K21:M21"/>
    <mergeCell ref="AC20:AI20"/>
    <mergeCell ref="K75:K77"/>
    <mergeCell ref="L76:L77"/>
    <mergeCell ref="B37:M37"/>
    <mergeCell ref="H56:J56"/>
    <mergeCell ref="K56:M56"/>
    <mergeCell ref="N56:N57"/>
    <mergeCell ref="O56:O57"/>
    <mergeCell ref="L38:M38"/>
    <mergeCell ref="H55:M55"/>
    <mergeCell ref="N55:P55"/>
    <mergeCell ref="L39:L40"/>
    <mergeCell ref="L75:N75"/>
    <mergeCell ref="O75:T75"/>
    <mergeCell ref="A20:A22"/>
    <mergeCell ref="B21:B22"/>
    <mergeCell ref="C21:C22"/>
    <mergeCell ref="A73:I73"/>
    <mergeCell ref="B75:C75"/>
    <mergeCell ref="D76:E76"/>
    <mergeCell ref="F76:G76"/>
    <mergeCell ref="D75:G75"/>
    <mergeCell ref="H75:I75"/>
    <mergeCell ref="H76:H77"/>
    <mergeCell ref="I76:I77"/>
    <mergeCell ref="O76:Q76"/>
    <mergeCell ref="R76:T76"/>
    <mergeCell ref="A38:A39"/>
    <mergeCell ref="B38:C38"/>
    <mergeCell ref="D38:G38"/>
    <mergeCell ref="H38:K38"/>
    <mergeCell ref="D39:E39"/>
    <mergeCell ref="F39:G39"/>
    <mergeCell ref="H39:I39"/>
    <mergeCell ref="J39:K39"/>
    <mergeCell ref="R54:V54"/>
    <mergeCell ref="B55:G55"/>
    <mergeCell ref="A55:A57"/>
    <mergeCell ref="A54:P54"/>
    <mergeCell ref="U75:W76"/>
    <mergeCell ref="K74:W74"/>
    <mergeCell ref="B2:Q2"/>
    <mergeCell ref="A3:A5"/>
    <mergeCell ref="B3:C3"/>
    <mergeCell ref="D3:I3"/>
    <mergeCell ref="J3:O3"/>
    <mergeCell ref="P3:R3"/>
    <mergeCell ref="R4:R5"/>
    <mergeCell ref="B4:B5"/>
    <mergeCell ref="C4:C5"/>
    <mergeCell ref="D4:F4"/>
    <mergeCell ref="G4:I4"/>
    <mergeCell ref="J4:L4"/>
    <mergeCell ref="W37:AA37"/>
    <mergeCell ref="P4:P5"/>
    <mergeCell ref="Q4:Q5"/>
    <mergeCell ref="R21:R22"/>
    <mergeCell ref="S21:S22"/>
    <mergeCell ref="N21:P21"/>
    <mergeCell ref="Q21:Q22"/>
    <mergeCell ref="K20:P20"/>
    <mergeCell ref="Q20:S20"/>
    <mergeCell ref="M4:O4"/>
    <mergeCell ref="U19:AQ19"/>
    <mergeCell ref="U20:AA20"/>
    <mergeCell ref="AK20:AQ20"/>
    <mergeCell ref="A19:S19"/>
    <mergeCell ref="M39:M40"/>
    <mergeCell ref="P56:P57"/>
    <mergeCell ref="P37:T37"/>
    <mergeCell ref="B20:D20"/>
    <mergeCell ref="E20:J20"/>
    <mergeCell ref="D21:D22"/>
    <mergeCell ref="E21:G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Overall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מקס ב</dc:creator>
  <cp:lastModifiedBy>מקס ב</cp:lastModifiedBy>
  <dcterms:created xsi:type="dcterms:W3CDTF">2024-01-28T20:37:17Z</dcterms:created>
  <dcterms:modified xsi:type="dcterms:W3CDTF">2024-01-30T10:35:46Z</dcterms:modified>
</cp:coreProperties>
</file>