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xad\Documents\git_projects\LC_Unity\Documentation\"/>
    </mc:Choice>
  </mc:AlternateContent>
  <xr:revisionPtr revIDLastSave="0" documentId="13_ncr:1_{506DE970-DD9A-4D58-96B1-9B07C1BCAE1A}" xr6:coauthVersionLast="47" xr6:coauthVersionMax="47" xr10:uidLastSave="{00000000-0000-0000-0000-000000000000}"/>
  <bookViews>
    <workbookView xWindow="-120" yWindow="-120" windowWidth="29040" windowHeight="15840" activeTab="9" xr2:uid="{EA6D107C-C583-4F45-9DA7-DCFEC8078555}"/>
  </bookViews>
  <sheets>
    <sheet name="ListOfItems" sheetId="1" r:id="rId1"/>
    <sheet name="PowerRuling" sheetId="3" r:id="rId2"/>
    <sheet name="Swords" sheetId="2" r:id="rId3"/>
    <sheet name="Daggers" sheetId="4" r:id="rId4"/>
    <sheet name="Axes" sheetId="5" r:id="rId5"/>
    <sheet name="Claws" sheetId="6" r:id="rId6"/>
    <sheet name="Scepters" sheetId="7" r:id="rId7"/>
    <sheet name="Staves" sheetId="8" r:id="rId8"/>
    <sheet name="Grimoire" sheetId="9" r:id="rId9"/>
    <sheet name="Bow"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4" i="10" l="1"/>
  <c r="O23" i="10"/>
  <c r="O22" i="10"/>
  <c r="O21" i="10"/>
  <c r="O20" i="10"/>
  <c r="O19" i="10"/>
  <c r="O18" i="10"/>
  <c r="O17" i="10"/>
  <c r="O16" i="10"/>
  <c r="O15" i="10"/>
  <c r="O11" i="10"/>
  <c r="O14" i="10"/>
  <c r="O13" i="9"/>
  <c r="O12" i="9"/>
  <c r="O11" i="9"/>
  <c r="O10" i="9"/>
  <c r="O9" i="9"/>
  <c r="O8" i="9"/>
  <c r="O7" i="9"/>
  <c r="O6" i="9"/>
  <c r="O5" i="9"/>
  <c r="O4" i="9"/>
  <c r="O3" i="9"/>
  <c r="O2" i="9"/>
  <c r="O25" i="10"/>
  <c r="O13" i="10"/>
  <c r="O12" i="10"/>
  <c r="O10" i="10"/>
  <c r="O9" i="10"/>
  <c r="O8" i="10"/>
  <c r="O7" i="10"/>
  <c r="O6" i="10"/>
  <c r="O5" i="10"/>
  <c r="O4" i="10"/>
  <c r="O2" i="10"/>
  <c r="O3" i="10"/>
  <c r="O16" i="8"/>
  <c r="O15" i="8"/>
  <c r="O14" i="8"/>
  <c r="O13" i="8"/>
  <c r="O12" i="8"/>
  <c r="O11" i="8"/>
  <c r="O10" i="8"/>
  <c r="O9" i="8"/>
  <c r="O8" i="8"/>
  <c r="O7" i="8"/>
  <c r="O6" i="8"/>
  <c r="O5" i="8"/>
  <c r="O4" i="8"/>
  <c r="O3" i="8"/>
  <c r="O2" i="8"/>
  <c r="O24" i="7"/>
  <c r="O23" i="7"/>
  <c r="O22" i="7"/>
  <c r="O21" i="7"/>
  <c r="O20" i="7"/>
  <c r="O19" i="7"/>
  <c r="O18" i="7"/>
  <c r="O15" i="7"/>
  <c r="O16" i="7"/>
  <c r="O17" i="7"/>
  <c r="O14" i="7"/>
  <c r="O13" i="7"/>
  <c r="O12" i="7"/>
  <c r="O9" i="7"/>
  <c r="O10" i="7"/>
  <c r="O11" i="7"/>
  <c r="O8" i="7"/>
  <c r="O7" i="7"/>
  <c r="O6" i="7"/>
  <c r="O5" i="7"/>
  <c r="O4" i="7"/>
  <c r="O3" i="7"/>
  <c r="O2" i="7"/>
  <c r="O15" i="6"/>
  <c r="O14" i="6"/>
  <c r="O13" i="6"/>
  <c r="O25" i="2"/>
  <c r="O12" i="6"/>
  <c r="O11" i="6"/>
  <c r="O10" i="6"/>
  <c r="O9" i="6"/>
  <c r="O8" i="6"/>
  <c r="O7" i="6"/>
  <c r="O6" i="6"/>
  <c r="O5" i="6"/>
  <c r="O4" i="6"/>
  <c r="O3" i="6"/>
  <c r="O2" i="6"/>
  <c r="O18" i="5"/>
  <c r="O19" i="5"/>
  <c r="O17" i="5"/>
  <c r="O16" i="5"/>
  <c r="O15" i="5"/>
  <c r="O14" i="5"/>
  <c r="O13" i="5"/>
  <c r="O12" i="5"/>
  <c r="O11" i="5"/>
  <c r="O10" i="5"/>
  <c r="O9" i="5"/>
  <c r="O8" i="5"/>
  <c r="O7" i="5"/>
  <c r="O6" i="5"/>
  <c r="O5" i="5"/>
  <c r="O3" i="5"/>
  <c r="O4" i="5"/>
  <c r="O2" i="5"/>
  <c r="O21" i="4"/>
  <c r="O20" i="4"/>
  <c r="O19" i="4"/>
  <c r="O18" i="4"/>
  <c r="O17" i="4"/>
  <c r="O16" i="4"/>
  <c r="O15" i="4"/>
  <c r="O14" i="4"/>
  <c r="O13" i="4"/>
  <c r="O12" i="4"/>
  <c r="O11" i="4"/>
  <c r="O10" i="4"/>
  <c r="O9" i="4"/>
  <c r="O8" i="4"/>
  <c r="O7" i="4"/>
  <c r="O6" i="4"/>
  <c r="O5" i="4"/>
  <c r="O4" i="4"/>
  <c r="O3" i="4"/>
  <c r="O2" i="4"/>
  <c r="O32" i="2"/>
  <c r="O31" i="2"/>
  <c r="O30" i="2"/>
  <c r="O29" i="2"/>
  <c r="O28" i="2"/>
  <c r="O27" i="2"/>
  <c r="O26" i="2"/>
  <c r="O24" i="2"/>
  <c r="O23" i="2"/>
  <c r="O22" i="2"/>
  <c r="O21" i="2"/>
  <c r="O20" i="2"/>
  <c r="O19" i="2"/>
  <c r="O18" i="2"/>
  <c r="O17" i="2"/>
  <c r="O16" i="2"/>
  <c r="O15" i="2"/>
  <c r="O14" i="2"/>
  <c r="O13" i="2"/>
  <c r="O12" i="2"/>
  <c r="O11" i="2"/>
  <c r="O10" i="2"/>
  <c r="O6" i="2"/>
  <c r="O9" i="2"/>
  <c r="O8" i="2"/>
  <c r="O7" i="2"/>
  <c r="O5" i="2"/>
  <c r="O4" i="2"/>
  <c r="O3" i="2"/>
  <c r="O2" i="2"/>
</calcChain>
</file>

<file path=xl/sharedStrings.xml><?xml version="1.0" encoding="utf-8"?>
<sst xmlns="http://schemas.openxmlformats.org/spreadsheetml/2006/main" count="1592" uniqueCount="755">
  <si>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</si>
  <si>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</si>
  <si>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</si>
  <si>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</si>
  <si>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</si>
  <si>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</si>
  <si>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</si>
  <si>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</si>
  <si>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</si>
  <si>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</si>
  <si>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</si>
  <si>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</si>
  <si>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</si>
  <si>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</si>
  <si>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</si>
  <si>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</si>
  <si>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</si>
  <si>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</si>
  <si>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</si>
  <si>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</si>
  <si>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</si>
  <si>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</si>
  <si>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</si>
  <si>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</si>
  <si>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</si>
  <si>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</si>
  <si>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</si>
  <si>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</si>
  <si>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</si>
  <si>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</si>
  <si>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</si>
  <si>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</si>
  <si>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</si>
  <si>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</si>
  <si>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</si>
  <si>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</si>
  <si>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</si>
  <si>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</si>
  <si>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</si>
  <si>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</si>
  <si>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</si>
  <si>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</si>
  <si>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</si>
  <si>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</si>
  <si>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</si>
  <si>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</si>
  <si>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</si>
  <si>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</si>
  <si>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</si>
  <si>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</si>
  <si>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</si>
  <si>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</si>
  <si>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</si>
  <si>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</si>
  <si>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</si>
  <si>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</si>
  <si>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</si>
  <si>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</si>
  <si>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</si>
  <si>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</si>
  <si>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</si>
  <si>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</si>
  <si>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</si>
  <si>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</si>
  <si>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</si>
  <si>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</si>
  <si>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</si>
  <si>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</si>
  <si>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</si>
  <si>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</si>
  <si>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</si>
  <si>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</si>
  <si>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</si>
  <si>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</si>
  <si>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</si>
  <si>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</si>
  <si>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</si>
  <si>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</si>
  <si>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</si>
  <si>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</si>
  <si>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</si>
  <si>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</si>
  <si>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</si>
  <si>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</si>
  <si>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</si>
  <si>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</si>
  <si>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</si>
  <si>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</si>
  <si>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</si>
  <si>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</si>
  <si>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</si>
  <si>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</si>
  <si>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</si>
  <si>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</si>
  <si>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</si>
  <si>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</si>
  <si>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</si>
  <si>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</si>
  <si>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</si>
  <si>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</si>
  <si>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</si>
  <si>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</si>
  <si>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</si>
  <si>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</si>
  <si>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</si>
  <si>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</si>
  <si>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</si>
  <si>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</si>
  <si>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</si>
  <si>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</si>
  <si>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</si>
  <si>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</si>
  <si>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</si>
  <si>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</si>
  <si>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</si>
  <si>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</si>
  <si>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</si>
  <si>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</si>
  <si>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</si>
  <si>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</si>
  <si>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</si>
  <si>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</si>
  <si>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</si>
  <si>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</si>
  <si>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</si>
  <si>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</si>
  <si>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</si>
  <si>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</si>
  <si>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</si>
  <si>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</si>
  <si>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</si>
  <si>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</si>
  <si>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</si>
  <si>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</si>
  <si>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</si>
  <si>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</si>
  <si>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</si>
  <si>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</si>
  <si>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</si>
  <si>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</si>
  <si>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</si>
  <si>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</si>
  <si>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</si>
  <si>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</si>
  <si>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</si>
  <si>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</si>
  <si>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</si>
  <si>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</si>
  <si>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</si>
  <si>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</si>
  <si>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</si>
  <si>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</si>
  <si>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</si>
  <si>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</si>
  <si>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</si>
  <si>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</si>
  <si>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</si>
  <si>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</si>
  <si>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</si>
  <si>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</si>
  <si>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</si>
  <si>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</si>
  <si>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</si>
  <si>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</si>
  <si>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</si>
  <si>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</si>
  <si>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</si>
  <si>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</si>
  <si>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</si>
  <si>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</si>
  <si>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</si>
  <si>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</si>
  <si>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</si>
  <si>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</si>
  <si>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</si>
  <si>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</si>
  <si>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</si>
  <si>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</si>
  <si>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</si>
  <si>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</si>
  <si>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</si>
  <si>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</si>
  <si>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</si>
  <si>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</si>
  <si>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</si>
  <si>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</si>
  <si>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</si>
  <si>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</si>
  <si>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</si>
  <si>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</si>
  <si>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</si>
  <si>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</si>
  <si>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</si>
  <si>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</si>
  <si>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</si>
  <si>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</si>
  <si>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</si>
  <si>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</si>
  <si>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</si>
  <si>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</si>
  <si>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</si>
  <si>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</si>
  <si>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</si>
  <si>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</si>
  <si>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</si>
  <si>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</si>
  <si>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</si>
  <si>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</si>
  <si>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</si>
  <si>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</si>
  <si>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</si>
  <si>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</si>
  <si>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</si>
  <si>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</si>
  <si>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</si>
  <si>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</si>
  <si>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</si>
  <si>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</si>
  <si>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</si>
  <si>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</si>
  <si>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</si>
  <si>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</si>
  <si>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</si>
  <si>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</si>
  <si>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</si>
  <si>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</si>
  <si>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</si>
  <si>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</si>
  <si>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</si>
  <si>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</si>
  <si>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</si>
  <si>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</si>
  <si>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</si>
  <si>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</si>
  <si>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</si>
  <si>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</si>
  <si>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</si>
  <si>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</si>
  <si>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</si>
  <si>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</si>
  <si>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</si>
  <si>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</si>
  <si>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</si>
  <si>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</si>
  <si>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</si>
  <si>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</si>
  <si>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</si>
  <si>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</si>
  <si>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</si>
  <si>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</si>
  <si>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</si>
  <si>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</si>
  <si>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</si>
  <si>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</si>
  <si>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</si>
  <si>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</si>
  <si>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</si>
  <si>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</si>
  <si>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</si>
  <si>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</si>
  <si>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</si>
  <si>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</si>
  <si>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</si>
  <si>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</si>
  <si>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</si>
  <si>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</si>
  <si>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</si>
  <si>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</si>
  <si>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</si>
  <si>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</si>
  <si>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</si>
  <si>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</si>
  <si>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</si>
  <si>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</si>
  <si>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</si>
  <si>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</si>
  <si>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</si>
  <si>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</si>
  <si>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</si>
  <si>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</si>
  <si>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</si>
  <si>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</si>
  <si>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</si>
  <si>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</si>
  <si>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</si>
  <si>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</si>
  <si>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</si>
  <si>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</si>
  <si>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</si>
  <si>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</si>
  <si>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</si>
  <si>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</si>
  <si>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</si>
  <si>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</si>
  <si>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</si>
  <si>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</si>
  <si>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</si>
  <si>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</si>
  <si>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</si>
  <si>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</si>
  <si>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</si>
  <si>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</si>
  <si>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</si>
  <si>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</si>
  <si>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</si>
  <si>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</si>
  <si>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</si>
  <si>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</si>
  <si>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</si>
  <si>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</si>
  <si>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</si>
  <si>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</si>
  <si>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</si>
  <si>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</si>
  <si>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</si>
  <si>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</si>
  <si>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</si>
  <si>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</si>
  <si>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</si>
  <si>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</si>
  <si>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</si>
  <si>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</si>
  <si>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</si>
  <si>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</si>
  <si>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</si>
  <si>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</si>
  <si>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</si>
  <si>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</si>
  <si>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</si>
  <si>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</si>
  <si>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</si>
  <si>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</si>
  <si>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</si>
  <si>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</si>
  <si>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</si>
  <si>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</si>
  <si>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</si>
  <si>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</si>
  <si>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</si>
  <si>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</si>
  <si>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</si>
  <si>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</si>
  <si>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</si>
  <si>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</si>
  <si>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</si>
  <si>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</si>
  <si>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</si>
  <si>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</si>
  <si>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</si>
  <si>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</si>
  <si>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</si>
  <si>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</si>
  <si>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</si>
  <si>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</si>
  <si>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</si>
  <si>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</si>
  <si>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</si>
  <si>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</si>
  <si>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</si>
  <si>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</si>
  <si>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</si>
  <si>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</si>
  <si>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</si>
  <si>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</si>
  <si>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</si>
  <si>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</si>
  <si>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</si>
  <si>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</si>
  <si>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</si>
  <si>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</si>
  <si>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</si>
  <si>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</si>
  <si>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</si>
  <si>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</si>
  <si>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</si>
  <si>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</si>
  <si>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</si>
  <si>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</si>
  <si>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</si>
  <si>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</si>
  <si>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</si>
  <si>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</si>
  <si>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</si>
  <si>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</si>
  <si>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</si>
  <si>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</si>
  <si>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</si>
  <si>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</si>
  <si>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</si>
  <si>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</si>
  <si>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</si>
  <si>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</si>
  <si>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</si>
  <si>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</si>
  <si>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</si>
  <si>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</si>
  <si>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</si>
  <si>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</si>
  <si>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</si>
  <si>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</si>
  <si>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</si>
  <si>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</si>
  <si>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</si>
  <si>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</si>
  <si>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</si>
  <si>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</si>
  <si>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</si>
  <si>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</si>
  <si>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</si>
  <si>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</si>
  <si>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</si>
  <si>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</si>
  <si>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</si>
  <si>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</si>
  <si>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</si>
  <si>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</si>
  <si>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</si>
  <si>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</si>
  <si>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</si>
  <si>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</si>
  <si>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</si>
  <si>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</si>
  <si>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</si>
  <si>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</si>
  <si>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</si>
  <si>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</si>
  <si>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</si>
  <si>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</si>
  <si>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</si>
  <si>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</si>
  <si>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</si>
  <si>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</si>
  <si>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</si>
  <si>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</si>
  <si>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</si>
  <si>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</si>
  <si>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</si>
  <si>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</si>
  <si>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</si>
  <si>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</si>
  <si>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</si>
  <si>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</si>
  <si>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</si>
  <si>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</si>
  <si>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</si>
  <si>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</si>
  <si>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</si>
  <si>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</si>
  <si>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</si>
  <si>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</si>
  <si>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</si>
  <si>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</si>
  <si>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</si>
  <si>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</si>
  <si>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</si>
  <si>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</si>
  <si>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</si>
  <si>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</si>
  <si>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</si>
  <si>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</si>
  <si>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</si>
  <si>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</si>
  <si>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</si>
  <si>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</si>
  <si>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</si>
  <si>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</si>
  <si>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</si>
  <si>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</si>
  <si>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</si>
  <si>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</si>
  <si>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</si>
  <si>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</si>
  <si>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</si>
  <si>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</si>
  <si>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</si>
  <si>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</si>
  <si>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</si>
  <si>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</si>
  <si>
    <t>Arbalest</t>
  </si>
  <si>
    <t>Crossbow</t>
  </si>
  <si>
    <t>Recurve Crossbow</t>
  </si>
  <si>
    <t>Compound Crossbow</t>
  </si>
  <si>
    <t>Chuguo nu</t>
  </si>
  <si>
    <t>Gastraphetes</t>
  </si>
  <si>
    <t>Cranequin</t>
  </si>
  <si>
    <t>A regular crossbow, capable to fire deadly quarrels.</t>
  </si>
  <si>
    <t>A crossbow that fire botls at a very fast pace.</t>
  </si>
  <si>
    <t>A levering system is providing this crossbow additional strength upon firing quarrels.</t>
  </si>
  <si>
    <t>Also known as double shot repeating crossbow, this weapon can fire 2 projectiles in rapid succession.</t>
  </si>
  <si>
    <t>This very simple weapon is based on a composite bow, and provides a lot of strength upon firing its bolts.</t>
  </si>
  <si>
    <t>Rank VI, Upgrades from Crossbow</t>
  </si>
  <si>
    <t>Rank V, Upgrades from Crossbow</t>
  </si>
  <si>
    <t>Sauterelle</t>
  </si>
  <si>
    <t>This heavier crossbow is designed to fire explosive projectiles. Upon landing, the bolt deals physical damage to its primary target, then deals Fire damage to any unit in an area around the target.</t>
  </si>
  <si>
    <t>Rank VII, Upgrades from Compound Crossbow</t>
  </si>
  <si>
    <t>Rank VII, Upgrades from Recurve Crossbow</t>
  </si>
  <si>
    <t>This steel crossbow is particularly useful when fighting mounted. Has increased precision and fires at a very fast pace.</t>
  </si>
  <si>
    <t>An ancient version of the crossbow, which is also very light and effective on the battlefield. Increases Agility.</t>
  </si>
  <si>
    <t>Wallarmbrust</t>
  </si>
  <si>
    <t>A heavy 2 -handed siege weapon, capable of fire really powerful bolts that ignore 50% of the target's defense. Has a really slow firing rate.</t>
  </si>
  <si>
    <t>Rank IX, Upgrades from Compound Bow</t>
  </si>
  <si>
    <t>Rank VIII, Upgrades from Gastraphetes.</t>
  </si>
  <si>
    <t>Cheiroballistra</t>
  </si>
  <si>
    <t>A metal-based crossbow, capable of firing small, thin, iron bolts, that deal more damage based on how wounded their target is.</t>
  </si>
  <si>
    <t>Rank X, Upgrades from Cranequin</t>
  </si>
  <si>
    <t>The Art of War</t>
  </si>
  <si>
    <t>A deadly, mighty crossbow, crafted for the most renown archers. Its bolts travel at lightning speed, giving close to no chance to its enemies. Its light weight also grants its wielder bonus Agility and fires 2 bolts successively.</t>
  </si>
  <si>
    <t>Rank XI, Upgrades from Chuguo nu  + Arcuballista</t>
  </si>
  <si>
    <t>Arcuballista</t>
  </si>
  <si>
    <t>Spear</t>
  </si>
  <si>
    <t>Pike</t>
  </si>
  <si>
    <t>Glaive</t>
  </si>
  <si>
    <t>Halberd</t>
  </si>
  <si>
    <t>Goedendag</t>
  </si>
  <si>
    <t>Partisan</t>
  </si>
  <si>
    <t>Arbir</t>
  </si>
  <si>
    <t>Qiang</t>
  </si>
  <si>
    <t>Ox Tongue</t>
  </si>
  <si>
    <t>Trishula</t>
  </si>
  <si>
    <t>Naginata</t>
  </si>
  <si>
    <t>Boar Spear</t>
  </si>
  <si>
    <t>Trident</t>
  </si>
  <si>
    <t>Hoeroa</t>
  </si>
  <si>
    <t>Tepoztopilli</t>
  </si>
  <si>
    <t>Xyston</t>
  </si>
  <si>
    <t>Sibat</t>
  </si>
  <si>
    <t>Yari</t>
  </si>
  <si>
    <t>Fork</t>
  </si>
  <si>
    <t>Spetum</t>
  </si>
  <si>
    <t>A 2-handed wooden shaft with a steel spearhead. Effective at parrying and dealing damage to shielded enemies.</t>
  </si>
  <si>
    <t>A rather long wooden shaft with a leaf-shaped blade. Provides additional parry. Counterattacks upon parrying.</t>
  </si>
  <si>
    <t>A long pole with a rather large steel blade on top. Provides additional parry and bonus damage to shielded enemies. Holds the ability Deadly Spin.</t>
  </si>
  <si>
    <t>Rank II, Upgrades from Pike.</t>
  </si>
  <si>
    <t>A long pole, with a well defined blade. Effective at parrying. Counterattacks upon parrying. Inflicts Bleed I on impact.</t>
  </si>
  <si>
    <t>Rank II, Upgrades from Qiang</t>
  </si>
  <si>
    <t>Ax axe mounted on top of a rather short shaft. Holds the ability Shatter.</t>
  </si>
  <si>
    <t>Brandistock</t>
  </si>
  <si>
    <t>A three-pronged spear, primarly used for fishing. Provides additional parry and water resistance.</t>
  </si>
  <si>
    <t>A rather stiff club mounted with a blade. Provides additional parry and bonus damage against shielded enemies. Holds the ability Deadly Spin. Damage increases with distance travelled.</t>
  </si>
  <si>
    <t>Rank IV, Upgrades from Glaive</t>
  </si>
  <si>
    <t>A long spear with 2 heads. Very effective at parrying. Counterattacks upon parrying. Inflicts Bleed I on impact.</t>
  </si>
  <si>
    <t>Rank IV, Upgrades from Arbir</t>
  </si>
  <si>
    <t>A rather short spear, with two lugs on the spearsocket to prevent extensive penetration of the blade. Inflicts Slow I on impact.</t>
  </si>
  <si>
    <t>Fauchard</t>
  </si>
  <si>
    <t>A heavy spear with a curved blade. Provides additional parry and bonus damage against shielded enemies. Holds the ability Deadly Spin. Inflicts Hemorrhage I on impact.</t>
  </si>
  <si>
    <t>Rank VI, Upgrades from Glaive</t>
  </si>
  <si>
    <t>Long wooden shaft mounted with a spearhead and protrusions of the sides, to help parrying attacks. Provides additional parry. Inflicts Slow I on impact.</t>
  </si>
  <si>
    <t>Rank VI, Upgrades from Boar Spear</t>
  </si>
  <si>
    <t>A polearm with 3 retractable blades. Provides additional parry and water resistance. Inflicts Bleed I on impact.</t>
  </si>
  <si>
    <t>Rank VII, Upgrades from Trident</t>
  </si>
  <si>
    <t>A broad-headed double-edged spear with protusions from the middle of the blades. Provides additional parry. Inflicts Slow I and Bleed I on impact.</t>
  </si>
  <si>
    <t>Rank VIII, Upgrades from Partisan</t>
  </si>
  <si>
    <t>A very light spear, with a multipurpose blade. Provides additional parry. Counterattacks upon parrying. Inflicts Bleed I on impact. Holds the ability Impair.</t>
  </si>
  <si>
    <t>Rank VIII, Upgrades from Xyston</t>
  </si>
  <si>
    <t>A whalebone long club. Very effective and both smashing and thrusting. Holds the ability Shatter. Inflicts Hemorrhage I on impact.</t>
  </si>
  <si>
    <t>Rank VIII, Upgrades from Halberd.</t>
  </si>
  <si>
    <t>Ahlspiess</t>
  </si>
  <si>
    <t>A short spear, very effective in close combat. Its light weight allows for fast strikes. Increases Agility, Critical Strike chances and increases attack priority.</t>
  </si>
  <si>
    <t>Rank IX</t>
  </si>
  <si>
    <t>A metal pole with a curved single-edged blade on the end. Its shaft also contains a hidden blade. Provides additional parry and bonus damage against shielded enemies. Holds the abilities Deadly Spin and Swift Strike. Inflicts Hemorrhage I on impact.</t>
  </si>
  <si>
    <t>Rank IX, Upgrades from Fauchard</t>
  </si>
  <si>
    <t>A powerful 3-headed spear that can cut through most shells. Provides additional parry and water resistance. Deals bonus damage against shielded enemies. Inflicts Bleed I on impact.</t>
  </si>
  <si>
    <t>Rank X, Upgrades from Brandistock</t>
  </si>
  <si>
    <t>A rather short shaft mounted with an obsidian blade, very effective at both slashing and thrusting. Holds the ability Shatter. Inflicts Hemorrhage I on immact. Provides additional Agility.</t>
  </si>
  <si>
    <t>Rank X, Upgrades from Hoeroa</t>
  </si>
  <si>
    <t>A ceremonial triden, marked with deity signs. Provides additional parry and water resistance. Inflicts Bleed I on impact. Significantly increases Magic and Magic Defense.</t>
  </si>
  <si>
    <t>Rank XI, Upgrades from Brandistock</t>
  </si>
  <si>
    <t xml:space="preserve">A long shaft mounted with a long, pointy blade, and two side blades. The primary blade is used for thrusting, while the secondary blade and for slashing. Provides additional parry. Inflicts Slow I, Hemorrhage I and Bleed I on impact. Holds the ability Deadly Spin. Deals bonus damage against shielded enemies. </t>
  </si>
  <si>
    <t>Rank XI, Upgrades from Ox Tongue + Fauchard</t>
  </si>
  <si>
    <t>A shaft with a very long and sharp blade, used by very skilled and renowned warriors. Increases Agility, Critical Strike chances and increases attack priority. Provides additional parry and bonus damage against shielded enemies. Holds the abilities Deadly Spin and Swift Strike. Inflicts Hemorrhage I on impact.</t>
  </si>
  <si>
    <t>Rank XII, Upgrades from Naginata + Ahlspiess</t>
  </si>
  <si>
    <t>Mace</t>
  </si>
  <si>
    <t>Gada</t>
  </si>
  <si>
    <t>Pernach</t>
  </si>
  <si>
    <t>Quauhololli</t>
  </si>
  <si>
    <t>Roundhead</t>
  </si>
  <si>
    <t>Sharur</t>
  </si>
  <si>
    <t>Bozdogan</t>
  </si>
  <si>
    <t>Shishpar</t>
  </si>
  <si>
    <t>Shestopyor</t>
  </si>
  <si>
    <t>Marshal Mace</t>
  </si>
  <si>
    <t>Bulava</t>
  </si>
  <si>
    <t>Morning Star</t>
  </si>
  <si>
    <t>War Hammer</t>
  </si>
  <si>
    <t>A heavy, one handed mace, very useful to break armors. Inflicts Break I on impact.</t>
  </si>
  <si>
    <t>A round-shape mace mounted with a spike. Effective as a melee weapon and a magic staff. Increases the effectiveness of healing abilities.</t>
  </si>
  <si>
    <t>Kanabo</t>
  </si>
  <si>
    <t>A long mace with iron stud on the end. Effective at parrying. Inflicts Bleed I on impact.</t>
  </si>
  <si>
    <t>A winged-mace, capable of breaking through heavy plates. Inflicts Break I and Magic Break I on impact.</t>
  </si>
  <si>
    <t>Rank IV, Upgrades from War Hammer</t>
  </si>
  <si>
    <t>A long shaft with a heavy rock, effective at crushing bones. Increases the effectiveness of healing abilities. Inflicts Break I on impact.</t>
  </si>
  <si>
    <t>Rank V, Upgrades from War Hammer + Gada</t>
  </si>
  <si>
    <t>A long staff with a 12 spikes head. Effective at parrying. Inflicts Bleed II on impact.</t>
  </si>
  <si>
    <t>Rank V, Upgrades from Kanabo</t>
  </si>
  <si>
    <t>A winged, black tainted metal mace. Inflicts Break II and Magic Break II on impact.</t>
  </si>
  <si>
    <t>Rank VII, Upgrades from Pernach</t>
  </si>
  <si>
    <t>A mace with eight flanges and a spike. Increases the effectiveness of healing abilities. Inflicts Break III on impact.</t>
  </si>
  <si>
    <t>Rank VIII, Upgrades from Quauhololli</t>
  </si>
  <si>
    <t>A heavy long shaft with a spiky head, combining blunt force and puncture attacks to kill its enemies. Effective at parrying. Inflicts Bleed II and Slow I on impact.</t>
  </si>
  <si>
    <t>Rank VIII, Upgrades from Roundhead</t>
  </si>
  <si>
    <t>A winged, black tainted metal mace. Inflicts Break II and Magic Break II on impact. Also increases the effectiveness of healing abilities.</t>
  </si>
  <si>
    <t>Rank IX, Upgrades from Bozdogan</t>
  </si>
  <si>
    <t>Trench Raiding Club</t>
  </si>
  <si>
    <t>A short wooden spiky club, very effective at disarming opponents. Inflicts Slow II, Bleed II and Break II on impact. Increases critical strike chance.</t>
  </si>
  <si>
    <t>A mace used in religious ceremonies. Significantly increases the effectiveness of healing abilities. Reduces MP costs by 30%.</t>
  </si>
  <si>
    <t>Rank X, Upgrades from Gada</t>
  </si>
  <si>
    <t>A short studded mace, used in close combat. Inflicts Slow II, Bleed II and Break II on impact. Increases critical strike chance. Increases Magic.</t>
  </si>
  <si>
    <t>Rank XI, Upgrades from Trench Raiding Club</t>
  </si>
  <si>
    <t>The smasher of thousands. This enchanted mace can defeat any demon it faces. Significants increases the effectiveness of healing abilities. Reduces MP costs by 30%. Inflicts Break III and Magic Break III on impact.</t>
  </si>
  <si>
    <t>Rank XII, Upgrades from Shestopyor + Marshal Mace</t>
  </si>
  <si>
    <t>Firearm</t>
  </si>
  <si>
    <t>Musket</t>
  </si>
  <si>
    <t>Blunderbluss</t>
  </si>
  <si>
    <t>Arquebus</t>
  </si>
  <si>
    <t>Huochong</t>
  </si>
  <si>
    <t>Lancaster</t>
  </si>
  <si>
    <t>Ribauldequin</t>
  </si>
  <si>
    <t>San Yan Chong</t>
  </si>
  <si>
    <t>Xun Lei Chong</t>
  </si>
  <si>
    <t>Fomalhaut</t>
  </si>
  <si>
    <t>Long gun with fast but unreliable projectile that deals magic damage.</t>
  </si>
  <si>
    <t>An effective, short range firearm. Ineffective at longer range.</t>
  </si>
  <si>
    <t>Long gun with fast but unreliable projectile that deals magic damage. Inflicts Break I on impact.</t>
  </si>
  <si>
    <t>Rank VI, Upgrades from Arquebus</t>
  </si>
  <si>
    <t>Hand cannon. The projectile explodes on hit, dealing magic damage in an area.</t>
  </si>
  <si>
    <t>Tanegashima</t>
  </si>
  <si>
    <t>Rank VII, Upgrades from Blunderbluss</t>
  </si>
  <si>
    <t>A small pistol with great rate of fire and high precision. Capable of shooting 2 bullets in succession.</t>
  </si>
  <si>
    <t>A volley gun that shoots bullets in a cone. The center bullet is aimed at the primary target, while a total of 7 bullets are fired, 3 on each side. Multiple bullets hitting the same target deal 30% damage.</t>
  </si>
  <si>
    <t>Rank VIII, Upgrades from Huochong</t>
  </si>
  <si>
    <t>Three barrel hand cannon. Its projectiles explode on hit, dealing damage in an area. The primary projectile hits the targets, while the 2 other projectiles create a cone shape around the main fire line. Multiple bullets hitting the same target deal 60% damage.</t>
  </si>
  <si>
    <t>Revolving-barrel, spear-combined musket.The 5 cannons of the weapon destroys any armor it faces. Inflicts Break II and Magic Break II on impact.</t>
  </si>
  <si>
    <t>Rank IX, Upgrades from Musket</t>
  </si>
  <si>
    <t>A large, modern rifle with high precision. Its deadly bullets with pierce through any target, dealing damage to all units in their path. Deals 10% reduced damage of each successive enemy hit, up to a minimum of 60%. Inflicts Bleed II on impact.</t>
  </si>
  <si>
    <t>A firearm with slow fire rate and short range. Inflicts Bleed I on impact.</t>
  </si>
  <si>
    <t>Rank XI, Upgrades from Tanegashima</t>
  </si>
  <si>
    <t>Post Mortem</t>
  </si>
  <si>
    <t>Scythe</t>
  </si>
  <si>
    <t>Sickle</t>
  </si>
  <si>
    <t>Khopesh</t>
  </si>
  <si>
    <t>Kama</t>
  </si>
  <si>
    <t>Billhook</t>
  </si>
  <si>
    <t>War Scythe</t>
  </si>
  <si>
    <t>Harpe</t>
  </si>
  <si>
    <t>Omen of Death</t>
  </si>
  <si>
    <t>Omen of Hope</t>
  </si>
  <si>
    <t>A short, curvy blade, used to harvest. Anything.</t>
  </si>
  <si>
    <t>Short sword, capable of pulling an enemy towards its wielder. Holds the ability Attraction.</t>
  </si>
  <si>
    <t>Traditional tool to reap crops. Can also be used as a short range blade. Increases agility. Increases the efficacy of healing items.</t>
  </si>
  <si>
    <t>A short tool with a blade made of carbon. Increases Magic. Increases the efficacy of healing items.</t>
  </si>
  <si>
    <t>Rank V, Upgrades from Khopesh.</t>
  </si>
  <si>
    <t>A long shaft with a curvy, sharp blade. Effective at parrying. Holds the ability Attraction. Follows any action that differs from basic attacks with a basic attack.</t>
  </si>
  <si>
    <t>Rank VII, Upgrades from Billhook + Kama</t>
  </si>
  <si>
    <t>Adamantine blade, known to be wielded by deities. Increases Magic and Agility. Increases the efficacy of healing items and abilities.</t>
  </si>
  <si>
    <t>A large scythe, whose own shadow reaps through its enemies. Increases Darkness damage dealt by 30%. Increases Magic. Basic attacks steal additional health on hit.</t>
  </si>
  <si>
    <t>Rank X</t>
  </si>
  <si>
    <t>A large scythe, whose aura manifests great power and bravery. Increases Holy damage dealt by 30%. Increases Magic. Grants Faith at the start of the battle.</t>
  </si>
  <si>
    <t>The symbol of the gatekeeper between the realms of life and death. Increases Darkness and Holy damage by 30%. Greatly increases Magic. Basic attacks steal additional health on hit. Grants Faith at the start of the battle.</t>
  </si>
  <si>
    <t>Rank XII, Agrid's ultimate weapon. Upgrades from Omen of Death + Omen of Hope</t>
  </si>
  <si>
    <t>Rank III, Upgrades from Sickle</t>
  </si>
  <si>
    <t>Blood Ring</t>
  </si>
  <si>
    <t>Accessory</t>
  </si>
  <si>
    <t>A rind that boosts its owner's maximum HP</t>
  </si>
  <si>
    <t>Resource</t>
  </si>
  <si>
    <t>Iron Ore</t>
  </si>
  <si>
    <t>Sealed Medallion</t>
  </si>
  <si>
    <t>Key Item</t>
  </si>
  <si>
    <t>Health</t>
  </si>
  <si>
    <t>Mana</t>
  </si>
  <si>
    <t>Essence</t>
  </si>
  <si>
    <t>Strength</t>
  </si>
  <si>
    <t>Defense</t>
  </si>
  <si>
    <t>Magic</t>
  </si>
  <si>
    <t>Magic Defense</t>
  </si>
  <si>
    <t>Agility</t>
  </si>
  <si>
    <t>Luck</t>
  </si>
  <si>
    <t>Each weapon has a calculated power value, which is based on the stats and effects it gives. Rank provides a decent indication of how powerful a weapon is.</t>
  </si>
  <si>
    <t>Each stat, besides HP, Mana and Essence gives 1 power for 1 point. HP gives 1 power per 10 HP, Mana 1 power per 5 MP and Essence 1 power per 5 EP</t>
  </si>
  <si>
    <t>Power</t>
  </si>
  <si>
    <t>Inflicting status also raises the power. The following negative status inflicted have the indicated power :</t>
  </si>
  <si>
    <t>Bleed I</t>
  </si>
  <si>
    <t>Bleed II</t>
  </si>
  <si>
    <t>Bleed III</t>
  </si>
  <si>
    <t>Hemo I</t>
  </si>
  <si>
    <t>Poison</t>
  </si>
  <si>
    <t>Blind</t>
  </si>
  <si>
    <t>Silence</t>
  </si>
  <si>
    <t>Break I</t>
  </si>
  <si>
    <t>Break II</t>
  </si>
  <si>
    <t>Break III</t>
  </si>
  <si>
    <t>Magic Break I</t>
  </si>
  <si>
    <t>Magic Break II</t>
  </si>
  <si>
    <t>Magic Break III</t>
  </si>
  <si>
    <t>The following bound abilities add power :</t>
  </si>
  <si>
    <t>Drain Slash</t>
  </si>
  <si>
    <t>Weak Point</t>
  </si>
  <si>
    <t>Slow I</t>
  </si>
  <si>
    <t>Slow II</t>
  </si>
  <si>
    <t>Slow III</t>
  </si>
  <si>
    <t>Knight's Vow</t>
  </si>
  <si>
    <t>Magical Impact</t>
  </si>
  <si>
    <t>Immunity</t>
  </si>
  <si>
    <t>MP cost reduction is 5 power per 10%</t>
  </si>
  <si>
    <t>Removes</t>
  </si>
  <si>
    <t>Shell</t>
  </si>
  <si>
    <t>Protect</t>
  </si>
  <si>
    <t>Abode of Souls</t>
  </si>
  <si>
    <t>Trance</t>
  </si>
  <si>
    <t>Crystal Guard</t>
  </si>
  <si>
    <t>Evasive Dance</t>
  </si>
  <si>
    <t>Suffers from</t>
  </si>
  <si>
    <t>Holy Wrath</t>
  </si>
  <si>
    <t>Rank XII, Louga's ultimate weapon.</t>
  </si>
  <si>
    <t>Effectiveness of potions</t>
  </si>
  <si>
    <t>Sinister Strike</t>
  </si>
  <si>
    <t>Deals bonus dmg against type</t>
  </si>
  <si>
    <t>regular</t>
  </si>
  <si>
    <t>strong</t>
  </si>
  <si>
    <t>First Aid</t>
  </si>
  <si>
    <t>Camouflage</t>
  </si>
  <si>
    <t>Elemental affinity dmg reduction (1 per 10% per element)</t>
  </si>
  <si>
    <t>Bloody Murder</t>
  </si>
  <si>
    <t>Curative Fog</t>
  </si>
  <si>
    <t>Axe Throw</t>
  </si>
  <si>
    <t>Cleave</t>
  </si>
  <si>
    <t>Crush</t>
  </si>
  <si>
    <t>Grounded</t>
  </si>
  <si>
    <t>Lifedrain</t>
  </si>
  <si>
    <t>Bloodbath</t>
  </si>
  <si>
    <t>Execute</t>
  </si>
  <si>
    <t>Endless Rampage</t>
  </si>
  <si>
    <t>Claws malus per rank</t>
  </si>
  <si>
    <t>Howling Moon</t>
  </si>
  <si>
    <t>Claw Storm</t>
  </si>
  <si>
    <t>Weapon is 2-handed (per rank)</t>
  </si>
  <si>
    <t>Crystal Breach</t>
  </si>
  <si>
    <t>Elemental dmg increase (1 per 10%)</t>
  </si>
  <si>
    <t>Essence Boost</t>
  </si>
  <si>
    <t>Hand of Protection</t>
  </si>
  <si>
    <t>Essence Flux</t>
  </si>
  <si>
    <t>Saving Light</t>
  </si>
  <si>
    <t>Slow</t>
  </si>
  <si>
    <t>Negate</t>
  </si>
  <si>
    <t>Void Beam</t>
  </si>
  <si>
    <t>Magic Counter</t>
  </si>
  <si>
    <t>Jouvence</t>
  </si>
  <si>
    <t>Wisdom</t>
  </si>
  <si>
    <t>Mana Well</t>
  </si>
  <si>
    <t>Pain Blast</t>
  </si>
  <si>
    <t>Purify</t>
  </si>
  <si>
    <t>Flare</t>
  </si>
  <si>
    <t>Doom</t>
  </si>
  <si>
    <t>Grants</t>
  </si>
  <si>
    <t>Bravery</t>
  </si>
  <si>
    <t>Faith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</si>
</sst>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244"/>
  <sheetViews>
    <sheetView topLeftCell="A168" workbookViewId="0">
      <selection activeCell="B149" sqref="B149:F172"/>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28</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124</v>
      </c>
      <c r="E14" s="1" t="s">
        <v>32</v>
      </c>
      <c r="F14" t="s">
        <v>29</v>
      </c>
    </row>
    <row r="15" spans="2:6" x14ac:dyDescent="0.25">
      <c r="B15">
        <v>1001</v>
      </c>
      <c r="C15" t="s">
        <v>27</v>
      </c>
      <c r="D15" t="s">
        <v>124</v>
      </c>
      <c r="E15" s="1" t="s">
        <v>38</v>
      </c>
      <c r="F15" t="s">
        <v>30</v>
      </c>
    </row>
    <row r="16" spans="2:6" x14ac:dyDescent="0.25">
      <c r="B16">
        <v>1002</v>
      </c>
      <c r="C16" t="s">
        <v>31</v>
      </c>
      <c r="D16" t="s">
        <v>124</v>
      </c>
      <c r="E16" s="1" t="s">
        <v>32</v>
      </c>
      <c r="F16" t="s">
        <v>33</v>
      </c>
    </row>
    <row r="17" spans="2:6" x14ac:dyDescent="0.25">
      <c r="B17">
        <v>1003</v>
      </c>
      <c r="C17" t="s">
        <v>34</v>
      </c>
      <c r="D17" t="s">
        <v>124</v>
      </c>
      <c r="E17" s="1" t="s">
        <v>32</v>
      </c>
      <c r="F17" t="s">
        <v>35</v>
      </c>
    </row>
    <row r="18" spans="2:6" ht="30" x14ac:dyDescent="0.25">
      <c r="B18">
        <v>1004</v>
      </c>
      <c r="C18" t="s">
        <v>36</v>
      </c>
      <c r="D18" t="s">
        <v>124</v>
      </c>
      <c r="E18" s="1" t="s">
        <v>37</v>
      </c>
      <c r="F18" t="s">
        <v>39</v>
      </c>
    </row>
    <row r="19" spans="2:6" x14ac:dyDescent="0.25">
      <c r="B19">
        <v>1005</v>
      </c>
      <c r="C19" t="s">
        <v>40</v>
      </c>
      <c r="D19" t="s">
        <v>124</v>
      </c>
      <c r="E19" s="1" t="s">
        <v>41</v>
      </c>
      <c r="F19" t="s">
        <v>42</v>
      </c>
    </row>
    <row r="20" spans="2:6" x14ac:dyDescent="0.25">
      <c r="B20">
        <v>1006</v>
      </c>
      <c r="C20" t="s">
        <v>43</v>
      </c>
      <c r="D20" t="s">
        <v>124</v>
      </c>
      <c r="E20" s="1" t="s">
        <v>44</v>
      </c>
      <c r="F20" t="s">
        <v>45</v>
      </c>
    </row>
    <row r="21" spans="2:6" ht="30" x14ac:dyDescent="0.25">
      <c r="B21">
        <v>1007</v>
      </c>
      <c r="C21" t="s">
        <v>46</v>
      </c>
      <c r="D21" t="s">
        <v>124</v>
      </c>
      <c r="E21" s="1" t="s">
        <v>47</v>
      </c>
      <c r="F21" t="s">
        <v>48</v>
      </c>
    </row>
    <row r="22" spans="2:6" ht="30" x14ac:dyDescent="0.25">
      <c r="B22">
        <v>1008</v>
      </c>
      <c r="C22" t="s">
        <v>49</v>
      </c>
      <c r="D22" t="s">
        <v>124</v>
      </c>
      <c r="E22" s="1" t="s">
        <v>51</v>
      </c>
      <c r="F22" t="s">
        <v>50</v>
      </c>
    </row>
    <row r="23" spans="2:6" x14ac:dyDescent="0.25">
      <c r="B23">
        <v>1009</v>
      </c>
      <c r="C23" t="s">
        <v>52</v>
      </c>
      <c r="D23" t="s">
        <v>124</v>
      </c>
      <c r="E23" s="1" t="s">
        <v>53</v>
      </c>
      <c r="F23" t="s">
        <v>54</v>
      </c>
    </row>
    <row r="24" spans="2:6" ht="45" x14ac:dyDescent="0.25">
      <c r="B24">
        <v>1010</v>
      </c>
      <c r="C24" t="s">
        <v>55</v>
      </c>
      <c r="D24" t="s">
        <v>124</v>
      </c>
      <c r="E24" s="1" t="s">
        <v>56</v>
      </c>
      <c r="F24" t="s">
        <v>336</v>
      </c>
    </row>
    <row r="25" spans="2:6" ht="30" x14ac:dyDescent="0.25">
      <c r="B25">
        <v>1011</v>
      </c>
      <c r="C25" t="s">
        <v>57</v>
      </c>
      <c r="D25" t="s">
        <v>124</v>
      </c>
      <c r="E25" s="1" t="s">
        <v>51</v>
      </c>
      <c r="F25" t="s">
        <v>58</v>
      </c>
    </row>
    <row r="26" spans="2:6" ht="30" x14ac:dyDescent="0.25">
      <c r="B26">
        <v>1012</v>
      </c>
      <c r="C26" t="s">
        <v>59</v>
      </c>
      <c r="D26" t="s">
        <v>124</v>
      </c>
      <c r="E26" s="1" t="s">
        <v>60</v>
      </c>
      <c r="F26" t="s">
        <v>61</v>
      </c>
    </row>
    <row r="27" spans="2:6" ht="30" x14ac:dyDescent="0.25">
      <c r="B27">
        <v>1013</v>
      </c>
      <c r="C27" t="s">
        <v>62</v>
      </c>
      <c r="D27" t="s">
        <v>124</v>
      </c>
      <c r="E27" s="1" t="s">
        <v>63</v>
      </c>
      <c r="F27" t="s">
        <v>58</v>
      </c>
    </row>
    <row r="28" spans="2:6" ht="30" x14ac:dyDescent="0.25">
      <c r="B28">
        <v>1014</v>
      </c>
      <c r="C28" t="s">
        <v>64</v>
      </c>
      <c r="D28" t="s">
        <v>124</v>
      </c>
      <c r="E28" s="1" t="s">
        <v>65</v>
      </c>
      <c r="F28" t="s">
        <v>66</v>
      </c>
    </row>
    <row r="29" spans="2:6" ht="45" x14ac:dyDescent="0.25">
      <c r="B29">
        <v>1015</v>
      </c>
      <c r="C29" t="s">
        <v>67</v>
      </c>
      <c r="D29" t="s">
        <v>124</v>
      </c>
      <c r="E29" s="1" t="s">
        <v>68</v>
      </c>
      <c r="F29" t="s">
        <v>69</v>
      </c>
    </row>
    <row r="30" spans="2:6" ht="30" x14ac:dyDescent="0.25">
      <c r="B30">
        <v>1016</v>
      </c>
      <c r="C30" t="s">
        <v>70</v>
      </c>
      <c r="D30" t="s">
        <v>124</v>
      </c>
      <c r="E30" s="1" t="s">
        <v>71</v>
      </c>
      <c r="F30" t="s">
        <v>72</v>
      </c>
    </row>
    <row r="31" spans="2:6" ht="45" x14ac:dyDescent="0.25">
      <c r="B31">
        <v>1017</v>
      </c>
      <c r="C31" t="s">
        <v>73</v>
      </c>
      <c r="D31" t="s">
        <v>124</v>
      </c>
      <c r="E31" s="1" t="s">
        <v>74</v>
      </c>
      <c r="F31" t="s">
        <v>75</v>
      </c>
    </row>
    <row r="32" spans="2:6" x14ac:dyDescent="0.25">
      <c r="B32">
        <v>1018</v>
      </c>
      <c r="C32" t="s">
        <v>76</v>
      </c>
      <c r="D32" t="s">
        <v>124</v>
      </c>
      <c r="E32" s="1" t="s">
        <v>77</v>
      </c>
      <c r="F32" t="s">
        <v>78</v>
      </c>
    </row>
    <row r="33" spans="2:6" x14ac:dyDescent="0.25">
      <c r="B33">
        <v>1019</v>
      </c>
      <c r="C33" t="s">
        <v>79</v>
      </c>
      <c r="D33" t="s">
        <v>124</v>
      </c>
      <c r="E33" s="1" t="s">
        <v>80</v>
      </c>
      <c r="F33" t="s">
        <v>78</v>
      </c>
    </row>
    <row r="34" spans="2:6" ht="30" x14ac:dyDescent="0.25">
      <c r="B34">
        <v>1020</v>
      </c>
      <c r="C34" t="s">
        <v>81</v>
      </c>
      <c r="D34" t="s">
        <v>124</v>
      </c>
      <c r="E34" s="1" t="s">
        <v>65</v>
      </c>
      <c r="F34" t="s">
        <v>84</v>
      </c>
    </row>
    <row r="35" spans="2:6" ht="45" x14ac:dyDescent="0.25">
      <c r="B35">
        <v>1021</v>
      </c>
      <c r="C35" t="s">
        <v>82</v>
      </c>
      <c r="D35" t="s">
        <v>124</v>
      </c>
      <c r="E35" s="1" t="s">
        <v>83</v>
      </c>
      <c r="F35" t="s">
        <v>85</v>
      </c>
    </row>
    <row r="36" spans="2:6" ht="45" x14ac:dyDescent="0.25">
      <c r="B36">
        <v>1022</v>
      </c>
      <c r="C36" t="s">
        <v>86</v>
      </c>
      <c r="D36" t="s">
        <v>124</v>
      </c>
      <c r="E36" s="1" t="s">
        <v>87</v>
      </c>
      <c r="F36" t="s">
        <v>85</v>
      </c>
    </row>
    <row r="37" spans="2:6" ht="30" x14ac:dyDescent="0.25">
      <c r="B37">
        <v>1023</v>
      </c>
      <c r="C37" t="s">
        <v>88</v>
      </c>
      <c r="D37" t="s">
        <v>124</v>
      </c>
      <c r="E37" s="1" t="s">
        <v>99</v>
      </c>
      <c r="F37" t="s">
        <v>89</v>
      </c>
    </row>
    <row r="38" spans="2:6" ht="60" x14ac:dyDescent="0.25">
      <c r="B38">
        <v>1024</v>
      </c>
      <c r="C38" t="s">
        <v>90</v>
      </c>
      <c r="D38" t="s">
        <v>124</v>
      </c>
      <c r="E38" s="1" t="s">
        <v>91</v>
      </c>
      <c r="F38" t="s">
        <v>92</v>
      </c>
    </row>
    <row r="39" spans="2:6" ht="45" x14ac:dyDescent="0.25">
      <c r="B39">
        <v>1025</v>
      </c>
      <c r="C39" t="s">
        <v>93</v>
      </c>
      <c r="D39" t="s">
        <v>124</v>
      </c>
      <c r="E39" s="1" t="s">
        <v>94</v>
      </c>
      <c r="F39" t="s">
        <v>95</v>
      </c>
    </row>
    <row r="40" spans="2:6" ht="45" x14ac:dyDescent="0.25">
      <c r="B40">
        <v>1026</v>
      </c>
      <c r="C40" t="s">
        <v>96</v>
      </c>
      <c r="D40" t="s">
        <v>124</v>
      </c>
      <c r="E40" s="1" t="s">
        <v>100</v>
      </c>
      <c r="F40" t="s">
        <v>97</v>
      </c>
    </row>
    <row r="41" spans="2:6" ht="30" x14ac:dyDescent="0.25">
      <c r="B41">
        <v>1027</v>
      </c>
      <c r="C41" t="s">
        <v>98</v>
      </c>
      <c r="D41" t="s">
        <v>124</v>
      </c>
      <c r="E41" s="1" t="s">
        <v>101</v>
      </c>
      <c r="F41" t="s">
        <v>102</v>
      </c>
    </row>
    <row r="42" spans="2:6" ht="60" x14ac:dyDescent="0.25">
      <c r="B42">
        <v>1028</v>
      </c>
      <c r="C42" t="s">
        <v>104</v>
      </c>
      <c r="D42" t="s">
        <v>124</v>
      </c>
      <c r="E42" s="1" t="s">
        <v>105</v>
      </c>
      <c r="F42" t="s">
        <v>106</v>
      </c>
    </row>
    <row r="43" spans="2:6" ht="60" x14ac:dyDescent="0.25">
      <c r="B43">
        <v>1029</v>
      </c>
      <c r="C43" t="s">
        <v>103</v>
      </c>
      <c r="D43" t="s">
        <v>124</v>
      </c>
      <c r="E43" s="1" t="s">
        <v>107</v>
      </c>
      <c r="F43" t="s">
        <v>108</v>
      </c>
    </row>
    <row r="44" spans="2:6" ht="45" x14ac:dyDescent="0.25">
      <c r="B44">
        <v>1030</v>
      </c>
      <c r="C44" t="s">
        <v>109</v>
      </c>
      <c r="D44" t="s">
        <v>124</v>
      </c>
      <c r="E44" s="1" t="s">
        <v>110</v>
      </c>
      <c r="F44" t="s">
        <v>111</v>
      </c>
    </row>
    <row r="45" spans="2:6" x14ac:dyDescent="0.25">
      <c r="B45">
        <v>1031</v>
      </c>
      <c r="C45" t="s">
        <v>112</v>
      </c>
      <c r="D45" t="s">
        <v>124</v>
      </c>
      <c r="E45" s="1" t="s">
        <v>113</v>
      </c>
      <c r="F45" t="s">
        <v>114</v>
      </c>
    </row>
    <row r="46" spans="2:6" x14ac:dyDescent="0.25">
      <c r="B46">
        <v>1032</v>
      </c>
      <c r="C46" t="s">
        <v>126</v>
      </c>
      <c r="D46" t="s">
        <v>125</v>
      </c>
      <c r="E46" s="1" t="s">
        <v>130</v>
      </c>
      <c r="F46" t="s">
        <v>29</v>
      </c>
    </row>
    <row r="47" spans="2:6" x14ac:dyDescent="0.25">
      <c r="B47">
        <v>1033</v>
      </c>
      <c r="C47" t="s">
        <v>127</v>
      </c>
      <c r="D47" t="s">
        <v>125</v>
      </c>
      <c r="E47" s="1" t="s">
        <v>128</v>
      </c>
      <c r="F47" t="s">
        <v>129</v>
      </c>
    </row>
    <row r="48" spans="2:6" ht="30" x14ac:dyDescent="0.25">
      <c r="B48">
        <v>1034</v>
      </c>
      <c r="C48" t="s">
        <v>131</v>
      </c>
      <c r="D48" t="s">
        <v>125</v>
      </c>
      <c r="E48" s="1" t="s">
        <v>132</v>
      </c>
      <c r="F48" t="s">
        <v>30</v>
      </c>
    </row>
    <row r="49" spans="2:6" ht="30" x14ac:dyDescent="0.25">
      <c r="B49">
        <v>1035</v>
      </c>
      <c r="C49" t="s">
        <v>133</v>
      </c>
      <c r="D49" t="s">
        <v>125</v>
      </c>
      <c r="E49" s="1" t="s">
        <v>134</v>
      </c>
      <c r="F49" t="s">
        <v>30</v>
      </c>
    </row>
    <row r="50" spans="2:6" ht="30" x14ac:dyDescent="0.25">
      <c r="B50">
        <v>1036</v>
      </c>
      <c r="C50" t="s">
        <v>135</v>
      </c>
      <c r="D50" t="s">
        <v>125</v>
      </c>
      <c r="E50" s="1" t="s">
        <v>136</v>
      </c>
      <c r="F50" t="s">
        <v>137</v>
      </c>
    </row>
    <row r="51" spans="2:6" ht="30" x14ac:dyDescent="0.25">
      <c r="B51">
        <v>1037</v>
      </c>
      <c r="C51" t="s">
        <v>138</v>
      </c>
      <c r="D51" t="s">
        <v>125</v>
      </c>
      <c r="E51" s="1" t="s">
        <v>139</v>
      </c>
      <c r="F51" t="s">
        <v>140</v>
      </c>
    </row>
    <row r="52" spans="2:6" ht="45" x14ac:dyDescent="0.25">
      <c r="B52">
        <v>1038</v>
      </c>
      <c r="C52" t="s">
        <v>141</v>
      </c>
      <c r="D52" t="s">
        <v>125</v>
      </c>
      <c r="E52" s="1" t="s">
        <v>142</v>
      </c>
      <c r="F52" t="s">
        <v>143</v>
      </c>
    </row>
    <row r="53" spans="2:6" ht="45" x14ac:dyDescent="0.25">
      <c r="B53">
        <v>1039</v>
      </c>
      <c r="C53" t="s">
        <v>144</v>
      </c>
      <c r="D53" t="s">
        <v>125</v>
      </c>
      <c r="E53" s="1" t="s">
        <v>145</v>
      </c>
      <c r="F53" t="s">
        <v>146</v>
      </c>
    </row>
    <row r="54" spans="2:6" ht="45" x14ac:dyDescent="0.25">
      <c r="B54">
        <v>1040</v>
      </c>
      <c r="C54" t="s">
        <v>147</v>
      </c>
      <c r="D54" t="s">
        <v>125</v>
      </c>
      <c r="E54" s="1" t="s">
        <v>142</v>
      </c>
      <c r="F54" t="s">
        <v>148</v>
      </c>
    </row>
    <row r="55" spans="2:6" ht="45" x14ac:dyDescent="0.25">
      <c r="B55">
        <v>1041</v>
      </c>
      <c r="C55" t="s">
        <v>149</v>
      </c>
      <c r="D55" t="s">
        <v>125</v>
      </c>
      <c r="E55" s="1" t="s">
        <v>150</v>
      </c>
      <c r="F55" t="s">
        <v>151</v>
      </c>
    </row>
    <row r="56" spans="2:6" ht="45" x14ac:dyDescent="0.25">
      <c r="B56">
        <v>1042</v>
      </c>
      <c r="C56" t="s">
        <v>152</v>
      </c>
      <c r="D56" t="s">
        <v>125</v>
      </c>
      <c r="E56" s="1" t="s">
        <v>153</v>
      </c>
      <c r="F56" t="s">
        <v>154</v>
      </c>
    </row>
    <row r="57" spans="2:6" ht="45" x14ac:dyDescent="0.25">
      <c r="B57">
        <v>1043</v>
      </c>
      <c r="C57" t="s">
        <v>155</v>
      </c>
      <c r="D57" t="s">
        <v>125</v>
      </c>
      <c r="E57" s="1" t="s">
        <v>156</v>
      </c>
      <c r="F57" t="s">
        <v>157</v>
      </c>
    </row>
    <row r="58" spans="2:6" ht="30" x14ac:dyDescent="0.25">
      <c r="B58">
        <v>1044</v>
      </c>
      <c r="C58" t="s">
        <v>158</v>
      </c>
      <c r="D58" t="s">
        <v>125</v>
      </c>
      <c r="E58" s="1" t="s">
        <v>174</v>
      </c>
      <c r="F58" t="s">
        <v>159</v>
      </c>
    </row>
    <row r="59" spans="2:6" ht="45" x14ac:dyDescent="0.25">
      <c r="B59">
        <v>1045</v>
      </c>
      <c r="C59" t="s">
        <v>160</v>
      </c>
      <c r="D59" t="s">
        <v>125</v>
      </c>
      <c r="E59" s="1" t="s">
        <v>161</v>
      </c>
      <c r="F59" t="s">
        <v>162</v>
      </c>
    </row>
    <row r="60" spans="2:6" ht="45" x14ac:dyDescent="0.25">
      <c r="B60">
        <v>1046</v>
      </c>
      <c r="C60" t="s">
        <v>175</v>
      </c>
      <c r="D60" t="s">
        <v>125</v>
      </c>
      <c r="E60" s="1" t="s">
        <v>176</v>
      </c>
      <c r="F60" t="s">
        <v>166</v>
      </c>
    </row>
    <row r="61" spans="2:6" ht="60" x14ac:dyDescent="0.25">
      <c r="B61">
        <v>1047</v>
      </c>
      <c r="C61" t="s">
        <v>178</v>
      </c>
      <c r="D61" t="s">
        <v>125</v>
      </c>
      <c r="E61" s="1" t="s">
        <v>177</v>
      </c>
      <c r="F61" t="s">
        <v>167</v>
      </c>
    </row>
    <row r="62" spans="2:6" ht="60" x14ac:dyDescent="0.25">
      <c r="B62">
        <v>1048</v>
      </c>
      <c r="C62" t="s">
        <v>179</v>
      </c>
      <c r="D62" t="s">
        <v>125</v>
      </c>
      <c r="E62" s="1" t="s">
        <v>180</v>
      </c>
      <c r="F62" t="s">
        <v>168</v>
      </c>
    </row>
    <row r="63" spans="2:6" ht="60" x14ac:dyDescent="0.25">
      <c r="B63">
        <v>1049</v>
      </c>
      <c r="C63" t="s">
        <v>181</v>
      </c>
      <c r="D63" t="s">
        <v>125</v>
      </c>
      <c r="E63" s="1" t="s">
        <v>182</v>
      </c>
      <c r="F63" t="s">
        <v>169</v>
      </c>
    </row>
    <row r="64" spans="2:6" ht="60" x14ac:dyDescent="0.25">
      <c r="B64">
        <v>1050</v>
      </c>
      <c r="C64" t="s">
        <v>183</v>
      </c>
      <c r="D64" t="s">
        <v>125</v>
      </c>
      <c r="E64" s="1" t="s">
        <v>184</v>
      </c>
      <c r="F64" t="s">
        <v>170</v>
      </c>
    </row>
    <row r="65" spans="2:6" ht="60" x14ac:dyDescent="0.25">
      <c r="B65">
        <v>1051</v>
      </c>
      <c r="C65" t="s">
        <v>171</v>
      </c>
      <c r="D65" t="s">
        <v>125</v>
      </c>
      <c r="E65" s="1" t="s">
        <v>173</v>
      </c>
      <c r="F65" t="s">
        <v>172</v>
      </c>
    </row>
    <row r="66" spans="2:6" ht="30" x14ac:dyDescent="0.25">
      <c r="B66">
        <v>1052</v>
      </c>
      <c r="C66" t="s">
        <v>163</v>
      </c>
      <c r="D66" t="s">
        <v>125</v>
      </c>
      <c r="E66" s="1" t="s">
        <v>164</v>
      </c>
      <c r="F66" t="s">
        <v>165</v>
      </c>
    </row>
    <row r="67" spans="2:6" ht="30" x14ac:dyDescent="0.25">
      <c r="B67">
        <v>1053</v>
      </c>
      <c r="C67" t="s">
        <v>186</v>
      </c>
      <c r="D67" t="s">
        <v>185</v>
      </c>
      <c r="E67" s="1" t="s">
        <v>204</v>
      </c>
      <c r="F67" t="s">
        <v>29</v>
      </c>
    </row>
    <row r="68" spans="2:6" ht="30" x14ac:dyDescent="0.25">
      <c r="B68">
        <v>1054</v>
      </c>
      <c r="C68" t="s">
        <v>187</v>
      </c>
      <c r="D68" t="s">
        <v>185</v>
      </c>
      <c r="E68" s="1" t="s">
        <v>204</v>
      </c>
      <c r="F68" t="s">
        <v>205</v>
      </c>
    </row>
    <row r="69" spans="2:6" ht="30" x14ac:dyDescent="0.25">
      <c r="B69">
        <v>1055</v>
      </c>
      <c r="C69" t="s">
        <v>198</v>
      </c>
      <c r="D69" t="s">
        <v>185</v>
      </c>
      <c r="E69" s="1" t="s">
        <v>204</v>
      </c>
      <c r="F69" t="s">
        <v>206</v>
      </c>
    </row>
    <row r="70" spans="2:6" ht="30" x14ac:dyDescent="0.25">
      <c r="B70">
        <v>1056</v>
      </c>
      <c r="C70" t="s">
        <v>192</v>
      </c>
      <c r="D70" t="s">
        <v>185</v>
      </c>
      <c r="E70" s="1" t="s">
        <v>207</v>
      </c>
      <c r="F70" t="s">
        <v>45</v>
      </c>
    </row>
    <row r="71" spans="2:6" ht="30" x14ac:dyDescent="0.25">
      <c r="B71">
        <v>1057</v>
      </c>
      <c r="C71" t="s">
        <v>193</v>
      </c>
      <c r="D71" t="s">
        <v>185</v>
      </c>
      <c r="E71" s="1" t="s">
        <v>208</v>
      </c>
      <c r="F71" t="s">
        <v>209</v>
      </c>
    </row>
    <row r="72" spans="2:6" ht="30" x14ac:dyDescent="0.25">
      <c r="B72">
        <v>1058</v>
      </c>
      <c r="C72" t="s">
        <v>194</v>
      </c>
      <c r="D72" t="s">
        <v>185</v>
      </c>
      <c r="E72" s="1" t="s">
        <v>210</v>
      </c>
      <c r="F72" t="s">
        <v>211</v>
      </c>
    </row>
    <row r="73" spans="2:6" ht="45" x14ac:dyDescent="0.25">
      <c r="B73">
        <v>1059</v>
      </c>
      <c r="C73" t="s">
        <v>199</v>
      </c>
      <c r="D73" t="s">
        <v>185</v>
      </c>
      <c r="E73" s="1" t="s">
        <v>212</v>
      </c>
      <c r="F73" t="s">
        <v>213</v>
      </c>
    </row>
    <row r="74" spans="2:6" ht="30" x14ac:dyDescent="0.25">
      <c r="B74">
        <v>1060</v>
      </c>
      <c r="C74" t="s">
        <v>188</v>
      </c>
      <c r="D74" t="s">
        <v>185</v>
      </c>
      <c r="E74" s="1" t="s">
        <v>214</v>
      </c>
      <c r="F74" t="s">
        <v>215</v>
      </c>
    </row>
    <row r="75" spans="2:6" ht="30" x14ac:dyDescent="0.25">
      <c r="B75">
        <v>1061</v>
      </c>
      <c r="C75" t="s">
        <v>189</v>
      </c>
      <c r="D75" t="s">
        <v>185</v>
      </c>
      <c r="E75" s="1" t="s">
        <v>216</v>
      </c>
      <c r="F75" t="s">
        <v>217</v>
      </c>
    </row>
    <row r="76" spans="2:6" ht="45" x14ac:dyDescent="0.25">
      <c r="B76">
        <v>1062</v>
      </c>
      <c r="C76" t="s">
        <v>195</v>
      </c>
      <c r="D76" t="s">
        <v>185</v>
      </c>
      <c r="E76" s="1" t="s">
        <v>218</v>
      </c>
      <c r="F76" t="s">
        <v>219</v>
      </c>
    </row>
    <row r="77" spans="2:6" ht="60" x14ac:dyDescent="0.25">
      <c r="B77">
        <v>1063</v>
      </c>
      <c r="C77" t="s">
        <v>196</v>
      </c>
      <c r="D77" t="s">
        <v>185</v>
      </c>
      <c r="E77" s="1" t="s">
        <v>220</v>
      </c>
      <c r="F77" t="s">
        <v>221</v>
      </c>
    </row>
    <row r="78" spans="2:6" ht="45" x14ac:dyDescent="0.25">
      <c r="B78">
        <v>1064</v>
      </c>
      <c r="C78" t="s">
        <v>200</v>
      </c>
      <c r="D78" t="s">
        <v>185</v>
      </c>
      <c r="E78" s="1" t="s">
        <v>222</v>
      </c>
      <c r="F78" t="s">
        <v>78</v>
      </c>
    </row>
    <row r="79" spans="2:6" ht="45" x14ac:dyDescent="0.25">
      <c r="B79">
        <v>1065</v>
      </c>
      <c r="C79" t="s">
        <v>191</v>
      </c>
      <c r="D79" t="s">
        <v>185</v>
      </c>
      <c r="E79" s="1" t="s">
        <v>223</v>
      </c>
      <c r="F79" t="s">
        <v>224</v>
      </c>
    </row>
    <row r="80" spans="2:6" ht="45" x14ac:dyDescent="0.25">
      <c r="B80">
        <v>1066</v>
      </c>
      <c r="C80" t="s">
        <v>190</v>
      </c>
      <c r="D80" t="s">
        <v>185</v>
      </c>
      <c r="E80" s="1" t="s">
        <v>225</v>
      </c>
      <c r="F80" t="s">
        <v>226</v>
      </c>
    </row>
    <row r="81" spans="2:6" ht="60" x14ac:dyDescent="0.25">
      <c r="B81">
        <v>1067</v>
      </c>
      <c r="C81" t="s">
        <v>201</v>
      </c>
      <c r="D81" t="s">
        <v>185</v>
      </c>
      <c r="E81" s="1" t="s">
        <v>227</v>
      </c>
      <c r="F81" t="s">
        <v>228</v>
      </c>
    </row>
    <row r="82" spans="2:6" ht="60" x14ac:dyDescent="0.25">
      <c r="B82">
        <v>1068</v>
      </c>
      <c r="C82" t="s">
        <v>202</v>
      </c>
      <c r="D82" t="s">
        <v>185</v>
      </c>
      <c r="E82" s="1" t="s">
        <v>231</v>
      </c>
      <c r="F82" t="s">
        <v>232</v>
      </c>
    </row>
    <row r="83" spans="2:6" ht="60" x14ac:dyDescent="0.25">
      <c r="B83">
        <v>1069</v>
      </c>
      <c r="C83" t="s">
        <v>203</v>
      </c>
      <c r="D83" t="s">
        <v>185</v>
      </c>
      <c r="E83" s="1" t="s">
        <v>233</v>
      </c>
      <c r="F83" t="s">
        <v>234</v>
      </c>
    </row>
    <row r="84" spans="2:6" ht="30" x14ac:dyDescent="0.25">
      <c r="B84">
        <v>1070</v>
      </c>
      <c r="C84" t="s">
        <v>197</v>
      </c>
      <c r="D84" t="s">
        <v>185</v>
      </c>
      <c r="E84" s="1" t="s">
        <v>230</v>
      </c>
      <c r="F84" t="s">
        <v>229</v>
      </c>
    </row>
    <row r="85" spans="2:6" x14ac:dyDescent="0.25">
      <c r="B85">
        <v>1071</v>
      </c>
      <c r="C85" t="s">
        <v>236</v>
      </c>
      <c r="D85" t="s">
        <v>235</v>
      </c>
      <c r="E85" s="1" t="s">
        <v>250</v>
      </c>
      <c r="F85" t="s">
        <v>251</v>
      </c>
    </row>
    <row r="86" spans="2:6" ht="30" x14ac:dyDescent="0.25">
      <c r="B86">
        <v>1072</v>
      </c>
      <c r="C86" t="s">
        <v>237</v>
      </c>
      <c r="D86" t="s">
        <v>235</v>
      </c>
      <c r="E86" s="1" t="s">
        <v>252</v>
      </c>
      <c r="F86" t="s">
        <v>253</v>
      </c>
    </row>
    <row r="87" spans="2:6" ht="30" x14ac:dyDescent="0.25">
      <c r="B87">
        <v>1073</v>
      </c>
      <c r="C87" t="s">
        <v>238</v>
      </c>
      <c r="D87" t="s">
        <v>235</v>
      </c>
      <c r="E87" s="1" t="s">
        <v>254</v>
      </c>
      <c r="F87" t="s">
        <v>48</v>
      </c>
    </row>
    <row r="88" spans="2:6" ht="45" x14ac:dyDescent="0.25">
      <c r="B88">
        <v>1074</v>
      </c>
      <c r="C88" t="s">
        <v>239</v>
      </c>
      <c r="D88" t="s">
        <v>235</v>
      </c>
      <c r="E88" s="1" t="s">
        <v>255</v>
      </c>
      <c r="F88" t="s">
        <v>256</v>
      </c>
    </row>
    <row r="89" spans="2:6" ht="30" x14ac:dyDescent="0.25">
      <c r="B89">
        <v>1075</v>
      </c>
      <c r="C89" t="s">
        <v>240</v>
      </c>
      <c r="D89" t="s">
        <v>235</v>
      </c>
      <c r="E89" s="1" t="s">
        <v>257</v>
      </c>
      <c r="F89" t="s">
        <v>61</v>
      </c>
    </row>
    <row r="90" spans="2:6" ht="30" x14ac:dyDescent="0.25">
      <c r="B90">
        <v>1076</v>
      </c>
      <c r="C90" t="s">
        <v>241</v>
      </c>
      <c r="D90" t="s">
        <v>235</v>
      </c>
      <c r="E90" s="1" t="s">
        <v>258</v>
      </c>
      <c r="F90" t="s">
        <v>61</v>
      </c>
    </row>
    <row r="91" spans="2:6" ht="45" x14ac:dyDescent="0.25">
      <c r="B91">
        <v>1077</v>
      </c>
      <c r="C91" t="s">
        <v>245</v>
      </c>
      <c r="D91" t="s">
        <v>235</v>
      </c>
      <c r="E91" s="1" t="s">
        <v>259</v>
      </c>
      <c r="F91" t="s">
        <v>260</v>
      </c>
    </row>
    <row r="92" spans="2:6" ht="45" x14ac:dyDescent="0.25">
      <c r="B92">
        <v>1078</v>
      </c>
      <c r="C92" t="s">
        <v>246</v>
      </c>
      <c r="D92" t="s">
        <v>235</v>
      </c>
      <c r="E92" s="1" t="s">
        <v>261</v>
      </c>
      <c r="F92" t="s">
        <v>262</v>
      </c>
    </row>
    <row r="93" spans="2:6" ht="30" x14ac:dyDescent="0.25">
      <c r="B93">
        <v>1079</v>
      </c>
      <c r="C93" t="s">
        <v>249</v>
      </c>
      <c r="D93" t="s">
        <v>235</v>
      </c>
      <c r="E93" s="1" t="s">
        <v>263</v>
      </c>
      <c r="F93" t="s">
        <v>264</v>
      </c>
    </row>
    <row r="94" spans="2:6" ht="45" x14ac:dyDescent="0.25">
      <c r="B94">
        <v>1080</v>
      </c>
      <c r="C94" t="s">
        <v>247</v>
      </c>
      <c r="D94" t="s">
        <v>235</v>
      </c>
      <c r="E94" s="1" t="s">
        <v>265</v>
      </c>
      <c r="F94" t="s">
        <v>266</v>
      </c>
    </row>
    <row r="95" spans="2:6" ht="60" x14ac:dyDescent="0.25">
      <c r="B95">
        <v>1081</v>
      </c>
      <c r="C95" t="s">
        <v>248</v>
      </c>
      <c r="D95" t="s">
        <v>235</v>
      </c>
      <c r="E95" s="1" t="s">
        <v>271</v>
      </c>
      <c r="F95" t="s">
        <v>267</v>
      </c>
    </row>
    <row r="96" spans="2:6" ht="60" x14ac:dyDescent="0.25">
      <c r="B96">
        <v>1082</v>
      </c>
      <c r="C96" t="s">
        <v>244</v>
      </c>
      <c r="D96" t="s">
        <v>235</v>
      </c>
      <c r="E96" s="1" t="s">
        <v>272</v>
      </c>
      <c r="F96" t="s">
        <v>268</v>
      </c>
    </row>
    <row r="97" spans="2:6" ht="60" x14ac:dyDescent="0.25">
      <c r="B97">
        <v>1083</v>
      </c>
      <c r="C97" t="s">
        <v>242</v>
      </c>
      <c r="D97" t="s">
        <v>235</v>
      </c>
      <c r="E97" s="1" t="s">
        <v>273</v>
      </c>
      <c r="F97" t="s">
        <v>269</v>
      </c>
    </row>
    <row r="98" spans="2:6" ht="75" x14ac:dyDescent="0.25">
      <c r="B98">
        <v>1084</v>
      </c>
      <c r="C98" t="s">
        <v>243</v>
      </c>
      <c r="D98" t="s">
        <v>235</v>
      </c>
      <c r="E98" s="1" t="s">
        <v>274</v>
      </c>
      <c r="F98" t="s">
        <v>270</v>
      </c>
    </row>
    <row r="99" spans="2:6" ht="30" x14ac:dyDescent="0.25">
      <c r="B99">
        <v>1085</v>
      </c>
      <c r="C99" t="s">
        <v>276</v>
      </c>
      <c r="D99" t="s">
        <v>275</v>
      </c>
      <c r="E99" s="1" t="s">
        <v>313</v>
      </c>
      <c r="F99" t="s">
        <v>30</v>
      </c>
    </row>
    <row r="100" spans="2:6" ht="30" x14ac:dyDescent="0.25">
      <c r="B100">
        <v>1086</v>
      </c>
      <c r="C100" t="s">
        <v>277</v>
      </c>
      <c r="D100" t="s">
        <v>275</v>
      </c>
      <c r="E100" s="1" t="s">
        <v>314</v>
      </c>
      <c r="F100" t="s">
        <v>251</v>
      </c>
    </row>
    <row r="101" spans="2:6" ht="45" x14ac:dyDescent="0.25">
      <c r="B101">
        <v>1087</v>
      </c>
      <c r="C101" t="s">
        <v>278</v>
      </c>
      <c r="D101" t="s">
        <v>275</v>
      </c>
      <c r="E101" s="1" t="s">
        <v>315</v>
      </c>
      <c r="F101" t="s">
        <v>251</v>
      </c>
    </row>
    <row r="102" spans="2:6" ht="45" x14ac:dyDescent="0.25">
      <c r="B102">
        <v>1088</v>
      </c>
      <c r="C102" t="s">
        <v>279</v>
      </c>
      <c r="D102" t="s">
        <v>275</v>
      </c>
      <c r="E102" s="1" t="s">
        <v>316</v>
      </c>
      <c r="F102" t="s">
        <v>288</v>
      </c>
    </row>
    <row r="103" spans="2:6" ht="45" x14ac:dyDescent="0.25">
      <c r="B103">
        <v>1089</v>
      </c>
      <c r="C103" t="s">
        <v>280</v>
      </c>
      <c r="D103" t="s">
        <v>275</v>
      </c>
      <c r="E103" s="1" t="s">
        <v>317</v>
      </c>
      <c r="F103" t="s">
        <v>289</v>
      </c>
    </row>
    <row r="104" spans="2:6" ht="45" x14ac:dyDescent="0.25">
      <c r="B104">
        <v>1090</v>
      </c>
      <c r="C104" t="s">
        <v>281</v>
      </c>
      <c r="D104" t="s">
        <v>275</v>
      </c>
      <c r="E104" s="1" t="s">
        <v>318</v>
      </c>
      <c r="F104" t="s">
        <v>290</v>
      </c>
    </row>
    <row r="105" spans="2:6" ht="60" x14ac:dyDescent="0.25">
      <c r="B105">
        <v>1091</v>
      </c>
      <c r="C105" t="s">
        <v>284</v>
      </c>
      <c r="D105" t="s">
        <v>275</v>
      </c>
      <c r="E105" s="1" t="s">
        <v>328</v>
      </c>
      <c r="F105" t="s">
        <v>291</v>
      </c>
    </row>
    <row r="106" spans="2:6" ht="60" x14ac:dyDescent="0.25">
      <c r="B106">
        <v>1092</v>
      </c>
      <c r="C106" t="s">
        <v>285</v>
      </c>
      <c r="D106" t="s">
        <v>275</v>
      </c>
      <c r="E106" s="1" t="s">
        <v>329</v>
      </c>
      <c r="F106" t="s">
        <v>291</v>
      </c>
    </row>
    <row r="107" spans="2:6" ht="60" x14ac:dyDescent="0.25">
      <c r="B107">
        <v>1093</v>
      </c>
      <c r="C107" t="s">
        <v>286</v>
      </c>
      <c r="D107" t="s">
        <v>275</v>
      </c>
      <c r="E107" s="1" t="s">
        <v>330</v>
      </c>
      <c r="F107" t="s">
        <v>291</v>
      </c>
    </row>
    <row r="108" spans="2:6" ht="60" x14ac:dyDescent="0.25">
      <c r="B108">
        <v>1094</v>
      </c>
      <c r="C108" t="s">
        <v>287</v>
      </c>
      <c r="D108" t="s">
        <v>275</v>
      </c>
      <c r="E108" s="1" t="s">
        <v>331</v>
      </c>
      <c r="F108" t="s">
        <v>291</v>
      </c>
    </row>
    <row r="109" spans="2:6" ht="60" x14ac:dyDescent="0.25">
      <c r="B109">
        <v>1095</v>
      </c>
      <c r="C109" t="s">
        <v>282</v>
      </c>
      <c r="D109" t="s">
        <v>275</v>
      </c>
      <c r="E109" s="1" t="s">
        <v>319</v>
      </c>
      <c r="F109" t="s">
        <v>292</v>
      </c>
    </row>
    <row r="110" spans="2:6" ht="60" x14ac:dyDescent="0.25">
      <c r="B110">
        <v>1096</v>
      </c>
      <c r="C110" t="s">
        <v>283</v>
      </c>
      <c r="D110" t="s">
        <v>275</v>
      </c>
      <c r="E110" s="1" t="s">
        <v>320</v>
      </c>
      <c r="F110" t="s">
        <v>293</v>
      </c>
    </row>
    <row r="111" spans="2:6" ht="60" x14ac:dyDescent="0.25">
      <c r="B111">
        <v>1097</v>
      </c>
      <c r="C111" t="s">
        <v>294</v>
      </c>
      <c r="D111" t="s">
        <v>275</v>
      </c>
      <c r="E111" s="1" t="s">
        <v>332</v>
      </c>
      <c r="F111" t="s">
        <v>299</v>
      </c>
    </row>
    <row r="112" spans="2:6" ht="60" x14ac:dyDescent="0.25">
      <c r="B112">
        <v>1098</v>
      </c>
      <c r="C112" t="s">
        <v>295</v>
      </c>
      <c r="D112" t="s">
        <v>275</v>
      </c>
      <c r="E112" s="1" t="s">
        <v>333</v>
      </c>
      <c r="F112" t="s">
        <v>299</v>
      </c>
    </row>
    <row r="113" spans="2:6" ht="60" x14ac:dyDescent="0.25">
      <c r="B113">
        <v>1099</v>
      </c>
      <c r="C113" t="s">
        <v>296</v>
      </c>
      <c r="D113" t="s">
        <v>275</v>
      </c>
      <c r="E113" s="1" t="s">
        <v>334</v>
      </c>
      <c r="F113" t="s">
        <v>299</v>
      </c>
    </row>
    <row r="114" spans="2:6" ht="60" x14ac:dyDescent="0.25">
      <c r="B114">
        <v>1100</v>
      </c>
      <c r="C114" t="s">
        <v>297</v>
      </c>
      <c r="D114" t="s">
        <v>275</v>
      </c>
      <c r="E114" s="1" t="s">
        <v>335</v>
      </c>
      <c r="F114" t="s">
        <v>299</v>
      </c>
    </row>
    <row r="115" spans="2:6" ht="60" x14ac:dyDescent="0.25">
      <c r="B115">
        <v>1101</v>
      </c>
      <c r="C115" t="s">
        <v>302</v>
      </c>
      <c r="D115" t="s">
        <v>275</v>
      </c>
      <c r="E115" s="1" t="s">
        <v>321</v>
      </c>
      <c r="F115" t="s">
        <v>307</v>
      </c>
    </row>
    <row r="116" spans="2:6" ht="60" x14ac:dyDescent="0.25">
      <c r="B116">
        <v>1102</v>
      </c>
      <c r="C116" t="s">
        <v>303</v>
      </c>
      <c r="D116" t="s">
        <v>275</v>
      </c>
      <c r="E116" s="1" t="s">
        <v>322</v>
      </c>
      <c r="F116" t="s">
        <v>308</v>
      </c>
    </row>
    <row r="117" spans="2:6" ht="75" x14ac:dyDescent="0.25">
      <c r="B117">
        <v>1103</v>
      </c>
      <c r="C117" t="s">
        <v>305</v>
      </c>
      <c r="D117" t="s">
        <v>275</v>
      </c>
      <c r="E117" s="1" t="s">
        <v>323</v>
      </c>
      <c r="F117" t="s">
        <v>309</v>
      </c>
    </row>
    <row r="118" spans="2:6" ht="75" x14ac:dyDescent="0.25">
      <c r="B118">
        <v>1104</v>
      </c>
      <c r="C118" t="s">
        <v>301</v>
      </c>
      <c r="D118" t="s">
        <v>275</v>
      </c>
      <c r="E118" s="1" t="s">
        <v>324</v>
      </c>
      <c r="F118" t="s">
        <v>310</v>
      </c>
    </row>
    <row r="119" spans="2:6" ht="75" x14ac:dyDescent="0.25">
      <c r="B119">
        <v>1105</v>
      </c>
      <c r="C119" t="s">
        <v>306</v>
      </c>
      <c r="D119" t="s">
        <v>275</v>
      </c>
      <c r="E119" s="1" t="s">
        <v>325</v>
      </c>
      <c r="F119" t="s">
        <v>311</v>
      </c>
    </row>
    <row r="120" spans="2:6" ht="90" x14ac:dyDescent="0.25">
      <c r="B120">
        <v>1106</v>
      </c>
      <c r="C120" t="s">
        <v>304</v>
      </c>
      <c r="D120" t="s">
        <v>275</v>
      </c>
      <c r="E120" s="1" t="s">
        <v>326</v>
      </c>
      <c r="F120" t="s">
        <v>312</v>
      </c>
    </row>
    <row r="121" spans="2:6" ht="75" x14ac:dyDescent="0.25">
      <c r="B121">
        <v>1107</v>
      </c>
      <c r="C121" t="s">
        <v>298</v>
      </c>
      <c r="D121" t="s">
        <v>275</v>
      </c>
      <c r="E121" s="1" t="s">
        <v>327</v>
      </c>
      <c r="F121" t="s">
        <v>300</v>
      </c>
    </row>
    <row r="122" spans="2:6" x14ac:dyDescent="0.25">
      <c r="B122">
        <v>1108</v>
      </c>
      <c r="C122" t="s">
        <v>338</v>
      </c>
      <c r="D122" t="s">
        <v>337</v>
      </c>
      <c r="E122" s="1" t="s">
        <v>364</v>
      </c>
      <c r="F122" t="s">
        <v>30</v>
      </c>
    </row>
    <row r="123" spans="2:6" x14ac:dyDescent="0.25">
      <c r="B123">
        <v>1109</v>
      </c>
      <c r="C123" t="s">
        <v>344</v>
      </c>
      <c r="D123" t="s">
        <v>337</v>
      </c>
      <c r="E123" s="1" t="s">
        <v>367</v>
      </c>
      <c r="F123" t="s">
        <v>30</v>
      </c>
    </row>
    <row r="124" spans="2:6" x14ac:dyDescent="0.25">
      <c r="B124">
        <v>1110</v>
      </c>
      <c r="C124" t="s">
        <v>345</v>
      </c>
      <c r="D124" t="s">
        <v>337</v>
      </c>
      <c r="E124" s="1" t="s">
        <v>365</v>
      </c>
      <c r="F124" t="s">
        <v>251</v>
      </c>
    </row>
    <row r="125" spans="2:6" ht="45" x14ac:dyDescent="0.25">
      <c r="B125">
        <v>1111</v>
      </c>
      <c r="C125" t="s">
        <v>351</v>
      </c>
      <c r="D125" t="s">
        <v>337</v>
      </c>
      <c r="E125" s="1" t="s">
        <v>366</v>
      </c>
      <c r="F125" t="s">
        <v>353</v>
      </c>
    </row>
    <row r="126" spans="2:6" ht="45" x14ac:dyDescent="0.25">
      <c r="B126">
        <v>1112</v>
      </c>
      <c r="C126" t="s">
        <v>352</v>
      </c>
      <c r="D126" t="s">
        <v>337</v>
      </c>
      <c r="E126" s="1" t="s">
        <v>368</v>
      </c>
      <c r="F126" t="s">
        <v>354</v>
      </c>
    </row>
    <row r="127" spans="2:6" ht="30" x14ac:dyDescent="0.25">
      <c r="B127">
        <v>1113</v>
      </c>
      <c r="C127" t="s">
        <v>339</v>
      </c>
      <c r="D127" t="s">
        <v>337</v>
      </c>
      <c r="E127" s="1" t="s">
        <v>369</v>
      </c>
      <c r="F127" t="s">
        <v>355</v>
      </c>
    </row>
    <row r="128" spans="2:6" ht="30" x14ac:dyDescent="0.25">
      <c r="B128">
        <v>1114</v>
      </c>
      <c r="C128" t="s">
        <v>343</v>
      </c>
      <c r="D128" t="s">
        <v>337</v>
      </c>
      <c r="E128" s="1" t="s">
        <v>370</v>
      </c>
      <c r="F128" t="s">
        <v>48</v>
      </c>
    </row>
    <row r="129" spans="2:6" ht="30" x14ac:dyDescent="0.25">
      <c r="B129">
        <v>1115</v>
      </c>
      <c r="C129" t="s">
        <v>350</v>
      </c>
      <c r="D129" t="s">
        <v>337</v>
      </c>
      <c r="E129" s="1" t="s">
        <v>371</v>
      </c>
      <c r="F129" t="s">
        <v>356</v>
      </c>
    </row>
    <row r="130" spans="2:6" ht="45" x14ac:dyDescent="0.25">
      <c r="B130">
        <v>1116</v>
      </c>
      <c r="C130" t="s">
        <v>340</v>
      </c>
      <c r="D130" t="s">
        <v>337</v>
      </c>
      <c r="E130" s="1" t="s">
        <v>372</v>
      </c>
      <c r="F130" t="s">
        <v>357</v>
      </c>
    </row>
    <row r="131" spans="2:6" ht="45" x14ac:dyDescent="0.25">
      <c r="B131">
        <v>1117</v>
      </c>
      <c r="C131" t="s">
        <v>346</v>
      </c>
      <c r="D131" t="s">
        <v>337</v>
      </c>
      <c r="E131" s="1" t="s">
        <v>373</v>
      </c>
      <c r="F131" t="s">
        <v>358</v>
      </c>
    </row>
    <row r="132" spans="2:6" ht="60" x14ac:dyDescent="0.25">
      <c r="B132">
        <v>1118</v>
      </c>
      <c r="C132" t="s">
        <v>349</v>
      </c>
      <c r="D132" t="s">
        <v>337</v>
      </c>
      <c r="E132" s="1" t="s">
        <v>374</v>
      </c>
      <c r="F132" t="s">
        <v>359</v>
      </c>
    </row>
    <row r="133" spans="2:6" ht="60" x14ac:dyDescent="0.25">
      <c r="B133">
        <v>1119</v>
      </c>
      <c r="C133" t="s">
        <v>341</v>
      </c>
      <c r="D133" t="s">
        <v>337</v>
      </c>
      <c r="E133" s="1" t="s">
        <v>375</v>
      </c>
      <c r="F133" t="s">
        <v>360</v>
      </c>
    </row>
    <row r="134" spans="2:6" ht="75" x14ac:dyDescent="0.25">
      <c r="B134">
        <v>1120</v>
      </c>
      <c r="C134" t="s">
        <v>348</v>
      </c>
      <c r="D134" t="s">
        <v>337</v>
      </c>
      <c r="E134" s="1" t="s">
        <v>376</v>
      </c>
      <c r="F134" t="s">
        <v>361</v>
      </c>
    </row>
    <row r="135" spans="2:6" ht="60" x14ac:dyDescent="0.25">
      <c r="B135">
        <v>1121</v>
      </c>
      <c r="C135" t="s">
        <v>347</v>
      </c>
      <c r="D135" t="s">
        <v>337</v>
      </c>
      <c r="E135" s="1" t="s">
        <v>377</v>
      </c>
      <c r="F135" t="s">
        <v>362</v>
      </c>
    </row>
    <row r="136" spans="2:6" ht="60" x14ac:dyDescent="0.25">
      <c r="B136">
        <v>1122</v>
      </c>
      <c r="C136" t="s">
        <v>342</v>
      </c>
      <c r="D136" t="s">
        <v>337</v>
      </c>
      <c r="E136" s="1" t="s">
        <v>378</v>
      </c>
      <c r="F136" t="s">
        <v>363</v>
      </c>
    </row>
    <row r="137" spans="2:6" ht="30" x14ac:dyDescent="0.25">
      <c r="B137">
        <v>1123</v>
      </c>
      <c r="C137" t="s">
        <v>387</v>
      </c>
      <c r="D137" t="s">
        <v>379</v>
      </c>
      <c r="E137" s="1" t="s">
        <v>397</v>
      </c>
      <c r="F137" t="s">
        <v>48</v>
      </c>
    </row>
    <row r="138" spans="2:6" ht="45" x14ac:dyDescent="0.25">
      <c r="B138">
        <v>1124</v>
      </c>
      <c r="C138" t="s">
        <v>388</v>
      </c>
      <c r="D138" t="s">
        <v>379</v>
      </c>
      <c r="E138" s="1" t="s">
        <v>398</v>
      </c>
      <c r="F138" t="s">
        <v>61</v>
      </c>
    </row>
    <row r="139" spans="2:6" ht="30" x14ac:dyDescent="0.25">
      <c r="B139">
        <v>1125</v>
      </c>
      <c r="C139" t="s">
        <v>389</v>
      </c>
      <c r="D139" t="s">
        <v>379</v>
      </c>
      <c r="E139" s="1" t="s">
        <v>399</v>
      </c>
      <c r="F139" t="s">
        <v>61</v>
      </c>
    </row>
    <row r="140" spans="2:6" ht="45" x14ac:dyDescent="0.25">
      <c r="B140">
        <v>1126</v>
      </c>
      <c r="C140" t="s">
        <v>390</v>
      </c>
      <c r="D140" t="s">
        <v>379</v>
      </c>
      <c r="E140" s="1" t="s">
        <v>400</v>
      </c>
      <c r="F140" t="s">
        <v>159</v>
      </c>
    </row>
    <row r="141" spans="2:6" ht="45" x14ac:dyDescent="0.25">
      <c r="B141">
        <v>1127</v>
      </c>
      <c r="C141" t="s">
        <v>391</v>
      </c>
      <c r="D141" t="s">
        <v>379</v>
      </c>
      <c r="E141" s="1" t="s">
        <v>401</v>
      </c>
      <c r="F141" t="s">
        <v>159</v>
      </c>
    </row>
    <row r="142" spans="2:6" ht="30" x14ac:dyDescent="0.25">
      <c r="B142">
        <v>1128</v>
      </c>
      <c r="C142" t="s">
        <v>382</v>
      </c>
      <c r="D142" t="s">
        <v>379</v>
      </c>
      <c r="E142" s="1" t="s">
        <v>402</v>
      </c>
      <c r="F142" t="s">
        <v>78</v>
      </c>
    </row>
    <row r="143" spans="2:6" ht="60" x14ac:dyDescent="0.25">
      <c r="B143">
        <v>1129</v>
      </c>
      <c r="C143" t="s">
        <v>386</v>
      </c>
      <c r="D143" t="s">
        <v>379</v>
      </c>
      <c r="E143" s="1" t="s">
        <v>403</v>
      </c>
      <c r="F143" t="s">
        <v>392</v>
      </c>
    </row>
    <row r="144" spans="2:6" ht="30" x14ac:dyDescent="0.25">
      <c r="B144">
        <v>1130</v>
      </c>
      <c r="C144" t="s">
        <v>383</v>
      </c>
      <c r="D144" t="s">
        <v>379</v>
      </c>
      <c r="E144" s="1" t="s">
        <v>404</v>
      </c>
      <c r="F144" t="s">
        <v>393</v>
      </c>
    </row>
    <row r="145" spans="2:6" ht="45" x14ac:dyDescent="0.25">
      <c r="B145">
        <v>1131</v>
      </c>
      <c r="C145" t="s">
        <v>380</v>
      </c>
      <c r="D145" t="s">
        <v>379</v>
      </c>
      <c r="E145" s="1" t="s">
        <v>405</v>
      </c>
      <c r="F145" t="s">
        <v>394</v>
      </c>
    </row>
    <row r="146" spans="2:6" ht="60" x14ac:dyDescent="0.25">
      <c r="B146">
        <v>1132</v>
      </c>
      <c r="C146" t="s">
        <v>381</v>
      </c>
      <c r="D146" t="s">
        <v>379</v>
      </c>
      <c r="E146" s="1" t="s">
        <v>406</v>
      </c>
      <c r="F146" t="s">
        <v>395</v>
      </c>
    </row>
    <row r="147" spans="2:6" ht="45" x14ac:dyDescent="0.25">
      <c r="B147">
        <v>1133</v>
      </c>
      <c r="C147" t="s">
        <v>385</v>
      </c>
      <c r="D147" t="s">
        <v>379</v>
      </c>
      <c r="E147" s="1" t="s">
        <v>407</v>
      </c>
      <c r="F147" t="s">
        <v>409</v>
      </c>
    </row>
    <row r="148" spans="2:6" ht="45" x14ac:dyDescent="0.25">
      <c r="B148">
        <v>1134</v>
      </c>
      <c r="C148" t="s">
        <v>384</v>
      </c>
      <c r="D148" t="s">
        <v>379</v>
      </c>
      <c r="E148" s="1" t="s">
        <v>408</v>
      </c>
      <c r="F148" t="s">
        <v>396</v>
      </c>
    </row>
    <row r="149" spans="2:6" ht="30" x14ac:dyDescent="0.25">
      <c r="B149">
        <v>1135</v>
      </c>
      <c r="C149" t="s">
        <v>411</v>
      </c>
      <c r="D149" t="s">
        <v>410</v>
      </c>
      <c r="E149" s="1" t="s">
        <v>434</v>
      </c>
      <c r="F149" t="s">
        <v>29</v>
      </c>
    </row>
    <row r="150" spans="2:6" ht="30" x14ac:dyDescent="0.25">
      <c r="B150">
        <v>1136</v>
      </c>
      <c r="C150" t="s">
        <v>412</v>
      </c>
      <c r="D150" t="s">
        <v>410</v>
      </c>
      <c r="E150" s="1" t="s">
        <v>435</v>
      </c>
      <c r="F150" t="s">
        <v>29</v>
      </c>
    </row>
    <row r="151" spans="2:6" ht="45" x14ac:dyDescent="0.25">
      <c r="B151">
        <v>1137</v>
      </c>
      <c r="C151" t="s">
        <v>436</v>
      </c>
      <c r="D151" t="s">
        <v>410</v>
      </c>
      <c r="E151" s="1" t="s">
        <v>437</v>
      </c>
      <c r="F151" t="s">
        <v>29</v>
      </c>
    </row>
    <row r="152" spans="2:6" ht="45" x14ac:dyDescent="0.25">
      <c r="B152">
        <v>1138</v>
      </c>
      <c r="C152" t="s">
        <v>414</v>
      </c>
      <c r="D152" t="s">
        <v>410</v>
      </c>
      <c r="E152" s="1" t="s">
        <v>440</v>
      </c>
      <c r="F152" t="s">
        <v>439</v>
      </c>
    </row>
    <row r="153" spans="2:6" ht="30" x14ac:dyDescent="0.25">
      <c r="B153">
        <v>1139</v>
      </c>
      <c r="C153" t="s">
        <v>423</v>
      </c>
      <c r="D153" t="s">
        <v>410</v>
      </c>
      <c r="E153" s="1" t="s">
        <v>442</v>
      </c>
      <c r="F153" t="s">
        <v>441</v>
      </c>
    </row>
    <row r="154" spans="2:6" ht="45" x14ac:dyDescent="0.25">
      <c r="B154">
        <v>1140</v>
      </c>
      <c r="C154" t="s">
        <v>430</v>
      </c>
      <c r="D154" t="s">
        <v>410</v>
      </c>
      <c r="E154" s="1" t="s">
        <v>438</v>
      </c>
      <c r="F154" t="s">
        <v>251</v>
      </c>
    </row>
    <row r="155" spans="2:6" ht="30" x14ac:dyDescent="0.25">
      <c r="B155">
        <v>1141</v>
      </c>
      <c r="C155" t="s">
        <v>429</v>
      </c>
      <c r="D155" t="s">
        <v>410</v>
      </c>
      <c r="E155" s="1" t="s">
        <v>446</v>
      </c>
      <c r="F155" t="s">
        <v>443</v>
      </c>
    </row>
    <row r="156" spans="2:6" ht="60" x14ac:dyDescent="0.25">
      <c r="B156">
        <v>1142</v>
      </c>
      <c r="C156" t="s">
        <v>413</v>
      </c>
      <c r="D156" t="s">
        <v>410</v>
      </c>
      <c r="E156" s="1" t="s">
        <v>447</v>
      </c>
      <c r="F156" t="s">
        <v>444</v>
      </c>
    </row>
    <row r="157" spans="2:6" ht="60" x14ac:dyDescent="0.25">
      <c r="B157">
        <v>1143</v>
      </c>
      <c r="C157" t="s">
        <v>418</v>
      </c>
      <c r="D157" t="s">
        <v>410</v>
      </c>
      <c r="E157" s="1" t="s">
        <v>448</v>
      </c>
      <c r="F157" t="s">
        <v>445</v>
      </c>
    </row>
    <row r="158" spans="2:6" ht="60" x14ac:dyDescent="0.25">
      <c r="B158">
        <v>1144</v>
      </c>
      <c r="C158" t="s">
        <v>431</v>
      </c>
      <c r="D158" t="s">
        <v>410</v>
      </c>
      <c r="E158" s="1" t="s">
        <v>449</v>
      </c>
      <c r="F158" t="s">
        <v>61</v>
      </c>
    </row>
    <row r="159" spans="2:6" ht="75" x14ac:dyDescent="0.25">
      <c r="B159">
        <v>1145</v>
      </c>
      <c r="C159" t="s">
        <v>420</v>
      </c>
      <c r="D159" t="s">
        <v>410</v>
      </c>
      <c r="E159" s="1" t="s">
        <v>451</v>
      </c>
      <c r="F159" t="s">
        <v>450</v>
      </c>
    </row>
    <row r="160" spans="2:6" ht="60" x14ac:dyDescent="0.25">
      <c r="B160">
        <v>1146</v>
      </c>
      <c r="C160" t="s">
        <v>432</v>
      </c>
      <c r="D160" t="s">
        <v>410</v>
      </c>
      <c r="E160" s="1" t="s">
        <v>453</v>
      </c>
      <c r="F160" t="s">
        <v>452</v>
      </c>
    </row>
    <row r="161" spans="2:6" ht="45" x14ac:dyDescent="0.25">
      <c r="B161">
        <v>1147</v>
      </c>
      <c r="C161" t="s">
        <v>415</v>
      </c>
      <c r="D161" t="s">
        <v>410</v>
      </c>
      <c r="E161" s="1" t="s">
        <v>455</v>
      </c>
      <c r="F161" t="s">
        <v>454</v>
      </c>
    </row>
    <row r="162" spans="2:6" ht="60" x14ac:dyDescent="0.25">
      <c r="B162">
        <v>1148</v>
      </c>
      <c r="C162" t="s">
        <v>424</v>
      </c>
      <c r="D162" t="s">
        <v>410</v>
      </c>
      <c r="E162" s="1" t="s">
        <v>464</v>
      </c>
      <c r="F162" t="s">
        <v>456</v>
      </c>
    </row>
    <row r="163" spans="2:6" ht="60" x14ac:dyDescent="0.25">
      <c r="B163">
        <v>1149</v>
      </c>
      <c r="C163" t="s">
        <v>421</v>
      </c>
      <c r="D163" t="s">
        <v>410</v>
      </c>
      <c r="E163" s="1" t="s">
        <v>458</v>
      </c>
      <c r="F163" t="s">
        <v>457</v>
      </c>
    </row>
    <row r="164" spans="2:6" ht="60" x14ac:dyDescent="0.25">
      <c r="B164">
        <v>1150</v>
      </c>
      <c r="C164" t="s">
        <v>416</v>
      </c>
      <c r="D164" t="s">
        <v>410</v>
      </c>
      <c r="E164" s="1" t="s">
        <v>460</v>
      </c>
      <c r="F164" t="s">
        <v>459</v>
      </c>
    </row>
    <row r="165" spans="2:6" ht="60" x14ac:dyDescent="0.25">
      <c r="B165">
        <v>1151</v>
      </c>
      <c r="C165" t="s">
        <v>433</v>
      </c>
      <c r="D165" t="s">
        <v>410</v>
      </c>
      <c r="E165" s="1" t="s">
        <v>462</v>
      </c>
      <c r="F165" t="s">
        <v>461</v>
      </c>
    </row>
    <row r="166" spans="2:6" ht="90" x14ac:dyDescent="0.25">
      <c r="B166">
        <v>1152</v>
      </c>
      <c r="C166" t="s">
        <v>427</v>
      </c>
      <c r="D166" t="s">
        <v>410</v>
      </c>
      <c r="E166" s="1" t="s">
        <v>465</v>
      </c>
      <c r="F166" t="s">
        <v>463</v>
      </c>
    </row>
    <row r="167" spans="2:6" ht="75" x14ac:dyDescent="0.25">
      <c r="B167">
        <v>1153</v>
      </c>
      <c r="C167" t="s">
        <v>428</v>
      </c>
      <c r="D167" t="s">
        <v>410</v>
      </c>
      <c r="E167" s="1" t="s">
        <v>467</v>
      </c>
      <c r="F167" t="s">
        <v>466</v>
      </c>
    </row>
    <row r="168" spans="2:6" ht="75" x14ac:dyDescent="0.25">
      <c r="B168">
        <v>1154</v>
      </c>
      <c r="C168" t="s">
        <v>419</v>
      </c>
      <c r="D168" t="s">
        <v>410</v>
      </c>
      <c r="E168" s="1" t="s">
        <v>469</v>
      </c>
      <c r="F168" t="s">
        <v>468</v>
      </c>
    </row>
    <row r="169" spans="2:6" ht="75" x14ac:dyDescent="0.25">
      <c r="B169">
        <v>1155</v>
      </c>
      <c r="C169" t="s">
        <v>417</v>
      </c>
      <c r="D169" t="s">
        <v>410</v>
      </c>
      <c r="E169" s="1" t="s">
        <v>471</v>
      </c>
      <c r="F169" t="s">
        <v>470</v>
      </c>
    </row>
    <row r="170" spans="2:6" ht="90" x14ac:dyDescent="0.25">
      <c r="B170">
        <v>1156</v>
      </c>
      <c r="C170" t="s">
        <v>422</v>
      </c>
      <c r="D170" t="s">
        <v>410</v>
      </c>
      <c r="E170" s="1" t="s">
        <v>473</v>
      </c>
      <c r="F170" t="s">
        <v>472</v>
      </c>
    </row>
    <row r="171" spans="2:6" ht="90" x14ac:dyDescent="0.25">
      <c r="B171">
        <v>1157</v>
      </c>
      <c r="C171" t="s">
        <v>426</v>
      </c>
      <c r="D171" t="s">
        <v>410</v>
      </c>
      <c r="E171" s="1" t="s">
        <v>475</v>
      </c>
      <c r="F171" t="s">
        <v>474</v>
      </c>
    </row>
    <row r="172" spans="2:6" ht="30" x14ac:dyDescent="0.25">
      <c r="B172">
        <v>1158</v>
      </c>
      <c r="C172" t="s">
        <v>425</v>
      </c>
      <c r="D172" t="s">
        <v>410</v>
      </c>
      <c r="E172" s="1" t="s">
        <v>477</v>
      </c>
      <c r="F172" t="s">
        <v>476</v>
      </c>
    </row>
    <row r="173" spans="2:6" x14ac:dyDescent="0.25">
      <c r="B173">
        <v>1159</v>
      </c>
      <c r="C173" t="s">
        <v>479</v>
      </c>
      <c r="D173" t="s">
        <v>478</v>
      </c>
      <c r="E173" s="1" t="s">
        <v>485</v>
      </c>
      <c r="F173" t="s">
        <v>251</v>
      </c>
    </row>
    <row r="174" spans="2:6" x14ac:dyDescent="0.25">
      <c r="B174">
        <v>1160</v>
      </c>
      <c r="C174" t="s">
        <v>480</v>
      </c>
      <c r="D174" t="s">
        <v>478</v>
      </c>
      <c r="E174" s="1" t="s">
        <v>486</v>
      </c>
      <c r="F174" t="s">
        <v>251</v>
      </c>
    </row>
    <row r="175" spans="2:6" ht="30" x14ac:dyDescent="0.25">
      <c r="B175">
        <v>1161</v>
      </c>
      <c r="C175" t="s">
        <v>481</v>
      </c>
      <c r="D175" t="s">
        <v>478</v>
      </c>
      <c r="E175" s="1" t="s">
        <v>487</v>
      </c>
      <c r="F175" t="s">
        <v>48</v>
      </c>
    </row>
    <row r="176" spans="2:6" ht="30" x14ac:dyDescent="0.25">
      <c r="B176">
        <v>1162</v>
      </c>
      <c r="C176" t="s">
        <v>482</v>
      </c>
      <c r="D176" t="s">
        <v>478</v>
      </c>
      <c r="E176" s="1" t="s">
        <v>488</v>
      </c>
      <c r="F176" t="s">
        <v>491</v>
      </c>
    </row>
    <row r="177" spans="2:6" ht="45" x14ac:dyDescent="0.25">
      <c r="B177">
        <v>1163</v>
      </c>
      <c r="C177" t="s">
        <v>483</v>
      </c>
      <c r="D177" t="s">
        <v>478</v>
      </c>
      <c r="E177" s="1" t="s">
        <v>489</v>
      </c>
      <c r="F177" t="s">
        <v>490</v>
      </c>
    </row>
    <row r="178" spans="2:6" ht="60" x14ac:dyDescent="0.25">
      <c r="B178">
        <v>1164</v>
      </c>
      <c r="C178" t="s">
        <v>492</v>
      </c>
      <c r="D178" t="s">
        <v>478</v>
      </c>
      <c r="E178" s="1" t="s">
        <v>493</v>
      </c>
      <c r="F178" t="s">
        <v>494</v>
      </c>
    </row>
    <row r="179" spans="2:6" ht="45" x14ac:dyDescent="0.25">
      <c r="B179">
        <v>1165</v>
      </c>
      <c r="C179" t="s">
        <v>484</v>
      </c>
      <c r="D179" t="s">
        <v>478</v>
      </c>
      <c r="E179" s="1" t="s">
        <v>496</v>
      </c>
      <c r="F179" t="s">
        <v>495</v>
      </c>
    </row>
    <row r="180" spans="2:6" ht="45" x14ac:dyDescent="0.25">
      <c r="B180">
        <v>1166</v>
      </c>
      <c r="C180" t="s">
        <v>508</v>
      </c>
      <c r="D180" t="s">
        <v>478</v>
      </c>
      <c r="E180" s="1" t="s">
        <v>497</v>
      </c>
      <c r="F180" t="s">
        <v>501</v>
      </c>
    </row>
    <row r="181" spans="2:6" ht="45" x14ac:dyDescent="0.25">
      <c r="B181">
        <v>1167</v>
      </c>
      <c r="C181" t="s">
        <v>498</v>
      </c>
      <c r="D181" t="s">
        <v>478</v>
      </c>
      <c r="E181" s="1" t="s">
        <v>499</v>
      </c>
      <c r="F181" t="s">
        <v>500</v>
      </c>
    </row>
    <row r="182" spans="2:6" ht="45" x14ac:dyDescent="0.25">
      <c r="B182">
        <v>1168</v>
      </c>
      <c r="C182" t="s">
        <v>502</v>
      </c>
      <c r="D182" t="s">
        <v>478</v>
      </c>
      <c r="E182" s="1" t="s">
        <v>503</v>
      </c>
      <c r="F182" t="s">
        <v>504</v>
      </c>
    </row>
    <row r="183" spans="2:6" ht="75" x14ac:dyDescent="0.25">
      <c r="B183">
        <v>1169</v>
      </c>
      <c r="C183" t="s">
        <v>505</v>
      </c>
      <c r="D183" t="s">
        <v>478</v>
      </c>
      <c r="E183" s="1" t="s">
        <v>506</v>
      </c>
      <c r="F183" t="s">
        <v>507</v>
      </c>
    </row>
    <row r="184" spans="2:6" ht="45" x14ac:dyDescent="0.25">
      <c r="B184">
        <v>1170</v>
      </c>
      <c r="C184" t="s">
        <v>510</v>
      </c>
      <c r="D184" t="s">
        <v>509</v>
      </c>
      <c r="E184" s="1" t="s">
        <v>529</v>
      </c>
      <c r="F184" t="s">
        <v>29</v>
      </c>
    </row>
    <row r="185" spans="2:6" ht="45" x14ac:dyDescent="0.25">
      <c r="B185">
        <v>1171</v>
      </c>
      <c r="C185" t="s">
        <v>516</v>
      </c>
      <c r="D185" t="s">
        <v>509</v>
      </c>
      <c r="E185" s="1" t="s">
        <v>530</v>
      </c>
      <c r="F185" t="s">
        <v>29</v>
      </c>
    </row>
    <row r="186" spans="2:6" ht="45" x14ac:dyDescent="0.25">
      <c r="B186">
        <v>1172</v>
      </c>
      <c r="C186" t="s">
        <v>511</v>
      </c>
      <c r="D186" t="s">
        <v>509</v>
      </c>
      <c r="E186" s="1" t="s">
        <v>531</v>
      </c>
      <c r="F186" t="s">
        <v>532</v>
      </c>
    </row>
    <row r="187" spans="2:6" ht="45" x14ac:dyDescent="0.25">
      <c r="B187">
        <v>1173</v>
      </c>
      <c r="C187" t="s">
        <v>515</v>
      </c>
      <c r="D187" t="s">
        <v>509</v>
      </c>
      <c r="E187" s="1" t="s">
        <v>533</v>
      </c>
      <c r="F187" t="s">
        <v>534</v>
      </c>
    </row>
    <row r="188" spans="2:6" ht="30" x14ac:dyDescent="0.25">
      <c r="B188">
        <v>1174</v>
      </c>
      <c r="C188" t="s">
        <v>512</v>
      </c>
      <c r="D188" t="s">
        <v>509</v>
      </c>
      <c r="E188" s="1" t="s">
        <v>535</v>
      </c>
      <c r="F188" t="s">
        <v>251</v>
      </c>
    </row>
    <row r="189" spans="2:6" ht="30" x14ac:dyDescent="0.25">
      <c r="B189">
        <v>1175</v>
      </c>
      <c r="C189" t="s">
        <v>521</v>
      </c>
      <c r="D189" t="s">
        <v>509</v>
      </c>
      <c r="E189" s="1" t="s">
        <v>537</v>
      </c>
      <c r="F189" t="s">
        <v>251</v>
      </c>
    </row>
    <row r="190" spans="2:6" ht="60" x14ac:dyDescent="0.25">
      <c r="B190">
        <v>1176</v>
      </c>
      <c r="C190" t="s">
        <v>513</v>
      </c>
      <c r="D190" t="s">
        <v>509</v>
      </c>
      <c r="E190" s="1" t="s">
        <v>538</v>
      </c>
      <c r="F190" t="s">
        <v>539</v>
      </c>
    </row>
    <row r="191" spans="2:6" ht="45" x14ac:dyDescent="0.25">
      <c r="B191">
        <v>1177</v>
      </c>
      <c r="C191" t="s">
        <v>524</v>
      </c>
      <c r="D191" t="s">
        <v>509</v>
      </c>
      <c r="E191" s="1" t="s">
        <v>540</v>
      </c>
      <c r="F191" t="s">
        <v>541</v>
      </c>
    </row>
    <row r="192" spans="2:6" ht="45" x14ac:dyDescent="0.25">
      <c r="B192">
        <v>1178</v>
      </c>
      <c r="C192" t="s">
        <v>520</v>
      </c>
      <c r="D192" t="s">
        <v>509</v>
      </c>
      <c r="E192" s="1" t="s">
        <v>542</v>
      </c>
      <c r="F192" t="s">
        <v>48</v>
      </c>
    </row>
    <row r="193" spans="2:6" ht="60" x14ac:dyDescent="0.25">
      <c r="B193">
        <v>1179</v>
      </c>
      <c r="C193" t="s">
        <v>543</v>
      </c>
      <c r="D193" t="s">
        <v>509</v>
      </c>
      <c r="E193" s="1" t="s">
        <v>544</v>
      </c>
      <c r="F193" t="s">
        <v>545</v>
      </c>
    </row>
    <row r="194" spans="2:6" ht="45" x14ac:dyDescent="0.25">
      <c r="B194">
        <v>1180</v>
      </c>
      <c r="C194" t="s">
        <v>514</v>
      </c>
      <c r="D194" t="s">
        <v>509</v>
      </c>
      <c r="E194" s="1" t="s">
        <v>546</v>
      </c>
      <c r="F194" t="s">
        <v>547</v>
      </c>
    </row>
    <row r="195" spans="2:6" ht="45" x14ac:dyDescent="0.25">
      <c r="B195">
        <v>1181</v>
      </c>
      <c r="C195" t="s">
        <v>536</v>
      </c>
      <c r="D195" t="s">
        <v>509</v>
      </c>
      <c r="E195" s="1" t="s">
        <v>548</v>
      </c>
      <c r="F195" t="s">
        <v>549</v>
      </c>
    </row>
    <row r="196" spans="2:6" ht="60" x14ac:dyDescent="0.25">
      <c r="B196">
        <v>1182</v>
      </c>
      <c r="C196" t="s">
        <v>517</v>
      </c>
      <c r="D196" t="s">
        <v>509</v>
      </c>
      <c r="E196" s="1" t="s">
        <v>550</v>
      </c>
      <c r="F196" t="s">
        <v>551</v>
      </c>
    </row>
    <row r="197" spans="2:6" ht="60" x14ac:dyDescent="0.25">
      <c r="B197">
        <v>1183</v>
      </c>
      <c r="C197" t="s">
        <v>525</v>
      </c>
      <c r="D197" t="s">
        <v>509</v>
      </c>
      <c r="E197" s="1" t="s">
        <v>552</v>
      </c>
      <c r="F197" t="s">
        <v>553</v>
      </c>
    </row>
    <row r="198" spans="2:6" ht="45" x14ac:dyDescent="0.25">
      <c r="B198">
        <v>1184</v>
      </c>
      <c r="C198" t="s">
        <v>522</v>
      </c>
      <c r="D198" t="s">
        <v>509</v>
      </c>
      <c r="E198" s="1" t="s">
        <v>554</v>
      </c>
      <c r="F198" t="s">
        <v>555</v>
      </c>
    </row>
    <row r="199" spans="2:6" ht="45" x14ac:dyDescent="0.25">
      <c r="B199">
        <v>1185</v>
      </c>
      <c r="C199" t="s">
        <v>556</v>
      </c>
      <c r="D199" t="s">
        <v>509</v>
      </c>
      <c r="E199" s="1" t="s">
        <v>557</v>
      </c>
      <c r="F199" t="s">
        <v>558</v>
      </c>
    </row>
    <row r="200" spans="2:6" ht="90" x14ac:dyDescent="0.25">
      <c r="B200">
        <v>1186</v>
      </c>
      <c r="C200" t="s">
        <v>519</v>
      </c>
      <c r="D200" t="s">
        <v>509</v>
      </c>
      <c r="E200" s="1" t="s">
        <v>559</v>
      </c>
      <c r="F200" t="s">
        <v>560</v>
      </c>
    </row>
    <row r="201" spans="2:6" ht="60" x14ac:dyDescent="0.25">
      <c r="B201">
        <v>1187</v>
      </c>
      <c r="C201" t="s">
        <v>527</v>
      </c>
      <c r="D201" t="s">
        <v>509</v>
      </c>
      <c r="E201" s="1" t="s">
        <v>561</v>
      </c>
      <c r="F201" t="s">
        <v>562</v>
      </c>
    </row>
    <row r="202" spans="2:6" ht="60" x14ac:dyDescent="0.25">
      <c r="B202">
        <v>1188</v>
      </c>
      <c r="C202" t="s">
        <v>523</v>
      </c>
      <c r="D202" t="s">
        <v>509</v>
      </c>
      <c r="E202" s="1" t="s">
        <v>563</v>
      </c>
      <c r="F202" t="s">
        <v>564</v>
      </c>
    </row>
    <row r="203" spans="2:6" ht="60" x14ac:dyDescent="0.25">
      <c r="B203">
        <v>1189</v>
      </c>
      <c r="C203" t="s">
        <v>518</v>
      </c>
      <c r="D203" t="s">
        <v>509</v>
      </c>
      <c r="E203" s="1" t="s">
        <v>565</v>
      </c>
      <c r="F203" t="s">
        <v>566</v>
      </c>
    </row>
    <row r="204" spans="2:6" ht="105" x14ac:dyDescent="0.25">
      <c r="B204">
        <v>1190</v>
      </c>
      <c r="C204" t="s">
        <v>528</v>
      </c>
      <c r="D204" t="s">
        <v>509</v>
      </c>
      <c r="E204" s="1" t="s">
        <v>567</v>
      </c>
      <c r="F204" t="s">
        <v>568</v>
      </c>
    </row>
    <row r="205" spans="2:6" ht="105" x14ac:dyDescent="0.25">
      <c r="B205">
        <v>1191</v>
      </c>
      <c r="C205" t="s">
        <v>526</v>
      </c>
      <c r="D205" t="s">
        <v>509</v>
      </c>
      <c r="E205" s="1" t="s">
        <v>569</v>
      </c>
      <c r="F205" t="s">
        <v>570</v>
      </c>
    </row>
    <row r="206" spans="2:6" ht="30" x14ac:dyDescent="0.25">
      <c r="B206">
        <v>1192</v>
      </c>
      <c r="C206" t="s">
        <v>583</v>
      </c>
      <c r="D206" t="s">
        <v>571</v>
      </c>
      <c r="E206" s="1" t="s">
        <v>584</v>
      </c>
      <c r="F206" t="s">
        <v>251</v>
      </c>
    </row>
    <row r="207" spans="2:6" ht="45" x14ac:dyDescent="0.25">
      <c r="B207">
        <v>1193</v>
      </c>
      <c r="C207" t="s">
        <v>572</v>
      </c>
      <c r="D207" t="s">
        <v>571</v>
      </c>
      <c r="E207" s="1" t="s">
        <v>585</v>
      </c>
      <c r="F207" t="s">
        <v>251</v>
      </c>
    </row>
    <row r="208" spans="2:6" ht="30" x14ac:dyDescent="0.25">
      <c r="B208">
        <v>1194</v>
      </c>
      <c r="C208" t="s">
        <v>586</v>
      </c>
      <c r="D208" t="s">
        <v>571</v>
      </c>
      <c r="E208" s="1" t="s">
        <v>587</v>
      </c>
      <c r="F208" t="s">
        <v>45</v>
      </c>
    </row>
    <row r="209" spans="2:6" ht="30" x14ac:dyDescent="0.25">
      <c r="B209">
        <v>1195</v>
      </c>
      <c r="C209" t="s">
        <v>573</v>
      </c>
      <c r="D209" t="s">
        <v>571</v>
      </c>
      <c r="E209" s="1" t="s">
        <v>588</v>
      </c>
      <c r="F209" t="s">
        <v>589</v>
      </c>
    </row>
    <row r="210" spans="2:6" ht="45" x14ac:dyDescent="0.25">
      <c r="B210">
        <v>1196</v>
      </c>
      <c r="C210" t="s">
        <v>574</v>
      </c>
      <c r="D210" t="s">
        <v>571</v>
      </c>
      <c r="E210" s="1" t="s">
        <v>590</v>
      </c>
      <c r="F210" t="s">
        <v>591</v>
      </c>
    </row>
    <row r="211" spans="2:6" ht="30" x14ac:dyDescent="0.25">
      <c r="B211">
        <v>1197</v>
      </c>
      <c r="C211" t="s">
        <v>575</v>
      </c>
      <c r="D211" t="s">
        <v>571</v>
      </c>
      <c r="E211" s="1" t="s">
        <v>592</v>
      </c>
      <c r="F211" t="s">
        <v>593</v>
      </c>
    </row>
    <row r="212" spans="2:6" ht="30" x14ac:dyDescent="0.25">
      <c r="B212">
        <v>1198</v>
      </c>
      <c r="C212" t="s">
        <v>577</v>
      </c>
      <c r="D212" t="s">
        <v>571</v>
      </c>
      <c r="E212" s="1" t="s">
        <v>594</v>
      </c>
      <c r="F212" t="s">
        <v>595</v>
      </c>
    </row>
    <row r="213" spans="2:6" ht="45" x14ac:dyDescent="0.25">
      <c r="B213">
        <v>1199</v>
      </c>
      <c r="C213" t="s">
        <v>578</v>
      </c>
      <c r="D213" t="s">
        <v>571</v>
      </c>
      <c r="E213" s="1" t="s">
        <v>596</v>
      </c>
      <c r="F213" t="s">
        <v>597</v>
      </c>
    </row>
    <row r="214" spans="2:6" ht="60" x14ac:dyDescent="0.25">
      <c r="B214">
        <v>1200</v>
      </c>
      <c r="C214" t="s">
        <v>582</v>
      </c>
      <c r="D214" t="s">
        <v>571</v>
      </c>
      <c r="E214" s="1" t="s">
        <v>598</v>
      </c>
      <c r="F214" t="s">
        <v>599</v>
      </c>
    </row>
    <row r="215" spans="2:6" ht="45" x14ac:dyDescent="0.25">
      <c r="B215">
        <v>1201</v>
      </c>
      <c r="C215" t="s">
        <v>579</v>
      </c>
      <c r="D215" t="s">
        <v>571</v>
      </c>
      <c r="E215" s="1" t="s">
        <v>600</v>
      </c>
      <c r="F215" t="s">
        <v>601</v>
      </c>
    </row>
    <row r="216" spans="2:6" ht="45" x14ac:dyDescent="0.25">
      <c r="B216">
        <v>1202</v>
      </c>
      <c r="C216" t="s">
        <v>602</v>
      </c>
      <c r="D216" t="s">
        <v>571</v>
      </c>
      <c r="E216" s="1" t="s">
        <v>603</v>
      </c>
      <c r="F216" t="s">
        <v>558</v>
      </c>
    </row>
    <row r="217" spans="2:6" ht="45" x14ac:dyDescent="0.25">
      <c r="B217">
        <v>1203</v>
      </c>
      <c r="C217" t="s">
        <v>580</v>
      </c>
      <c r="D217" t="s">
        <v>571</v>
      </c>
      <c r="E217" s="1" t="s">
        <v>604</v>
      </c>
      <c r="F217" t="s">
        <v>605</v>
      </c>
    </row>
    <row r="218" spans="2:6" ht="45" x14ac:dyDescent="0.25">
      <c r="B218">
        <v>1204</v>
      </c>
      <c r="C218" t="s">
        <v>581</v>
      </c>
      <c r="D218" t="s">
        <v>571</v>
      </c>
      <c r="E218" s="1" t="s">
        <v>606</v>
      </c>
      <c r="F218" t="s">
        <v>607</v>
      </c>
    </row>
    <row r="219" spans="2:6" ht="75" x14ac:dyDescent="0.25">
      <c r="B219">
        <v>1205</v>
      </c>
      <c r="C219" t="s">
        <v>576</v>
      </c>
      <c r="D219" t="s">
        <v>571</v>
      </c>
      <c r="E219" s="1" t="s">
        <v>608</v>
      </c>
      <c r="F219" t="s">
        <v>609</v>
      </c>
    </row>
    <row r="220" spans="2:6" ht="30" x14ac:dyDescent="0.25">
      <c r="B220">
        <v>1206</v>
      </c>
      <c r="C220" t="s">
        <v>613</v>
      </c>
      <c r="D220" t="s">
        <v>610</v>
      </c>
      <c r="E220" s="1" t="s">
        <v>620</v>
      </c>
      <c r="F220" t="s">
        <v>45</v>
      </c>
    </row>
    <row r="221" spans="2:6" ht="30" x14ac:dyDescent="0.25">
      <c r="B221">
        <v>1207</v>
      </c>
      <c r="C221" t="s">
        <v>612</v>
      </c>
      <c r="D221" t="s">
        <v>610</v>
      </c>
      <c r="E221" s="1" t="s">
        <v>621</v>
      </c>
      <c r="F221" t="s">
        <v>48</v>
      </c>
    </row>
    <row r="222" spans="2:6" ht="30" x14ac:dyDescent="0.25">
      <c r="B222">
        <v>1208</v>
      </c>
      <c r="C222" t="s">
        <v>611</v>
      </c>
      <c r="D222" t="s">
        <v>610</v>
      </c>
      <c r="E222" s="1" t="s">
        <v>622</v>
      </c>
      <c r="F222" t="s">
        <v>623</v>
      </c>
    </row>
    <row r="223" spans="2:6" ht="30" x14ac:dyDescent="0.25">
      <c r="B223">
        <v>1209</v>
      </c>
      <c r="C223" t="s">
        <v>614</v>
      </c>
      <c r="D223" t="s">
        <v>610</v>
      </c>
      <c r="E223" s="1" t="s">
        <v>624</v>
      </c>
      <c r="F223" t="s">
        <v>61</v>
      </c>
    </row>
    <row r="224" spans="2:6" ht="30" x14ac:dyDescent="0.25">
      <c r="B224">
        <v>1210</v>
      </c>
      <c r="C224" t="s">
        <v>625</v>
      </c>
      <c r="D224" t="s">
        <v>610</v>
      </c>
      <c r="E224" s="1" t="s">
        <v>634</v>
      </c>
      <c r="F224" t="s">
        <v>626</v>
      </c>
    </row>
    <row r="225" spans="2:6" ht="45" x14ac:dyDescent="0.25">
      <c r="B225">
        <v>1211</v>
      </c>
      <c r="C225" t="s">
        <v>615</v>
      </c>
      <c r="D225" t="s">
        <v>610</v>
      </c>
      <c r="E225" s="1" t="s">
        <v>627</v>
      </c>
      <c r="F225" t="s">
        <v>159</v>
      </c>
    </row>
    <row r="226" spans="2:6" ht="60" x14ac:dyDescent="0.25">
      <c r="B226">
        <v>1212</v>
      </c>
      <c r="C226" t="s">
        <v>616</v>
      </c>
      <c r="D226" t="s">
        <v>610</v>
      </c>
      <c r="E226" s="1" t="s">
        <v>628</v>
      </c>
      <c r="F226" t="s">
        <v>629</v>
      </c>
    </row>
    <row r="227" spans="2:6" ht="90" x14ac:dyDescent="0.25">
      <c r="B227">
        <v>1213</v>
      </c>
      <c r="C227" t="s">
        <v>617</v>
      </c>
      <c r="D227" t="s">
        <v>610</v>
      </c>
      <c r="E227" s="1" t="s">
        <v>630</v>
      </c>
      <c r="F227" t="s">
        <v>629</v>
      </c>
    </row>
    <row r="228" spans="2:6" ht="45" x14ac:dyDescent="0.25">
      <c r="B228">
        <v>1214</v>
      </c>
      <c r="C228" t="s">
        <v>618</v>
      </c>
      <c r="D228" t="s">
        <v>610</v>
      </c>
      <c r="E228" s="1" t="s">
        <v>631</v>
      </c>
      <c r="F228" t="s">
        <v>632</v>
      </c>
    </row>
    <row r="229" spans="2:6" ht="75" x14ac:dyDescent="0.25">
      <c r="B229">
        <v>1215</v>
      </c>
      <c r="C229" t="s">
        <v>619</v>
      </c>
      <c r="D229" t="s">
        <v>610</v>
      </c>
      <c r="E229" s="1" t="s">
        <v>633</v>
      </c>
      <c r="F229" t="s">
        <v>635</v>
      </c>
    </row>
    <row r="230" spans="2:6" x14ac:dyDescent="0.25">
      <c r="B230">
        <v>1216</v>
      </c>
      <c r="C230" t="s">
        <v>638</v>
      </c>
      <c r="D230" t="s">
        <v>637</v>
      </c>
      <c r="E230" s="1" t="s">
        <v>646</v>
      </c>
      <c r="F230" t="s">
        <v>30</v>
      </c>
    </row>
    <row r="231" spans="2:6" ht="30" x14ac:dyDescent="0.25">
      <c r="B231">
        <v>1217</v>
      </c>
      <c r="C231" t="s">
        <v>639</v>
      </c>
      <c r="D231" t="s">
        <v>637</v>
      </c>
      <c r="E231" s="1" t="s">
        <v>647</v>
      </c>
      <c r="F231" t="s">
        <v>659</v>
      </c>
    </row>
    <row r="232" spans="2:6" ht="45" x14ac:dyDescent="0.25">
      <c r="B232">
        <v>1218</v>
      </c>
      <c r="C232" t="s">
        <v>640</v>
      </c>
      <c r="D232" t="s">
        <v>637</v>
      </c>
      <c r="E232" s="1" t="s">
        <v>648</v>
      </c>
      <c r="F232" t="s">
        <v>251</v>
      </c>
    </row>
    <row r="233" spans="2:6" ht="30" x14ac:dyDescent="0.25">
      <c r="B233">
        <v>1219</v>
      </c>
      <c r="C233" t="s">
        <v>641</v>
      </c>
      <c r="D233" t="s">
        <v>637</v>
      </c>
      <c r="E233" s="1" t="s">
        <v>649</v>
      </c>
      <c r="F233" t="s">
        <v>251</v>
      </c>
    </row>
    <row r="234" spans="2:6" ht="60" x14ac:dyDescent="0.25">
      <c r="B234">
        <v>1220</v>
      </c>
      <c r="C234" t="s">
        <v>642</v>
      </c>
      <c r="D234" t="s">
        <v>637</v>
      </c>
      <c r="E234" s="1" t="s">
        <v>651</v>
      </c>
      <c r="F234" t="s">
        <v>650</v>
      </c>
    </row>
    <row r="235" spans="2:6" ht="45" x14ac:dyDescent="0.25">
      <c r="B235">
        <v>1221</v>
      </c>
      <c r="C235" t="s">
        <v>643</v>
      </c>
      <c r="D235" t="s">
        <v>637</v>
      </c>
      <c r="E235" s="1" t="s">
        <v>653</v>
      </c>
      <c r="F235" t="s">
        <v>652</v>
      </c>
    </row>
    <row r="236" spans="2:6" ht="60" x14ac:dyDescent="0.25">
      <c r="B236">
        <v>1222</v>
      </c>
      <c r="C236" t="s">
        <v>644</v>
      </c>
      <c r="D236" t="s">
        <v>637</v>
      </c>
      <c r="E236" s="1" t="s">
        <v>654</v>
      </c>
      <c r="F236" t="s">
        <v>655</v>
      </c>
    </row>
    <row r="237" spans="2:6" ht="60" x14ac:dyDescent="0.25">
      <c r="B237">
        <v>1223</v>
      </c>
      <c r="C237" t="s">
        <v>645</v>
      </c>
      <c r="D237" t="s">
        <v>637</v>
      </c>
      <c r="E237" s="1" t="s">
        <v>656</v>
      </c>
      <c r="F237" t="s">
        <v>655</v>
      </c>
    </row>
    <row r="238" spans="2:6" ht="75" x14ac:dyDescent="0.25">
      <c r="B238">
        <v>1224</v>
      </c>
      <c r="C238" t="s">
        <v>636</v>
      </c>
      <c r="D238" t="s">
        <v>637</v>
      </c>
      <c r="E238" s="1" t="s">
        <v>657</v>
      </c>
      <c r="F238" t="s">
        <v>658</v>
      </c>
    </row>
    <row r="239" spans="2:6" x14ac:dyDescent="0.25">
      <c r="B239">
        <v>2000</v>
      </c>
      <c r="C239" t="s">
        <v>115</v>
      </c>
      <c r="D239" t="s">
        <v>120</v>
      </c>
      <c r="E239" s="1" t="s">
        <v>117</v>
      </c>
    </row>
    <row r="240" spans="2:6" x14ac:dyDescent="0.25">
      <c r="B240">
        <v>2001</v>
      </c>
      <c r="C240" t="s">
        <v>116</v>
      </c>
      <c r="D240" t="s">
        <v>121</v>
      </c>
      <c r="E240" s="1" t="s">
        <v>118</v>
      </c>
    </row>
    <row r="241" spans="2:5" ht="30" x14ac:dyDescent="0.25">
      <c r="B241">
        <v>2002</v>
      </c>
      <c r="C241" t="s">
        <v>119</v>
      </c>
      <c r="D241" t="s">
        <v>122</v>
      </c>
      <c r="E241" s="1" t="s">
        <v>123</v>
      </c>
    </row>
    <row r="242" spans="2:5" x14ac:dyDescent="0.25">
      <c r="B242">
        <v>3000</v>
      </c>
      <c r="C242" t="s">
        <v>660</v>
      </c>
      <c r="D242" t="s">
        <v>661</v>
      </c>
      <c r="E242" s="1" t="s">
        <v>662</v>
      </c>
    </row>
    <row r="243" spans="2:5" x14ac:dyDescent="0.25">
      <c r="B243">
        <v>4000</v>
      </c>
      <c r="C243" t="s">
        <v>664</v>
      </c>
      <c r="D243" t="s">
        <v>663</v>
      </c>
    </row>
    <row r="244" spans="2:5" x14ac:dyDescent="0.25">
      <c r="B244">
        <v>5000</v>
      </c>
      <c r="C244" t="s">
        <v>665</v>
      </c>
      <c r="D244" t="s">
        <v>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F246-E8D7-402E-9A8B-F3ABB3622514}">
  <dimension ref="B2:L60"/>
  <sheetViews>
    <sheetView workbookViewId="0">
      <selection activeCell="I32" sqref="I32"/>
    </sheetView>
  </sheetViews>
  <sheetFormatPr baseColWidth="10" defaultRowHeight="15" x14ac:dyDescent="0.25"/>
  <cols>
    <col min="2" max="2" width="16" customWidth="1"/>
    <col min="6" max="6" width="36.140625" customWidth="1"/>
    <col min="11" max="11" width="25.5703125" customWidth="1"/>
  </cols>
  <sheetData>
    <row r="2" spans="2:12" x14ac:dyDescent="0.25">
      <c r="B2" t="s">
        <v>676</v>
      </c>
    </row>
    <row r="4" spans="2:12" x14ac:dyDescent="0.25">
      <c r="B4" t="s">
        <v>677</v>
      </c>
    </row>
    <row r="5" spans="2:12" x14ac:dyDescent="0.25">
      <c r="B5" t="s">
        <v>679</v>
      </c>
    </row>
    <row r="6" spans="2:12" x14ac:dyDescent="0.25">
      <c r="B6" t="s">
        <v>680</v>
      </c>
      <c r="C6">
        <v>5</v>
      </c>
    </row>
    <row r="7" spans="2:12" x14ac:dyDescent="0.25">
      <c r="B7" t="s">
        <v>681</v>
      </c>
      <c r="C7">
        <v>10</v>
      </c>
    </row>
    <row r="8" spans="2:12" x14ac:dyDescent="0.25">
      <c r="B8" t="s">
        <v>682</v>
      </c>
      <c r="C8">
        <v>20</v>
      </c>
      <c r="F8" t="s">
        <v>702</v>
      </c>
      <c r="K8" t="s">
        <v>713</v>
      </c>
      <c r="L8">
        <v>5</v>
      </c>
    </row>
    <row r="9" spans="2:12" x14ac:dyDescent="0.25">
      <c r="B9" t="s">
        <v>683</v>
      </c>
      <c r="C9">
        <v>6</v>
      </c>
    </row>
    <row r="10" spans="2:12" x14ac:dyDescent="0.25">
      <c r="B10" t="s">
        <v>684</v>
      </c>
      <c r="C10">
        <v>4</v>
      </c>
      <c r="F10" t="s">
        <v>701</v>
      </c>
      <c r="K10" t="s">
        <v>715</v>
      </c>
    </row>
    <row r="11" spans="2:12" x14ac:dyDescent="0.25">
      <c r="B11" t="s">
        <v>685</v>
      </c>
      <c r="C11">
        <v>6</v>
      </c>
      <c r="F11" t="s">
        <v>684</v>
      </c>
      <c r="G11">
        <v>5</v>
      </c>
      <c r="K11" t="s">
        <v>716</v>
      </c>
      <c r="L11">
        <v>4</v>
      </c>
    </row>
    <row r="12" spans="2:12" x14ac:dyDescent="0.25">
      <c r="B12" t="s">
        <v>686</v>
      </c>
      <c r="C12">
        <v>6</v>
      </c>
      <c r="F12" t="s">
        <v>685</v>
      </c>
      <c r="G12">
        <v>8</v>
      </c>
      <c r="K12" t="s">
        <v>717</v>
      </c>
      <c r="L12">
        <v>6</v>
      </c>
    </row>
    <row r="13" spans="2:12" x14ac:dyDescent="0.25">
      <c r="B13" t="s">
        <v>687</v>
      </c>
      <c r="C13">
        <v>7</v>
      </c>
      <c r="F13" t="s">
        <v>686</v>
      </c>
      <c r="G13">
        <v>10</v>
      </c>
    </row>
    <row r="14" spans="2:12" x14ac:dyDescent="0.25">
      <c r="B14" t="s">
        <v>688</v>
      </c>
      <c r="C14">
        <v>14</v>
      </c>
      <c r="F14" t="s">
        <v>741</v>
      </c>
      <c r="G14">
        <v>12</v>
      </c>
      <c r="K14" t="s">
        <v>727</v>
      </c>
      <c r="L14">
        <v>10</v>
      </c>
    </row>
    <row r="15" spans="2:12" x14ac:dyDescent="0.25">
      <c r="B15" t="s">
        <v>689</v>
      </c>
      <c r="C15">
        <v>21</v>
      </c>
      <c r="F15" t="s">
        <v>703</v>
      </c>
    </row>
    <row r="16" spans="2:12" x14ac:dyDescent="0.25">
      <c r="B16" t="s">
        <v>690</v>
      </c>
      <c r="C16">
        <v>7</v>
      </c>
      <c r="F16" t="s">
        <v>704</v>
      </c>
      <c r="G16">
        <v>7</v>
      </c>
    </row>
    <row r="17" spans="2:7" x14ac:dyDescent="0.25">
      <c r="B17" t="s">
        <v>691</v>
      </c>
      <c r="C17">
        <v>14</v>
      </c>
      <c r="F17" t="s">
        <v>705</v>
      </c>
      <c r="G17">
        <v>7</v>
      </c>
    </row>
    <row r="18" spans="2:7" x14ac:dyDescent="0.25">
      <c r="B18" t="s">
        <v>692</v>
      </c>
      <c r="C18">
        <v>21</v>
      </c>
    </row>
    <row r="19" spans="2:7" x14ac:dyDescent="0.25">
      <c r="B19" t="s">
        <v>696</v>
      </c>
      <c r="C19">
        <v>8</v>
      </c>
      <c r="F19" t="s">
        <v>734</v>
      </c>
      <c r="G19">
        <v>-3</v>
      </c>
    </row>
    <row r="20" spans="2:7" x14ac:dyDescent="0.25">
      <c r="B20" t="s">
        <v>697</v>
      </c>
      <c r="C20">
        <v>14</v>
      </c>
    </row>
    <row r="21" spans="2:7" x14ac:dyDescent="0.25">
      <c r="B21" t="s">
        <v>698</v>
      </c>
      <c r="C21">
        <v>22</v>
      </c>
    </row>
    <row r="22" spans="2:7" x14ac:dyDescent="0.25">
      <c r="B22" t="s">
        <v>726</v>
      </c>
      <c r="C22">
        <v>14</v>
      </c>
      <c r="F22" t="s">
        <v>710</v>
      </c>
    </row>
    <row r="23" spans="2:7" x14ac:dyDescent="0.25">
      <c r="B23" t="s">
        <v>693</v>
      </c>
      <c r="F23" t="s">
        <v>682</v>
      </c>
      <c r="G23">
        <v>-20</v>
      </c>
    </row>
    <row r="24" spans="2:7" x14ac:dyDescent="0.25">
      <c r="B24" t="s">
        <v>694</v>
      </c>
      <c r="C24">
        <v>6</v>
      </c>
    </row>
    <row r="25" spans="2:7" x14ac:dyDescent="0.25">
      <c r="B25" t="s">
        <v>695</v>
      </c>
      <c r="C25">
        <v>8</v>
      </c>
    </row>
    <row r="26" spans="2:7" x14ac:dyDescent="0.25">
      <c r="B26" t="s">
        <v>699</v>
      </c>
      <c r="C26">
        <v>13</v>
      </c>
      <c r="F26" t="s">
        <v>720</v>
      </c>
    </row>
    <row r="27" spans="2:7" x14ac:dyDescent="0.25">
      <c r="B27" t="s">
        <v>700</v>
      </c>
      <c r="C27">
        <v>6</v>
      </c>
      <c r="F27" t="s">
        <v>736</v>
      </c>
    </row>
    <row r="28" spans="2:7" x14ac:dyDescent="0.25">
      <c r="B28" t="s">
        <v>706</v>
      </c>
      <c r="C28">
        <v>18</v>
      </c>
    </row>
    <row r="29" spans="2:7" x14ac:dyDescent="0.25">
      <c r="B29" t="s">
        <v>707</v>
      </c>
      <c r="C29">
        <v>8</v>
      </c>
      <c r="F29" t="s">
        <v>731</v>
      </c>
      <c r="G29">
        <v>4</v>
      </c>
    </row>
    <row r="30" spans="2:7" x14ac:dyDescent="0.25">
      <c r="B30" t="s">
        <v>708</v>
      </c>
      <c r="C30">
        <v>15</v>
      </c>
    </row>
    <row r="31" spans="2:7" x14ac:dyDescent="0.25">
      <c r="B31" t="s">
        <v>709</v>
      </c>
      <c r="C31">
        <v>15</v>
      </c>
      <c r="F31" t="s">
        <v>752</v>
      </c>
    </row>
    <row r="32" spans="2:7" x14ac:dyDescent="0.25">
      <c r="B32" t="s">
        <v>711</v>
      </c>
      <c r="C32">
        <v>22</v>
      </c>
      <c r="F32" t="s">
        <v>753</v>
      </c>
      <c r="G32">
        <v>14</v>
      </c>
    </row>
    <row r="33" spans="2:7" x14ac:dyDescent="0.25">
      <c r="B33" t="s">
        <v>714</v>
      </c>
      <c r="C33">
        <v>7</v>
      </c>
      <c r="F33" t="s">
        <v>754</v>
      </c>
      <c r="G33">
        <v>14</v>
      </c>
    </row>
    <row r="34" spans="2:7" x14ac:dyDescent="0.25">
      <c r="B34" t="s">
        <v>718</v>
      </c>
      <c r="C34">
        <v>6</v>
      </c>
    </row>
    <row r="35" spans="2:7" x14ac:dyDescent="0.25">
      <c r="B35" t="s">
        <v>719</v>
      </c>
      <c r="C35">
        <v>9</v>
      </c>
    </row>
    <row r="36" spans="2:7" x14ac:dyDescent="0.25">
      <c r="B36" t="s">
        <v>721</v>
      </c>
      <c r="C36">
        <v>9</v>
      </c>
    </row>
    <row r="37" spans="2:7" x14ac:dyDescent="0.25">
      <c r="B37" t="s">
        <v>722</v>
      </c>
      <c r="C37">
        <v>10</v>
      </c>
    </row>
    <row r="38" spans="2:7" x14ac:dyDescent="0.25">
      <c r="B38" t="s">
        <v>723</v>
      </c>
      <c r="C38">
        <v>20</v>
      </c>
    </row>
    <row r="39" spans="2:7" x14ac:dyDescent="0.25">
      <c r="B39" t="s">
        <v>724</v>
      </c>
      <c r="C39">
        <v>11</v>
      </c>
    </row>
    <row r="40" spans="2:7" x14ac:dyDescent="0.25">
      <c r="B40" t="s">
        <v>725</v>
      </c>
      <c r="C40">
        <v>16</v>
      </c>
    </row>
    <row r="41" spans="2:7" x14ac:dyDescent="0.25">
      <c r="B41" t="s">
        <v>728</v>
      </c>
      <c r="C41">
        <v>14</v>
      </c>
    </row>
    <row r="42" spans="2:7" x14ac:dyDescent="0.25">
      <c r="B42" t="s">
        <v>729</v>
      </c>
      <c r="C42">
        <v>10</v>
      </c>
    </row>
    <row r="43" spans="2:7" x14ac:dyDescent="0.25">
      <c r="B43" t="s">
        <v>730</v>
      </c>
      <c r="C43">
        <v>16</v>
      </c>
    </row>
    <row r="44" spans="2:7" x14ac:dyDescent="0.25">
      <c r="B44" t="s">
        <v>732</v>
      </c>
      <c r="C44">
        <v>11</v>
      </c>
    </row>
    <row r="45" spans="2:7" x14ac:dyDescent="0.25">
      <c r="B45" t="s">
        <v>733</v>
      </c>
      <c r="C45">
        <v>13</v>
      </c>
    </row>
    <row r="46" spans="2:7" x14ac:dyDescent="0.25">
      <c r="B46" t="s">
        <v>735</v>
      </c>
      <c r="C46">
        <v>14</v>
      </c>
    </row>
    <row r="47" spans="2:7" x14ac:dyDescent="0.25">
      <c r="B47" t="s">
        <v>737</v>
      </c>
      <c r="C47">
        <v>8</v>
      </c>
    </row>
    <row r="48" spans="2:7" x14ac:dyDescent="0.25">
      <c r="B48" t="s">
        <v>738</v>
      </c>
      <c r="C48">
        <v>14</v>
      </c>
    </row>
    <row r="49" spans="2:3" x14ac:dyDescent="0.25">
      <c r="B49" t="s">
        <v>739</v>
      </c>
      <c r="C49">
        <v>10</v>
      </c>
    </row>
    <row r="50" spans="2:3" x14ac:dyDescent="0.25">
      <c r="B50" t="s">
        <v>740</v>
      </c>
      <c r="C50">
        <v>15</v>
      </c>
    </row>
    <row r="51" spans="2:3" x14ac:dyDescent="0.25">
      <c r="B51" t="s">
        <v>742</v>
      </c>
      <c r="C51">
        <v>8</v>
      </c>
    </row>
    <row r="52" spans="2:3" x14ac:dyDescent="0.25">
      <c r="B52" t="s">
        <v>743</v>
      </c>
      <c r="C52">
        <v>12</v>
      </c>
    </row>
    <row r="53" spans="2:3" x14ac:dyDescent="0.25">
      <c r="B53" t="s">
        <v>744</v>
      </c>
      <c r="C53">
        <v>7</v>
      </c>
    </row>
    <row r="54" spans="2:3" x14ac:dyDescent="0.25">
      <c r="B54" t="s">
        <v>745</v>
      </c>
      <c r="C54">
        <v>15</v>
      </c>
    </row>
    <row r="55" spans="2:3" x14ac:dyDescent="0.25">
      <c r="B55" t="s">
        <v>746</v>
      </c>
      <c r="C55">
        <v>6</v>
      </c>
    </row>
    <row r="56" spans="2:3" x14ac:dyDescent="0.25">
      <c r="B56" t="s">
        <v>747</v>
      </c>
      <c r="C56">
        <v>6</v>
      </c>
    </row>
    <row r="57" spans="2:3" x14ac:dyDescent="0.25">
      <c r="B57" t="s">
        <v>748</v>
      </c>
      <c r="C57">
        <v>11</v>
      </c>
    </row>
    <row r="58" spans="2:3" x14ac:dyDescent="0.25">
      <c r="B58" t="s">
        <v>749</v>
      </c>
      <c r="C58">
        <v>12</v>
      </c>
    </row>
    <row r="59" spans="2:3" x14ac:dyDescent="0.25">
      <c r="B59" t="s">
        <v>750</v>
      </c>
      <c r="C59">
        <v>15</v>
      </c>
    </row>
    <row r="60" spans="2:3" x14ac:dyDescent="0.25">
      <c r="B60" t="s">
        <v>751</v>
      </c>
      <c r="C60">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FD57-C829-46C4-A7CF-3734419064E7}">
  <dimension ref="B1:O33"/>
  <sheetViews>
    <sheetView zoomScale="85" zoomScaleNormal="85" workbookViewId="0">
      <selection activeCell="F1" sqref="F1:O1"/>
    </sheetView>
  </sheetViews>
  <sheetFormatPr baseColWidth="10" defaultRowHeight="15" x14ac:dyDescent="0.25"/>
  <cols>
    <col min="3" max="3" width="20.42578125" bestFit="1" customWidth="1"/>
    <col min="4" max="4" width="28.28515625" customWidth="1"/>
    <col min="5" max="5" width="60.285156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x14ac:dyDescent="0.25">
      <c r="B2">
        <v>1000</v>
      </c>
      <c r="C2" t="s">
        <v>26</v>
      </c>
      <c r="D2" s="1" t="s">
        <v>32</v>
      </c>
      <c r="E2" t="s">
        <v>29</v>
      </c>
      <c r="F2">
        <v>0</v>
      </c>
      <c r="G2">
        <v>0</v>
      </c>
      <c r="H2">
        <v>0</v>
      </c>
      <c r="I2">
        <v>5</v>
      </c>
      <c r="J2">
        <v>2</v>
      </c>
      <c r="K2">
        <v>0</v>
      </c>
      <c r="L2">
        <v>0</v>
      </c>
      <c r="M2">
        <v>0</v>
      </c>
      <c r="N2">
        <v>0</v>
      </c>
      <c r="O2">
        <f>(F2/10)+G2/5+H2/5+I2+J2+K2+L2+M2+N2</f>
        <v>7</v>
      </c>
    </row>
    <row r="3" spans="2:15" x14ac:dyDescent="0.25">
      <c r="B3">
        <v>1001</v>
      </c>
      <c r="C3" t="s">
        <v>27</v>
      </c>
      <c r="D3" s="1" t="s">
        <v>38</v>
      </c>
      <c r="E3" t="s">
        <v>30</v>
      </c>
      <c r="F3">
        <v>0</v>
      </c>
      <c r="G3">
        <v>0</v>
      </c>
      <c r="H3">
        <v>0</v>
      </c>
      <c r="I3">
        <v>6</v>
      </c>
      <c r="J3">
        <v>2</v>
      </c>
      <c r="K3">
        <v>0</v>
      </c>
      <c r="L3">
        <v>2</v>
      </c>
      <c r="M3">
        <v>0</v>
      </c>
      <c r="N3">
        <v>0</v>
      </c>
      <c r="O3">
        <f>(F3/10)+G3/5+H3/5+I3+J3+K3+L3+M3+N3+PowerRuling!C6</f>
        <v>15</v>
      </c>
    </row>
    <row r="4" spans="2:15" x14ac:dyDescent="0.25">
      <c r="B4">
        <v>1002</v>
      </c>
      <c r="C4" t="s">
        <v>31</v>
      </c>
      <c r="D4" s="1" t="s">
        <v>32</v>
      </c>
      <c r="E4" t="s">
        <v>33</v>
      </c>
      <c r="F4">
        <v>0</v>
      </c>
      <c r="G4">
        <v>0</v>
      </c>
      <c r="H4">
        <v>0</v>
      </c>
      <c r="I4">
        <v>9</v>
      </c>
      <c r="J4">
        <v>3</v>
      </c>
      <c r="K4">
        <v>0</v>
      </c>
      <c r="L4">
        <v>3</v>
      </c>
      <c r="M4">
        <v>0</v>
      </c>
      <c r="N4">
        <v>0</v>
      </c>
      <c r="O4">
        <f>(F4/10)+G4/5+H4/5+I4+J4+K4+L4+M4+N4</f>
        <v>15</v>
      </c>
    </row>
    <row r="5" spans="2:15" x14ac:dyDescent="0.25">
      <c r="B5">
        <v>1003</v>
      </c>
      <c r="C5" t="s">
        <v>34</v>
      </c>
      <c r="D5" s="1" t="s">
        <v>32</v>
      </c>
      <c r="E5" t="s">
        <v>35</v>
      </c>
      <c r="F5">
        <v>0</v>
      </c>
      <c r="G5">
        <v>0</v>
      </c>
      <c r="H5">
        <v>0</v>
      </c>
      <c r="I5">
        <v>13</v>
      </c>
      <c r="J5">
        <v>6</v>
      </c>
      <c r="K5">
        <v>0</v>
      </c>
      <c r="L5">
        <v>6</v>
      </c>
      <c r="M5">
        <v>0</v>
      </c>
      <c r="N5">
        <v>0</v>
      </c>
      <c r="O5">
        <f>(F5/10)+G5/5+H5/5+I5+J5+K5+L5+M5+N5</f>
        <v>25</v>
      </c>
    </row>
    <row r="6" spans="2:15" ht="30" x14ac:dyDescent="0.25">
      <c r="B6">
        <v>1004</v>
      </c>
      <c r="C6" t="s">
        <v>36</v>
      </c>
      <c r="D6" s="1" t="s">
        <v>37</v>
      </c>
      <c r="E6" t="s">
        <v>39</v>
      </c>
      <c r="F6">
        <v>0</v>
      </c>
      <c r="G6">
        <v>0</v>
      </c>
      <c r="H6">
        <v>0</v>
      </c>
      <c r="I6">
        <v>6</v>
      </c>
      <c r="J6">
        <v>5</v>
      </c>
      <c r="K6">
        <v>0</v>
      </c>
      <c r="L6">
        <v>2</v>
      </c>
      <c r="M6">
        <v>0</v>
      </c>
      <c r="N6">
        <v>0</v>
      </c>
      <c r="O6">
        <f>(F6/10)+G6/5+H6/5+I6+J6+K6+L6+M6+N6+PowerRuling!C6+PowerRuling!C24</f>
        <v>24</v>
      </c>
    </row>
    <row r="7" spans="2:15" x14ac:dyDescent="0.25">
      <c r="B7">
        <v>1005</v>
      </c>
      <c r="C7" t="s">
        <v>40</v>
      </c>
      <c r="D7" s="1" t="s">
        <v>41</v>
      </c>
      <c r="E7" t="s">
        <v>42</v>
      </c>
      <c r="F7">
        <v>0</v>
      </c>
      <c r="G7">
        <v>0</v>
      </c>
      <c r="H7">
        <v>0</v>
      </c>
      <c r="I7">
        <v>18</v>
      </c>
      <c r="J7">
        <v>9</v>
      </c>
      <c r="K7">
        <v>0</v>
      </c>
      <c r="L7">
        <v>9</v>
      </c>
      <c r="M7">
        <v>0</v>
      </c>
      <c r="N7">
        <v>0</v>
      </c>
      <c r="O7">
        <f>(F7/10)+G7/5+H7/5+I7+J7+K7+L7+M7+N7</f>
        <v>36</v>
      </c>
    </row>
    <row r="8" spans="2:15" ht="30" x14ac:dyDescent="0.25">
      <c r="B8">
        <v>1006</v>
      </c>
      <c r="C8" t="s">
        <v>43</v>
      </c>
      <c r="D8" s="1" t="s">
        <v>44</v>
      </c>
      <c r="E8" t="s">
        <v>45</v>
      </c>
      <c r="F8">
        <v>50</v>
      </c>
      <c r="G8">
        <v>0</v>
      </c>
      <c r="H8">
        <v>0</v>
      </c>
      <c r="I8">
        <v>14</v>
      </c>
      <c r="J8">
        <v>6</v>
      </c>
      <c r="K8">
        <v>0</v>
      </c>
      <c r="L8">
        <v>4</v>
      </c>
      <c r="M8">
        <v>0</v>
      </c>
      <c r="N8">
        <v>0</v>
      </c>
      <c r="O8">
        <f>(F8/10)+G8/5+H8/5+I8+J8+K8+L8+M8+N8+PowerRuling!C9</f>
        <v>35</v>
      </c>
    </row>
    <row r="9" spans="2:15" ht="45" x14ac:dyDescent="0.25">
      <c r="B9">
        <v>1007</v>
      </c>
      <c r="C9" t="s">
        <v>46</v>
      </c>
      <c r="D9" s="1" t="s">
        <v>47</v>
      </c>
      <c r="E9" t="s">
        <v>48</v>
      </c>
      <c r="F9">
        <v>0</v>
      </c>
      <c r="G9">
        <v>0</v>
      </c>
      <c r="H9">
        <v>0</v>
      </c>
      <c r="I9">
        <v>21</v>
      </c>
      <c r="J9">
        <v>3</v>
      </c>
      <c r="K9">
        <v>0</v>
      </c>
      <c r="L9">
        <v>3</v>
      </c>
      <c r="M9">
        <v>0</v>
      </c>
      <c r="N9">
        <v>0</v>
      </c>
      <c r="O9">
        <f>(F9/10)+G9/5+H9/5+I9+J9+K9+L9+M9+N3+3*8</f>
        <v>51</v>
      </c>
    </row>
    <row r="10" spans="2:15" ht="45" x14ac:dyDescent="0.25">
      <c r="B10">
        <v>1008</v>
      </c>
      <c r="C10" t="s">
        <v>49</v>
      </c>
      <c r="D10" s="1" t="s">
        <v>51</v>
      </c>
      <c r="E10" t="s">
        <v>50</v>
      </c>
      <c r="F10">
        <v>50</v>
      </c>
      <c r="G10">
        <v>0</v>
      </c>
      <c r="H10">
        <v>0</v>
      </c>
      <c r="I10">
        <v>18</v>
      </c>
      <c r="J10">
        <v>6</v>
      </c>
      <c r="K10">
        <v>0</v>
      </c>
      <c r="L10">
        <v>6</v>
      </c>
      <c r="M10">
        <v>0</v>
      </c>
      <c r="N10">
        <v>0</v>
      </c>
      <c r="O10">
        <f>(F10/10)+G10/5+H10/5+I10+J10+K10+L10+M10+N10+PowerRuling!C9+PowerRuling!C24+PowerRuling!C6</f>
        <v>52</v>
      </c>
    </row>
    <row r="11" spans="2:15" ht="30" x14ac:dyDescent="0.25">
      <c r="B11">
        <v>1009</v>
      </c>
      <c r="C11" t="s">
        <v>52</v>
      </c>
      <c r="D11" s="1" t="s">
        <v>53</v>
      </c>
      <c r="E11" t="s">
        <v>54</v>
      </c>
      <c r="F11">
        <v>80</v>
      </c>
      <c r="G11">
        <v>0</v>
      </c>
      <c r="H11">
        <v>0</v>
      </c>
      <c r="I11">
        <v>25</v>
      </c>
      <c r="J11">
        <v>10</v>
      </c>
      <c r="K11">
        <v>0</v>
      </c>
      <c r="L11">
        <v>10</v>
      </c>
      <c r="M11">
        <v>0</v>
      </c>
      <c r="N11">
        <v>0</v>
      </c>
      <c r="O11">
        <f>(F11/10)+G11/5+H11/5+I11+J11+K11+L11+M11+N11</f>
        <v>53</v>
      </c>
    </row>
    <row r="12" spans="2:15" ht="60" x14ac:dyDescent="0.25">
      <c r="B12">
        <v>1010</v>
      </c>
      <c r="C12" t="s">
        <v>55</v>
      </c>
      <c r="D12" s="1" t="s">
        <v>56</v>
      </c>
      <c r="E12" t="s">
        <v>336</v>
      </c>
      <c r="F12">
        <v>0</v>
      </c>
      <c r="G12">
        <v>0</v>
      </c>
      <c r="H12">
        <v>0</v>
      </c>
      <c r="I12">
        <v>24</v>
      </c>
      <c r="J12">
        <v>7</v>
      </c>
      <c r="K12">
        <v>0</v>
      </c>
      <c r="L12">
        <v>7</v>
      </c>
      <c r="M12">
        <v>0</v>
      </c>
      <c r="N12">
        <v>0</v>
      </c>
      <c r="O12">
        <f>F12+G12+H12+I12+J12+K12+L12+M12+N12+PowerRuling!C25+3*8</f>
        <v>70</v>
      </c>
    </row>
    <row r="13" spans="2:15" ht="45" x14ac:dyDescent="0.25">
      <c r="B13">
        <v>1011</v>
      </c>
      <c r="C13" t="s">
        <v>57</v>
      </c>
      <c r="D13" s="1" t="s">
        <v>51</v>
      </c>
      <c r="E13" t="s">
        <v>58</v>
      </c>
      <c r="F13">
        <v>80</v>
      </c>
      <c r="G13">
        <v>0</v>
      </c>
      <c r="H13">
        <v>0</v>
      </c>
      <c r="I13">
        <v>28</v>
      </c>
      <c r="J13">
        <v>9</v>
      </c>
      <c r="K13">
        <v>0</v>
      </c>
      <c r="L13">
        <v>9</v>
      </c>
      <c r="M13">
        <v>0</v>
      </c>
      <c r="N13">
        <v>0</v>
      </c>
      <c r="O13">
        <f>F13/10+G13/5+H13/5+I13+J13+K13+L13+M13+N13+PowerRuling!C6+PowerRuling!C9+PowerRuling!C24</f>
        <v>71</v>
      </c>
    </row>
    <row r="14" spans="2:15" ht="45" x14ac:dyDescent="0.25">
      <c r="B14">
        <v>1012</v>
      </c>
      <c r="C14" t="s">
        <v>59</v>
      </c>
      <c r="D14" s="1" t="s">
        <v>60</v>
      </c>
      <c r="E14" t="s">
        <v>61</v>
      </c>
      <c r="F14">
        <v>0</v>
      </c>
      <c r="G14">
        <v>20</v>
      </c>
      <c r="H14">
        <v>0</v>
      </c>
      <c r="I14">
        <v>18</v>
      </c>
      <c r="J14">
        <v>10</v>
      </c>
      <c r="K14">
        <v>21</v>
      </c>
      <c r="L14">
        <v>10</v>
      </c>
      <c r="M14">
        <v>0</v>
      </c>
      <c r="N14">
        <v>0</v>
      </c>
      <c r="O14">
        <f>F14/10+G14/5+H14/5+I14+J14+K14+L14+M14+N14+PowerRuling!C16</f>
        <v>70</v>
      </c>
    </row>
    <row r="15" spans="2:15" ht="45" x14ac:dyDescent="0.25">
      <c r="B15">
        <v>1013</v>
      </c>
      <c r="C15" t="s">
        <v>62</v>
      </c>
      <c r="D15" s="1" t="s">
        <v>63</v>
      </c>
      <c r="E15" t="s">
        <v>58</v>
      </c>
      <c r="F15">
        <v>50</v>
      </c>
      <c r="G15">
        <v>0</v>
      </c>
      <c r="H15">
        <v>0</v>
      </c>
      <c r="I15">
        <v>28</v>
      </c>
      <c r="J15">
        <v>6</v>
      </c>
      <c r="K15">
        <v>0</v>
      </c>
      <c r="L15">
        <v>6</v>
      </c>
      <c r="M15">
        <v>0</v>
      </c>
      <c r="N15">
        <v>0</v>
      </c>
      <c r="O15">
        <f>F15/10+G15/5+H15/5+I15+J15+K15+L15+M15+N15+PowerRuling!C6+PowerRuling!C9+PowerRuling!C19+PowerRuling!C24</f>
        <v>70</v>
      </c>
    </row>
    <row r="16" spans="2:15" ht="45" x14ac:dyDescent="0.25">
      <c r="B16">
        <v>1014</v>
      </c>
      <c r="C16" t="s">
        <v>64</v>
      </c>
      <c r="D16" s="1" t="s">
        <v>65</v>
      </c>
      <c r="E16" t="s">
        <v>66</v>
      </c>
      <c r="F16">
        <v>120</v>
      </c>
      <c r="G16">
        <v>0</v>
      </c>
      <c r="H16">
        <v>0</v>
      </c>
      <c r="I16">
        <v>34</v>
      </c>
      <c r="J16">
        <v>16</v>
      </c>
      <c r="K16">
        <v>0</v>
      </c>
      <c r="L16">
        <v>16</v>
      </c>
      <c r="M16">
        <v>0</v>
      </c>
      <c r="N16">
        <v>0</v>
      </c>
      <c r="O16">
        <f>F16/10+G16/5+H16/5+I16+J16+K16+L16+M16+N16+PowerRuling!C26</f>
        <v>91</v>
      </c>
    </row>
    <row r="17" spans="2:15" ht="75" x14ac:dyDescent="0.25">
      <c r="B17">
        <v>1015</v>
      </c>
      <c r="C17" t="s">
        <v>67</v>
      </c>
      <c r="D17" s="1" t="s">
        <v>68</v>
      </c>
      <c r="E17" t="s">
        <v>69</v>
      </c>
      <c r="F17">
        <v>0</v>
      </c>
      <c r="G17">
        <v>0</v>
      </c>
      <c r="H17">
        <v>0</v>
      </c>
      <c r="I17">
        <v>31</v>
      </c>
      <c r="J17">
        <v>10</v>
      </c>
      <c r="K17">
        <v>0</v>
      </c>
      <c r="L17">
        <v>9</v>
      </c>
      <c r="M17">
        <v>0</v>
      </c>
      <c r="N17">
        <v>0</v>
      </c>
      <c r="O17">
        <f>F17/10+G17/5+H17/5+I17+J17+K17+L17+M17+N17+4*8+PowerRuling!C25</f>
        <v>90</v>
      </c>
    </row>
    <row r="18" spans="2:15" ht="60" x14ac:dyDescent="0.25">
      <c r="B18">
        <v>1016</v>
      </c>
      <c r="C18" t="s">
        <v>70</v>
      </c>
      <c r="D18" s="1" t="s">
        <v>71</v>
      </c>
      <c r="E18" t="s">
        <v>72</v>
      </c>
      <c r="F18">
        <v>80</v>
      </c>
      <c r="G18">
        <v>0</v>
      </c>
      <c r="H18">
        <v>0</v>
      </c>
      <c r="I18">
        <v>38</v>
      </c>
      <c r="J18">
        <v>10</v>
      </c>
      <c r="K18">
        <v>0</v>
      </c>
      <c r="L18">
        <v>10</v>
      </c>
      <c r="M18">
        <v>0</v>
      </c>
      <c r="N18">
        <v>0</v>
      </c>
      <c r="O18">
        <f>F18/5+G18/5+H18/5+I18+J18+K18+L18+M18+N18+PowerRuling!C6+PowerRuling!C9+PowerRuling!C10+PowerRuling!C11+PowerRuling!C19+PowerRuling!C24</f>
        <v>109</v>
      </c>
    </row>
    <row r="19" spans="2:15" ht="60" x14ac:dyDescent="0.25">
      <c r="B19">
        <v>1017</v>
      </c>
      <c r="C19" t="s">
        <v>73</v>
      </c>
      <c r="D19" s="1" t="s">
        <v>74</v>
      </c>
      <c r="E19" t="s">
        <v>75</v>
      </c>
      <c r="F19">
        <v>0</v>
      </c>
      <c r="G19">
        <v>35</v>
      </c>
      <c r="H19">
        <v>0</v>
      </c>
      <c r="I19">
        <v>28</v>
      </c>
      <c r="J19">
        <v>15</v>
      </c>
      <c r="K19">
        <v>32</v>
      </c>
      <c r="L19">
        <v>15</v>
      </c>
      <c r="M19">
        <v>0</v>
      </c>
      <c r="N19">
        <v>0</v>
      </c>
      <c r="O19">
        <f>F19/10+G19/5+H19/5+I19+J19+K19+L19+M19+N19+PowerRuling!C16+PowerRuling!C27</f>
        <v>110</v>
      </c>
    </row>
    <row r="20" spans="2:15" ht="30" x14ac:dyDescent="0.25">
      <c r="B20">
        <v>1018</v>
      </c>
      <c r="C20" t="s">
        <v>76</v>
      </c>
      <c r="D20" s="1" t="s">
        <v>77</v>
      </c>
      <c r="E20" t="s">
        <v>78</v>
      </c>
      <c r="F20">
        <v>60</v>
      </c>
      <c r="G20">
        <v>20</v>
      </c>
      <c r="H20">
        <v>0</v>
      </c>
      <c r="I20">
        <v>32</v>
      </c>
      <c r="J20">
        <v>14</v>
      </c>
      <c r="K20">
        <v>12</v>
      </c>
      <c r="L20">
        <v>14</v>
      </c>
      <c r="M20">
        <v>0</v>
      </c>
      <c r="N20">
        <v>7</v>
      </c>
      <c r="O20">
        <f>F20/10+G20/5+H20/5+I20+J20+K20+L20+M20+N20+5*4</f>
        <v>109</v>
      </c>
    </row>
    <row r="21" spans="2:15" ht="30" x14ac:dyDescent="0.25">
      <c r="B21">
        <v>1019</v>
      </c>
      <c r="C21" t="s">
        <v>79</v>
      </c>
      <c r="D21" s="1" t="s">
        <v>80</v>
      </c>
      <c r="E21" t="s">
        <v>78</v>
      </c>
      <c r="F21">
        <v>20</v>
      </c>
      <c r="G21">
        <v>60</v>
      </c>
      <c r="H21">
        <v>0</v>
      </c>
      <c r="I21">
        <v>12</v>
      </c>
      <c r="J21">
        <v>14</v>
      </c>
      <c r="K21">
        <v>32</v>
      </c>
      <c r="L21">
        <v>14</v>
      </c>
      <c r="M21">
        <v>0</v>
      </c>
      <c r="N21">
        <v>7</v>
      </c>
      <c r="O21">
        <f>F21/10+G21/5+H21/5+I21+J21+K21+L21+M21+N21+PowerRuling!G12+PowerRuling!G13</f>
        <v>111</v>
      </c>
    </row>
    <row r="22" spans="2:15" ht="45" x14ac:dyDescent="0.25">
      <c r="B22">
        <v>1020</v>
      </c>
      <c r="C22" t="s">
        <v>81</v>
      </c>
      <c r="D22" s="1" t="s">
        <v>65</v>
      </c>
      <c r="E22" t="s">
        <v>84</v>
      </c>
      <c r="F22">
        <v>200</v>
      </c>
      <c r="G22">
        <v>0</v>
      </c>
      <c r="H22">
        <v>0</v>
      </c>
      <c r="I22">
        <v>42</v>
      </c>
      <c r="J22">
        <v>28</v>
      </c>
      <c r="K22">
        <v>0</v>
      </c>
      <c r="L22">
        <v>28</v>
      </c>
      <c r="M22">
        <v>0</v>
      </c>
      <c r="N22">
        <v>0</v>
      </c>
      <c r="O22">
        <f>F22/10+G22/5+H22/5+I22+J22+K22+L22+M22+N22+PowerRuling!C26</f>
        <v>131</v>
      </c>
    </row>
    <row r="23" spans="2:15" ht="75" x14ac:dyDescent="0.25">
      <c r="B23">
        <v>1021</v>
      </c>
      <c r="C23" t="s">
        <v>82</v>
      </c>
      <c r="D23" s="1" t="s">
        <v>83</v>
      </c>
      <c r="E23" t="s">
        <v>85</v>
      </c>
      <c r="F23">
        <v>100</v>
      </c>
      <c r="G23">
        <v>0</v>
      </c>
      <c r="H23">
        <v>0</v>
      </c>
      <c r="I23">
        <v>50</v>
      </c>
      <c r="J23">
        <v>10</v>
      </c>
      <c r="K23">
        <v>0</v>
      </c>
      <c r="L23">
        <v>10</v>
      </c>
      <c r="M23">
        <v>0</v>
      </c>
      <c r="N23">
        <v>0</v>
      </c>
      <c r="O23">
        <f>F23/10+G23/5+H23/5+I23+J23+K23+L23+M23+N23+PowerRuling!C6+PowerRuling!C9+PowerRuling!C10+PowerRuling!C11+PowerRuling!C19+PowerRuling!C13+PowerRuling!C16+PowerRuling!C24</f>
        <v>129</v>
      </c>
    </row>
    <row r="24" spans="2:15" ht="75" x14ac:dyDescent="0.25">
      <c r="B24">
        <v>1022</v>
      </c>
      <c r="C24" t="s">
        <v>86</v>
      </c>
      <c r="D24" s="1" t="s">
        <v>87</v>
      </c>
      <c r="E24" t="s">
        <v>85</v>
      </c>
      <c r="F24">
        <v>140</v>
      </c>
      <c r="G24">
        <v>0</v>
      </c>
      <c r="H24">
        <v>0</v>
      </c>
      <c r="I24">
        <v>41</v>
      </c>
      <c r="J24">
        <v>13</v>
      </c>
      <c r="K24">
        <v>0</v>
      </c>
      <c r="L24">
        <v>13</v>
      </c>
      <c r="M24">
        <v>0</v>
      </c>
      <c r="N24">
        <v>0</v>
      </c>
      <c r="O24">
        <f>F24/10+G24/5+H24/5+I24+J24+K24+L24+M24+N24+PowerRuling!C6+PowerRuling!C9+PowerRuling!C10+PowerRuling!C11+PowerRuling!C19+PowerRuling!C24+PowerRuling!G16+PowerRuling!G17</f>
        <v>130</v>
      </c>
    </row>
    <row r="25" spans="2:15" ht="45" x14ac:dyDescent="0.25">
      <c r="B25">
        <v>1023</v>
      </c>
      <c r="C25" t="s">
        <v>88</v>
      </c>
      <c r="D25" s="1" t="s">
        <v>99</v>
      </c>
      <c r="E25" t="s">
        <v>89</v>
      </c>
      <c r="F25">
        <v>300</v>
      </c>
      <c r="G25">
        <v>0</v>
      </c>
      <c r="H25">
        <v>0</v>
      </c>
      <c r="I25">
        <v>54</v>
      </c>
      <c r="J25">
        <v>42</v>
      </c>
      <c r="K25">
        <v>0</v>
      </c>
      <c r="L25">
        <v>42</v>
      </c>
      <c r="M25">
        <v>0</v>
      </c>
      <c r="N25">
        <v>0</v>
      </c>
      <c r="O25">
        <f>F25/10+G25/5+H25/5+I25+J25+K25+L25+M25+N25+PowerRuling!G19*10+PowerRuling!C26</f>
        <v>151</v>
      </c>
    </row>
    <row r="26" spans="2:15" ht="90" x14ac:dyDescent="0.25">
      <c r="B26">
        <v>1024</v>
      </c>
      <c r="C26" t="s">
        <v>90</v>
      </c>
      <c r="D26" s="1" t="s">
        <v>91</v>
      </c>
      <c r="E26" t="s">
        <v>92</v>
      </c>
      <c r="F26">
        <v>0</v>
      </c>
      <c r="G26">
        <v>0</v>
      </c>
      <c r="H26">
        <v>0</v>
      </c>
      <c r="I26">
        <v>51</v>
      </c>
      <c r="J26">
        <v>18</v>
      </c>
      <c r="K26">
        <v>0</v>
      </c>
      <c r="L26">
        <v>18</v>
      </c>
      <c r="M26">
        <v>15</v>
      </c>
      <c r="N26">
        <v>0</v>
      </c>
      <c r="O26">
        <f>F26/10+G26/5+H26/5+I26+J26+K26+L26+M26+N26+5*8+PowerRuling!C25</f>
        <v>150</v>
      </c>
    </row>
    <row r="27" spans="2:15" ht="60" x14ac:dyDescent="0.25">
      <c r="B27">
        <v>1025</v>
      </c>
      <c r="C27" t="s">
        <v>93</v>
      </c>
      <c r="D27" s="1" t="s">
        <v>94</v>
      </c>
      <c r="E27" t="s">
        <v>95</v>
      </c>
      <c r="F27">
        <v>60</v>
      </c>
      <c r="G27">
        <v>20</v>
      </c>
      <c r="H27">
        <v>0</v>
      </c>
      <c r="I27">
        <v>25</v>
      </c>
      <c r="J27">
        <v>14</v>
      </c>
      <c r="K27">
        <v>25</v>
      </c>
      <c r="L27">
        <v>14</v>
      </c>
      <c r="M27">
        <v>0</v>
      </c>
      <c r="N27">
        <v>7</v>
      </c>
      <c r="O27">
        <f>F27/10+G27/5+H27/5+I27+J27+K27+L27+M27+N27+5*4+PowerRuling!G12+PowerRuling!G13+PowerRuling!C28</f>
        <v>151</v>
      </c>
    </row>
    <row r="28" spans="2:15" ht="75" x14ac:dyDescent="0.25">
      <c r="B28">
        <v>1026</v>
      </c>
      <c r="C28" t="s">
        <v>96</v>
      </c>
      <c r="D28" s="1" t="s">
        <v>100</v>
      </c>
      <c r="E28" t="s">
        <v>97</v>
      </c>
      <c r="F28">
        <v>0</v>
      </c>
      <c r="G28">
        <v>60</v>
      </c>
      <c r="H28">
        <v>0</v>
      </c>
      <c r="I28">
        <v>40</v>
      </c>
      <c r="J28">
        <v>18</v>
      </c>
      <c r="K28">
        <v>55</v>
      </c>
      <c r="L28">
        <v>26</v>
      </c>
      <c r="M28">
        <v>0</v>
      </c>
      <c r="N28">
        <v>0</v>
      </c>
      <c r="O28">
        <f>F28/10+G28/5+H28/5+I28+J28+K28+L28+M28+N28+PowerRuling!C16+PowerRuling!C27+PowerRuling!C29</f>
        <v>172</v>
      </c>
    </row>
    <row r="29" spans="2:15" ht="60" x14ac:dyDescent="0.25">
      <c r="B29">
        <v>1027</v>
      </c>
      <c r="C29" t="s">
        <v>98</v>
      </c>
      <c r="D29" s="1" t="s">
        <v>101</v>
      </c>
      <c r="E29" t="s">
        <v>102</v>
      </c>
      <c r="F29">
        <v>250</v>
      </c>
      <c r="G29">
        <v>0</v>
      </c>
      <c r="H29">
        <v>0</v>
      </c>
      <c r="I29">
        <v>42</v>
      </c>
      <c r="J29">
        <v>40</v>
      </c>
      <c r="K29">
        <v>0</v>
      </c>
      <c r="L29">
        <v>40</v>
      </c>
      <c r="M29">
        <v>0</v>
      </c>
      <c r="N29">
        <v>0</v>
      </c>
      <c r="O29">
        <f>F29/10+G29/5+H29/5+I29+J29+K29+L29+M29+N29+PowerRuling!C26+PowerRuling!C30</f>
        <v>175</v>
      </c>
    </row>
    <row r="30" spans="2:15" ht="90" x14ac:dyDescent="0.25">
      <c r="B30">
        <v>1028</v>
      </c>
      <c r="C30" t="s">
        <v>104</v>
      </c>
      <c r="D30" s="1" t="s">
        <v>105</v>
      </c>
      <c r="E30" t="s">
        <v>106</v>
      </c>
      <c r="F30">
        <v>0</v>
      </c>
      <c r="G30">
        <v>0</v>
      </c>
      <c r="H30">
        <v>0</v>
      </c>
      <c r="I30">
        <v>60</v>
      </c>
      <c r="J30">
        <v>18</v>
      </c>
      <c r="K30">
        <v>0</v>
      </c>
      <c r="L30">
        <v>18</v>
      </c>
      <c r="M30">
        <v>15</v>
      </c>
      <c r="N30">
        <v>0</v>
      </c>
      <c r="O30">
        <f>F30/10+G30/5+H30/5+I30+J30+K30+L30+M30+N30+5*8+PowerRuling!C25+PowerRuling!C31</f>
        <v>174</v>
      </c>
    </row>
    <row r="31" spans="2:15" ht="90" x14ac:dyDescent="0.25">
      <c r="B31">
        <v>1029</v>
      </c>
      <c r="C31" t="s">
        <v>103</v>
      </c>
      <c r="D31" s="1" t="s">
        <v>107</v>
      </c>
      <c r="E31" t="s">
        <v>108</v>
      </c>
      <c r="F31">
        <v>150</v>
      </c>
      <c r="G31">
        <v>0</v>
      </c>
      <c r="H31">
        <v>0</v>
      </c>
      <c r="I31">
        <v>100</v>
      </c>
      <c r="J31">
        <v>35</v>
      </c>
      <c r="K31">
        <v>0</v>
      </c>
      <c r="L31">
        <v>35</v>
      </c>
      <c r="M31">
        <v>0</v>
      </c>
      <c r="N31">
        <v>0</v>
      </c>
      <c r="O31">
        <f>F31/10+G31/5+H31/5+I31+J31+K31+L31+M31+N31+PowerRuling!C6+PowerRuling!C9+PowerRuling!C10+PowerRuling!C11+PowerRuling!C19+PowerRuling!C24+PowerRuling!G23</f>
        <v>200</v>
      </c>
    </row>
    <row r="32" spans="2:15" ht="75" x14ac:dyDescent="0.25">
      <c r="B32">
        <v>1030</v>
      </c>
      <c r="C32" t="s">
        <v>109</v>
      </c>
      <c r="D32" s="1" t="s">
        <v>110</v>
      </c>
      <c r="E32" t="s">
        <v>111</v>
      </c>
      <c r="F32">
        <v>0</v>
      </c>
      <c r="G32">
        <v>60</v>
      </c>
      <c r="H32">
        <v>0</v>
      </c>
      <c r="I32">
        <v>45</v>
      </c>
      <c r="J32">
        <v>18</v>
      </c>
      <c r="K32">
        <v>60</v>
      </c>
      <c r="L32">
        <v>26</v>
      </c>
      <c r="M32">
        <v>0</v>
      </c>
      <c r="N32">
        <v>0</v>
      </c>
      <c r="O32">
        <f>F32/10+G32/5+H32/5+I32+J32+K32+L32+M32+N32+PowerRuling!C16+PowerRuling!C27+PowerRuling!C29+PowerRuling!C32</f>
        <v>204</v>
      </c>
    </row>
    <row r="33" spans="2:5" ht="30" x14ac:dyDescent="0.25">
      <c r="B33">
        <v>1031</v>
      </c>
      <c r="C33" t="s">
        <v>112</v>
      </c>
      <c r="D33" s="1" t="s">
        <v>113</v>
      </c>
      <c r="E33" t="s">
        <v>712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7A6C-BD76-4F63-B522-FA55F75B46B2}">
  <dimension ref="B1:O22"/>
  <sheetViews>
    <sheetView zoomScale="85" zoomScaleNormal="85" workbookViewId="0">
      <selection activeCell="F1" sqref="F1:O1"/>
    </sheetView>
  </sheetViews>
  <sheetFormatPr baseColWidth="10" defaultRowHeight="15" x14ac:dyDescent="0.25"/>
  <cols>
    <col min="3" max="3" width="18.28515625" bestFit="1" customWidth="1"/>
    <col min="4" max="4" width="35.5703125" customWidth="1"/>
    <col min="5" max="5" width="39.8554687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21" customHeight="1" x14ac:dyDescent="0.25">
      <c r="B2">
        <v>1032</v>
      </c>
      <c r="C2" t="s">
        <v>126</v>
      </c>
      <c r="D2" s="1" t="s">
        <v>130</v>
      </c>
      <c r="E2" t="s">
        <v>29</v>
      </c>
      <c r="F2">
        <v>0</v>
      </c>
      <c r="G2">
        <v>0</v>
      </c>
      <c r="H2">
        <v>0</v>
      </c>
      <c r="I2">
        <v>2</v>
      </c>
      <c r="J2">
        <v>0</v>
      </c>
      <c r="K2">
        <v>0</v>
      </c>
      <c r="L2">
        <v>0</v>
      </c>
      <c r="M2">
        <v>5</v>
      </c>
      <c r="N2">
        <v>0</v>
      </c>
      <c r="O2">
        <f>F2/10+G2/5+H2/5+I2+J2+K2+L2+M2+N2</f>
        <v>7</v>
      </c>
    </row>
    <row r="3" spans="2:15" ht="21.75" customHeight="1" x14ac:dyDescent="0.25">
      <c r="B3">
        <v>1033</v>
      </c>
      <c r="C3" t="s">
        <v>127</v>
      </c>
      <c r="D3" s="1" t="s">
        <v>128</v>
      </c>
      <c r="E3" t="s">
        <v>129</v>
      </c>
      <c r="F3">
        <v>0</v>
      </c>
      <c r="G3">
        <v>0</v>
      </c>
      <c r="H3">
        <v>0</v>
      </c>
      <c r="I3">
        <v>7</v>
      </c>
      <c r="J3">
        <v>0</v>
      </c>
      <c r="K3">
        <v>0</v>
      </c>
      <c r="L3">
        <v>0</v>
      </c>
      <c r="M3">
        <v>8</v>
      </c>
      <c r="N3">
        <v>0</v>
      </c>
      <c r="O3">
        <f>F3/10+G3/5+H3/5+I3+J3+K3+L3+M3+N3</f>
        <v>15</v>
      </c>
    </row>
    <row r="4" spans="2:15" ht="56.25" customHeight="1" x14ac:dyDescent="0.25">
      <c r="B4">
        <v>1034</v>
      </c>
      <c r="C4" t="s">
        <v>131</v>
      </c>
      <c r="D4" s="1" t="s">
        <v>132</v>
      </c>
      <c r="E4" t="s">
        <v>30</v>
      </c>
      <c r="F4">
        <v>0</v>
      </c>
      <c r="G4">
        <v>0</v>
      </c>
      <c r="H4">
        <v>0</v>
      </c>
      <c r="I4">
        <v>2</v>
      </c>
      <c r="J4">
        <v>0</v>
      </c>
      <c r="K4">
        <v>0</v>
      </c>
      <c r="L4">
        <v>0</v>
      </c>
      <c r="M4">
        <v>8</v>
      </c>
      <c r="N4">
        <v>0</v>
      </c>
      <c r="O4">
        <f>F4/10+G4/5+H4/5+I4+J4+K4+L4+M4+N4+PowerRuling!L8</f>
        <v>15</v>
      </c>
    </row>
    <row r="5" spans="2:15" ht="45.75" customHeight="1" x14ac:dyDescent="0.25">
      <c r="B5">
        <v>1035</v>
      </c>
      <c r="C5" t="s">
        <v>133</v>
      </c>
      <c r="D5" s="1" t="s">
        <v>134</v>
      </c>
      <c r="E5" t="s">
        <v>30</v>
      </c>
      <c r="F5">
        <v>0</v>
      </c>
      <c r="G5">
        <v>0</v>
      </c>
      <c r="H5">
        <v>0</v>
      </c>
      <c r="I5">
        <v>5</v>
      </c>
      <c r="J5">
        <v>0</v>
      </c>
      <c r="K5">
        <v>0</v>
      </c>
      <c r="L5">
        <v>0</v>
      </c>
      <c r="M5">
        <v>6</v>
      </c>
      <c r="N5">
        <v>0</v>
      </c>
      <c r="O5">
        <f>F5/10+G5/5+H5/5+I5+J5+K5+L5+M5+N5+PowerRuling!C10</f>
        <v>15</v>
      </c>
    </row>
    <row r="6" spans="2:15" ht="57" customHeight="1" x14ac:dyDescent="0.25">
      <c r="B6">
        <v>1036</v>
      </c>
      <c r="C6" t="s">
        <v>135</v>
      </c>
      <c r="D6" s="1" t="s">
        <v>136</v>
      </c>
      <c r="E6" t="s">
        <v>137</v>
      </c>
      <c r="F6">
        <v>0</v>
      </c>
      <c r="G6">
        <v>0</v>
      </c>
      <c r="H6">
        <v>0</v>
      </c>
      <c r="I6">
        <v>9</v>
      </c>
      <c r="J6">
        <v>0</v>
      </c>
      <c r="K6">
        <v>0</v>
      </c>
      <c r="L6">
        <v>0</v>
      </c>
      <c r="M6">
        <v>8</v>
      </c>
      <c r="N6">
        <v>0</v>
      </c>
      <c r="O6">
        <f>F6/10+G6/5+H6/5+I6+J6+K6+L6+M6+N6+1*8</f>
        <v>25</v>
      </c>
    </row>
    <row r="7" spans="2:15" ht="53.25" customHeight="1" x14ac:dyDescent="0.25">
      <c r="B7">
        <v>1037</v>
      </c>
      <c r="C7" t="s">
        <v>138</v>
      </c>
      <c r="D7" s="1" t="s">
        <v>139</v>
      </c>
      <c r="E7" t="s">
        <v>140</v>
      </c>
      <c r="F7">
        <v>0</v>
      </c>
      <c r="G7">
        <v>0</v>
      </c>
      <c r="H7">
        <v>0</v>
      </c>
      <c r="I7">
        <v>7</v>
      </c>
      <c r="J7">
        <v>0</v>
      </c>
      <c r="K7">
        <v>0</v>
      </c>
      <c r="L7">
        <v>0</v>
      </c>
      <c r="M7">
        <v>7</v>
      </c>
      <c r="N7">
        <v>0</v>
      </c>
      <c r="O7">
        <f>F7/10+G7/5+H7/5+I7+J7+K7+L7+M7+N7+PowerRuling!C10+PowerRuling!C33</f>
        <v>25</v>
      </c>
    </row>
    <row r="8" spans="2:15" ht="68.25" customHeight="1" x14ac:dyDescent="0.25">
      <c r="B8">
        <v>1038</v>
      </c>
      <c r="C8" t="s">
        <v>141</v>
      </c>
      <c r="D8" s="1" t="s">
        <v>142</v>
      </c>
      <c r="E8" t="s">
        <v>143</v>
      </c>
      <c r="F8">
        <v>0</v>
      </c>
      <c r="G8">
        <v>0</v>
      </c>
      <c r="H8">
        <v>0</v>
      </c>
      <c r="I8">
        <v>14</v>
      </c>
      <c r="J8">
        <v>0</v>
      </c>
      <c r="K8">
        <v>0</v>
      </c>
      <c r="L8">
        <v>0</v>
      </c>
      <c r="M8">
        <v>9</v>
      </c>
      <c r="N8">
        <v>0</v>
      </c>
      <c r="O8">
        <f>F8/10+G8/5+H8/5+I8+J8+K8+L8+M8+N8+1*8+PowerRuling!L11</f>
        <v>35</v>
      </c>
    </row>
    <row r="9" spans="2:15" ht="73.5" customHeight="1" x14ac:dyDescent="0.25">
      <c r="B9">
        <v>1039</v>
      </c>
      <c r="C9" t="s">
        <v>144</v>
      </c>
      <c r="D9" s="1" t="s">
        <v>145</v>
      </c>
      <c r="E9" t="s">
        <v>146</v>
      </c>
      <c r="F9">
        <v>0</v>
      </c>
      <c r="G9">
        <v>0</v>
      </c>
      <c r="H9">
        <v>0</v>
      </c>
      <c r="I9">
        <v>6</v>
      </c>
      <c r="J9">
        <v>5</v>
      </c>
      <c r="K9">
        <v>0</v>
      </c>
      <c r="L9">
        <v>0</v>
      </c>
      <c r="M9">
        <v>13</v>
      </c>
      <c r="N9">
        <v>0</v>
      </c>
      <c r="O9">
        <f>F9/10+G9/5+H9/5+I9+J9+K9+L9+M9+N9+PowerRuling!L8+PowerRuling!C34</f>
        <v>35</v>
      </c>
    </row>
    <row r="10" spans="2:15" ht="63" customHeight="1" x14ac:dyDescent="0.25">
      <c r="B10">
        <v>1040</v>
      </c>
      <c r="C10" t="s">
        <v>147</v>
      </c>
      <c r="D10" s="1" t="s">
        <v>142</v>
      </c>
      <c r="E10" t="s">
        <v>148</v>
      </c>
      <c r="F10">
        <v>0</v>
      </c>
      <c r="G10">
        <v>0</v>
      </c>
      <c r="H10">
        <v>0</v>
      </c>
      <c r="I10">
        <v>19</v>
      </c>
      <c r="J10">
        <v>0</v>
      </c>
      <c r="K10">
        <v>0</v>
      </c>
      <c r="L10">
        <v>0</v>
      </c>
      <c r="M10">
        <v>18</v>
      </c>
      <c r="N10">
        <v>0</v>
      </c>
      <c r="O10">
        <f>F10/10+G10/5+H10/5+I10+J10+K10+L10+M10+N10+1*8+PowerRuling!L11</f>
        <v>49</v>
      </c>
    </row>
    <row r="11" spans="2:15" ht="61.5" customHeight="1" x14ac:dyDescent="0.25">
      <c r="B11">
        <v>1041</v>
      </c>
      <c r="C11" t="s">
        <v>149</v>
      </c>
      <c r="D11" s="1" t="s">
        <v>150</v>
      </c>
      <c r="E11" t="s">
        <v>151</v>
      </c>
      <c r="F11">
        <v>0</v>
      </c>
      <c r="G11">
        <v>0</v>
      </c>
      <c r="H11">
        <v>0</v>
      </c>
      <c r="I11">
        <v>26</v>
      </c>
      <c r="J11">
        <v>0</v>
      </c>
      <c r="K11">
        <v>0</v>
      </c>
      <c r="L11">
        <v>0</v>
      </c>
      <c r="M11">
        <v>26</v>
      </c>
      <c r="N11">
        <v>6</v>
      </c>
      <c r="O11">
        <f>F11/10+G11/5+H11/5+I11+J11+K11+L11+M11+N11+1*8+PowerRuling!L11</f>
        <v>70</v>
      </c>
    </row>
    <row r="12" spans="2:15" ht="75.75" customHeight="1" x14ac:dyDescent="0.25">
      <c r="B12">
        <v>1042</v>
      </c>
      <c r="C12" t="s">
        <v>152</v>
      </c>
      <c r="D12" s="1" t="s">
        <v>153</v>
      </c>
      <c r="E12" t="s">
        <v>154</v>
      </c>
      <c r="F12">
        <v>0</v>
      </c>
      <c r="G12">
        <v>0</v>
      </c>
      <c r="H12">
        <v>0</v>
      </c>
      <c r="I12">
        <v>19</v>
      </c>
      <c r="J12">
        <v>0</v>
      </c>
      <c r="K12">
        <v>0</v>
      </c>
      <c r="L12">
        <v>0</v>
      </c>
      <c r="M12">
        <v>26</v>
      </c>
      <c r="N12">
        <v>0</v>
      </c>
      <c r="O12">
        <f>F12/10+G12/5+H12/5+I12+J12+K12+L12+M12+N12+PowerRuling!C10+PowerRuling!C11+1*8+PowerRuling!C33</f>
        <v>70</v>
      </c>
    </row>
    <row r="13" spans="2:15" ht="78" customHeight="1" x14ac:dyDescent="0.25">
      <c r="B13">
        <v>1043</v>
      </c>
      <c r="C13" t="s">
        <v>155</v>
      </c>
      <c r="D13" s="1" t="s">
        <v>156</v>
      </c>
      <c r="E13" t="s">
        <v>157</v>
      </c>
      <c r="F13">
        <v>0</v>
      </c>
      <c r="G13">
        <v>0</v>
      </c>
      <c r="H13">
        <v>0</v>
      </c>
      <c r="I13">
        <v>11</v>
      </c>
      <c r="J13">
        <v>14</v>
      </c>
      <c r="K13">
        <v>0</v>
      </c>
      <c r="L13">
        <v>0</v>
      </c>
      <c r="M13">
        <v>28</v>
      </c>
      <c r="N13">
        <v>0</v>
      </c>
      <c r="O13">
        <f>F13/10+G13/5+H13/5+I13+J13+K13+L13+M13+N13+1*8+PowerRuling!C34+PowerRuling!L8</f>
        <v>72</v>
      </c>
    </row>
    <row r="14" spans="2:15" ht="57.75" customHeight="1" x14ac:dyDescent="0.25">
      <c r="B14">
        <v>1044</v>
      </c>
      <c r="C14" t="s">
        <v>158</v>
      </c>
      <c r="D14" s="1" t="s">
        <v>174</v>
      </c>
      <c r="E14" t="s">
        <v>159</v>
      </c>
      <c r="F14">
        <v>0</v>
      </c>
      <c r="G14">
        <v>0</v>
      </c>
      <c r="H14">
        <v>0</v>
      </c>
      <c r="I14">
        <v>28</v>
      </c>
      <c r="J14">
        <v>0</v>
      </c>
      <c r="K14">
        <v>0</v>
      </c>
      <c r="L14">
        <v>0</v>
      </c>
      <c r="M14">
        <v>52</v>
      </c>
      <c r="N14">
        <v>0</v>
      </c>
      <c r="O14">
        <f>F14/10+G14/5+H14/5+I14+J14+K14+L14+M14+N14+PowerRuling!C6+PowerRuling!C9</f>
        <v>91</v>
      </c>
    </row>
    <row r="15" spans="2:15" ht="56.25" customHeight="1" x14ac:dyDescent="0.25">
      <c r="B15">
        <v>1045</v>
      </c>
      <c r="C15" t="s">
        <v>160</v>
      </c>
      <c r="D15" s="1" t="s">
        <v>161</v>
      </c>
      <c r="E15" t="s">
        <v>162</v>
      </c>
      <c r="F15">
        <v>0</v>
      </c>
      <c r="G15">
        <v>0</v>
      </c>
      <c r="H15">
        <v>0</v>
      </c>
      <c r="I15">
        <v>32</v>
      </c>
      <c r="J15">
        <v>0</v>
      </c>
      <c r="K15">
        <v>0</v>
      </c>
      <c r="L15">
        <v>0</v>
      </c>
      <c r="M15">
        <v>32</v>
      </c>
      <c r="N15">
        <v>12</v>
      </c>
      <c r="O15">
        <f>F15/10+G15/5+H15/5+I15+J15+K15+L15+M15+N15+PowerRuling!C35+PowerRuling!L12</f>
        <v>91</v>
      </c>
    </row>
    <row r="16" spans="2:15" ht="66.75" customHeight="1" x14ac:dyDescent="0.25">
      <c r="B16">
        <v>1046</v>
      </c>
      <c r="C16" t="s">
        <v>175</v>
      </c>
      <c r="D16" s="1" t="s">
        <v>176</v>
      </c>
      <c r="E16" t="s">
        <v>166</v>
      </c>
      <c r="F16">
        <v>0</v>
      </c>
      <c r="G16">
        <v>0</v>
      </c>
      <c r="H16">
        <v>0</v>
      </c>
      <c r="I16">
        <v>44</v>
      </c>
      <c r="J16">
        <v>0</v>
      </c>
      <c r="K16">
        <v>0</v>
      </c>
      <c r="L16">
        <v>0</v>
      </c>
      <c r="M16">
        <v>70</v>
      </c>
      <c r="N16">
        <v>0</v>
      </c>
      <c r="O16">
        <f>F16/10+G16/5+H16/5+I16+J16+K16+L16+M16+N16+PowerRuling!C6+PowerRuling!C9+5*1</f>
        <v>130</v>
      </c>
    </row>
    <row r="17" spans="2:15" ht="70.5" customHeight="1" x14ac:dyDescent="0.25">
      <c r="B17">
        <v>1047</v>
      </c>
      <c r="C17" t="s">
        <v>178</v>
      </c>
      <c r="D17" s="1" t="s">
        <v>177</v>
      </c>
      <c r="E17" t="s">
        <v>167</v>
      </c>
      <c r="F17">
        <v>0</v>
      </c>
      <c r="G17">
        <v>0</v>
      </c>
      <c r="H17">
        <v>0</v>
      </c>
      <c r="I17">
        <v>44</v>
      </c>
      <c r="J17">
        <v>0</v>
      </c>
      <c r="K17">
        <v>0</v>
      </c>
      <c r="L17">
        <v>0</v>
      </c>
      <c r="M17">
        <v>48</v>
      </c>
      <c r="N17">
        <v>15</v>
      </c>
      <c r="O17">
        <f>F17/10+G17/5+H17/5+I17+J17+K17+L17+M17+N17+1*8+PowerRuling!C35+PowerRuling!L12</f>
        <v>130</v>
      </c>
    </row>
    <row r="18" spans="2:15" ht="78.75" customHeight="1" x14ac:dyDescent="0.25">
      <c r="B18">
        <v>1048</v>
      </c>
      <c r="C18" t="s">
        <v>179</v>
      </c>
      <c r="D18" s="1" t="s">
        <v>180</v>
      </c>
      <c r="E18" t="s">
        <v>168</v>
      </c>
      <c r="F18">
        <v>0</v>
      </c>
      <c r="G18">
        <v>0</v>
      </c>
      <c r="H18">
        <v>0</v>
      </c>
      <c r="I18">
        <v>50</v>
      </c>
      <c r="J18">
        <v>0</v>
      </c>
      <c r="K18">
        <v>0</v>
      </c>
      <c r="L18">
        <v>0</v>
      </c>
      <c r="M18">
        <v>85</v>
      </c>
      <c r="N18">
        <v>0</v>
      </c>
      <c r="O18">
        <f>F18/10+G18/5+H18/5+I18+J18+K18+L18+M18+N18+PowerRuling!C6+PowerRuling!C9+PowerRuling!L11</f>
        <v>150</v>
      </c>
    </row>
    <row r="19" spans="2:15" ht="88.5" customHeight="1" x14ac:dyDescent="0.25">
      <c r="B19">
        <v>1049</v>
      </c>
      <c r="C19" t="s">
        <v>181</v>
      </c>
      <c r="D19" s="1" t="s">
        <v>182</v>
      </c>
      <c r="E19" t="s">
        <v>169</v>
      </c>
      <c r="F19">
        <v>0</v>
      </c>
      <c r="G19">
        <v>0</v>
      </c>
      <c r="H19">
        <v>0</v>
      </c>
      <c r="I19">
        <v>40</v>
      </c>
      <c r="J19">
        <v>0</v>
      </c>
      <c r="K19">
        <v>0</v>
      </c>
      <c r="L19">
        <v>0</v>
      </c>
      <c r="M19">
        <v>70</v>
      </c>
      <c r="N19">
        <v>0</v>
      </c>
      <c r="O19">
        <f>F19/10+G19/5+H19/5+I19+J19+K19+L19+M19+N19+PowerRuling!C10+PowerRuling!C11+PowerRuling!C12+1*8+PowerRuling!C33+PowerRuling!C36</f>
        <v>150</v>
      </c>
    </row>
    <row r="20" spans="2:15" ht="99" customHeight="1" x14ac:dyDescent="0.25">
      <c r="B20">
        <v>1050</v>
      </c>
      <c r="C20" t="s">
        <v>183</v>
      </c>
      <c r="D20" s="1" t="s">
        <v>184</v>
      </c>
      <c r="E20" t="s">
        <v>170</v>
      </c>
      <c r="F20">
        <v>0</v>
      </c>
      <c r="G20">
        <v>0</v>
      </c>
      <c r="H20">
        <v>0</v>
      </c>
      <c r="I20">
        <v>23</v>
      </c>
      <c r="J20">
        <v>55</v>
      </c>
      <c r="K20">
        <v>0</v>
      </c>
      <c r="L20">
        <v>0</v>
      </c>
      <c r="M20">
        <v>60</v>
      </c>
      <c r="N20">
        <v>0</v>
      </c>
      <c r="O20">
        <f>F20/10+G20/5+H20/5+I20+J20+K20+L20+M20+N20+PowerRuling!L8+2*8+PowerRuling!C34+PowerRuling!C37</f>
        <v>175</v>
      </c>
    </row>
    <row r="21" spans="2:15" ht="98.25" customHeight="1" x14ac:dyDescent="0.25">
      <c r="B21">
        <v>1051</v>
      </c>
      <c r="C21" t="s">
        <v>171</v>
      </c>
      <c r="D21" s="1" t="s">
        <v>173</v>
      </c>
      <c r="E21" t="s">
        <v>172</v>
      </c>
      <c r="F21">
        <v>0</v>
      </c>
      <c r="G21">
        <v>0</v>
      </c>
      <c r="H21">
        <v>0</v>
      </c>
      <c r="I21">
        <v>60</v>
      </c>
      <c r="J21">
        <v>0</v>
      </c>
      <c r="K21">
        <v>0</v>
      </c>
      <c r="L21">
        <v>0</v>
      </c>
      <c r="M21">
        <v>90</v>
      </c>
      <c r="N21">
        <v>28</v>
      </c>
      <c r="O21">
        <f>F21/10+G21/5+H21/5+I21+J21+K21+L21+M21+N21+PowerRuling!C35+PowerRuling!L12+1*8</f>
        <v>201</v>
      </c>
    </row>
    <row r="22" spans="2:15" ht="36.75" customHeight="1" x14ac:dyDescent="0.25">
      <c r="B22">
        <v>1052</v>
      </c>
      <c r="C22" t="s">
        <v>163</v>
      </c>
      <c r="D22" s="1" t="s">
        <v>164</v>
      </c>
      <c r="E22" t="s">
        <v>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C5CED-70F3-4061-8153-EB3DDD81F3FA}">
  <dimension ref="B1:O19"/>
  <sheetViews>
    <sheetView topLeftCell="A5" zoomScaleNormal="100" workbookViewId="0">
      <selection activeCell="I18" sqref="I18"/>
    </sheetView>
  </sheetViews>
  <sheetFormatPr baseColWidth="10" defaultRowHeight="15" x14ac:dyDescent="0.25"/>
  <cols>
    <col min="4" max="4" width="30.7109375" customWidth="1"/>
    <col min="5" max="5" width="46.42578125"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36.75" customHeight="1" x14ac:dyDescent="0.25">
      <c r="B2">
        <v>1053</v>
      </c>
      <c r="C2" t="s">
        <v>186</v>
      </c>
      <c r="D2" s="1" t="s">
        <v>204</v>
      </c>
      <c r="E2" t="s">
        <v>29</v>
      </c>
      <c r="F2">
        <v>0</v>
      </c>
      <c r="G2">
        <v>0</v>
      </c>
      <c r="H2">
        <v>0</v>
      </c>
      <c r="I2">
        <v>7</v>
      </c>
      <c r="J2">
        <v>0</v>
      </c>
      <c r="K2">
        <v>0</v>
      </c>
      <c r="L2">
        <v>0</v>
      </c>
      <c r="M2">
        <v>0</v>
      </c>
      <c r="N2">
        <v>0</v>
      </c>
      <c r="O2">
        <f>F2/10+G2/5+H2+I2+J2+K2+L2+M2+N2</f>
        <v>7</v>
      </c>
    </row>
    <row r="3" spans="2:15" ht="48.75" customHeight="1" x14ac:dyDescent="0.25">
      <c r="B3">
        <v>1054</v>
      </c>
      <c r="C3" t="s">
        <v>187</v>
      </c>
      <c r="D3" s="1" t="s">
        <v>204</v>
      </c>
      <c r="E3" t="s">
        <v>205</v>
      </c>
      <c r="F3">
        <v>30</v>
      </c>
      <c r="G3">
        <v>0</v>
      </c>
      <c r="H3">
        <v>0</v>
      </c>
      <c r="I3">
        <v>12</v>
      </c>
      <c r="J3">
        <v>0</v>
      </c>
      <c r="K3">
        <v>0</v>
      </c>
      <c r="L3">
        <v>0</v>
      </c>
      <c r="M3">
        <v>0</v>
      </c>
      <c r="N3">
        <v>0</v>
      </c>
      <c r="O3">
        <f t="shared" ref="O3:O4" si="0">F3/10+G3/5+H3+I3+J3+K3+L3+M3+N3</f>
        <v>15</v>
      </c>
    </row>
    <row r="4" spans="2:15" ht="90" x14ac:dyDescent="0.25">
      <c r="B4">
        <v>1055</v>
      </c>
      <c r="C4" t="s">
        <v>198</v>
      </c>
      <c r="D4" s="1" t="s">
        <v>204</v>
      </c>
      <c r="E4" t="s">
        <v>206</v>
      </c>
      <c r="F4">
        <v>70</v>
      </c>
      <c r="G4">
        <v>0</v>
      </c>
      <c r="H4">
        <v>0</v>
      </c>
      <c r="I4">
        <v>18</v>
      </c>
      <c r="J4">
        <v>0</v>
      </c>
      <c r="K4">
        <v>0</v>
      </c>
      <c r="L4">
        <v>0</v>
      </c>
      <c r="M4">
        <v>0</v>
      </c>
      <c r="N4">
        <v>0</v>
      </c>
      <c r="O4">
        <f t="shared" si="0"/>
        <v>25</v>
      </c>
    </row>
    <row r="5" spans="2:15" ht="120" x14ac:dyDescent="0.25">
      <c r="B5">
        <v>1056</v>
      </c>
      <c r="C5" t="s">
        <v>192</v>
      </c>
      <c r="D5" s="1" t="s">
        <v>207</v>
      </c>
      <c r="E5" t="s">
        <v>45</v>
      </c>
      <c r="F5">
        <v>80</v>
      </c>
      <c r="G5">
        <v>0</v>
      </c>
      <c r="H5">
        <v>0</v>
      </c>
      <c r="I5">
        <v>21</v>
      </c>
      <c r="J5">
        <v>0</v>
      </c>
      <c r="K5">
        <v>0</v>
      </c>
      <c r="L5">
        <v>0</v>
      </c>
      <c r="M5">
        <v>0</v>
      </c>
      <c r="N5">
        <v>0</v>
      </c>
      <c r="O5">
        <f>F5/10+G5/5+H5+I5+J5+K5+L5+M5+N5+PowerRuling!C6</f>
        <v>34</v>
      </c>
    </row>
    <row r="6" spans="2:15" ht="75" x14ac:dyDescent="0.25">
      <c r="B6">
        <v>1057</v>
      </c>
      <c r="C6" t="s">
        <v>193</v>
      </c>
      <c r="D6" s="1" t="s">
        <v>208</v>
      </c>
      <c r="E6" t="s">
        <v>209</v>
      </c>
      <c r="F6">
        <v>70</v>
      </c>
      <c r="G6">
        <v>0</v>
      </c>
      <c r="H6">
        <v>0</v>
      </c>
      <c r="I6">
        <v>18</v>
      </c>
      <c r="J6">
        <v>1</v>
      </c>
      <c r="K6">
        <v>0</v>
      </c>
      <c r="L6">
        <v>1</v>
      </c>
      <c r="M6">
        <v>0</v>
      </c>
      <c r="N6">
        <v>0</v>
      </c>
      <c r="O6">
        <f>F6/10+G6/5+H6+I6+J6+K6+L6+M6+N6+PowerRuling!C19</f>
        <v>35</v>
      </c>
    </row>
    <row r="7" spans="2:15" ht="90" x14ac:dyDescent="0.25">
      <c r="B7">
        <v>1058</v>
      </c>
      <c r="C7" t="s">
        <v>194</v>
      </c>
      <c r="D7" s="1" t="s">
        <v>210</v>
      </c>
      <c r="E7" t="s">
        <v>211</v>
      </c>
      <c r="F7">
        <v>80</v>
      </c>
      <c r="G7">
        <v>0</v>
      </c>
      <c r="H7">
        <v>0</v>
      </c>
      <c r="I7">
        <v>26</v>
      </c>
      <c r="J7">
        <v>4</v>
      </c>
      <c r="K7">
        <v>0</v>
      </c>
      <c r="L7">
        <v>4</v>
      </c>
      <c r="M7">
        <v>0</v>
      </c>
      <c r="N7">
        <v>0</v>
      </c>
      <c r="O7">
        <f>F7/10+G7/5+H7+I7+J7+K7+L7+M7+N7+1*8</f>
        <v>50</v>
      </c>
    </row>
    <row r="8" spans="2:15" ht="195" x14ac:dyDescent="0.25">
      <c r="B8">
        <v>1059</v>
      </c>
      <c r="C8" t="s">
        <v>199</v>
      </c>
      <c r="D8" s="1" t="s">
        <v>212</v>
      </c>
      <c r="E8" t="s">
        <v>213</v>
      </c>
      <c r="F8">
        <v>90</v>
      </c>
      <c r="G8">
        <v>0</v>
      </c>
      <c r="H8">
        <v>0</v>
      </c>
      <c r="I8">
        <v>28</v>
      </c>
      <c r="J8">
        <v>0</v>
      </c>
      <c r="K8">
        <v>0</v>
      </c>
      <c r="L8">
        <v>0</v>
      </c>
      <c r="M8">
        <v>0</v>
      </c>
      <c r="N8">
        <v>0</v>
      </c>
      <c r="O8">
        <f>F8/10+G8/5+H8+I8+J8+K8+L8+M8+N8+PowerRuling!C6+1*8</f>
        <v>50</v>
      </c>
    </row>
    <row r="9" spans="2:15" ht="72" customHeight="1" x14ac:dyDescent="0.25">
      <c r="B9">
        <v>1060</v>
      </c>
      <c r="C9" t="s">
        <v>188</v>
      </c>
      <c r="D9" s="1" t="s">
        <v>214</v>
      </c>
      <c r="E9" t="s">
        <v>215</v>
      </c>
      <c r="F9">
        <v>110</v>
      </c>
      <c r="G9">
        <v>0</v>
      </c>
      <c r="H9">
        <v>0</v>
      </c>
      <c r="I9">
        <v>34</v>
      </c>
      <c r="J9">
        <v>6</v>
      </c>
      <c r="K9">
        <v>0</v>
      </c>
      <c r="L9">
        <v>6</v>
      </c>
      <c r="M9">
        <v>0</v>
      </c>
      <c r="N9">
        <v>0</v>
      </c>
      <c r="O9">
        <f>F9/10+G9/5+H9+I9+J9+K9+L9+M9+N9+PowerRuling!C19+PowerRuling!C9</f>
        <v>71</v>
      </c>
    </row>
    <row r="10" spans="2:15" ht="69.75" customHeight="1" x14ac:dyDescent="0.25">
      <c r="B10">
        <v>1061</v>
      </c>
      <c r="C10" t="s">
        <v>189</v>
      </c>
      <c r="D10" s="1" t="s">
        <v>216</v>
      </c>
      <c r="E10" t="s">
        <v>217</v>
      </c>
      <c r="F10">
        <v>150</v>
      </c>
      <c r="G10">
        <v>0</v>
      </c>
      <c r="H10">
        <v>0</v>
      </c>
      <c r="I10">
        <v>43</v>
      </c>
      <c r="J10">
        <v>0</v>
      </c>
      <c r="K10">
        <v>0</v>
      </c>
      <c r="L10">
        <v>7</v>
      </c>
      <c r="M10">
        <v>0</v>
      </c>
      <c r="N10">
        <v>0</v>
      </c>
      <c r="O10">
        <f>F10/10+G10/5+H10+I10+J10+K10+L10+M10+N10+PowerRuling!C6+PowerRuling!C38</f>
        <v>90</v>
      </c>
    </row>
    <row r="11" spans="2:15" ht="120" customHeight="1" x14ac:dyDescent="0.25">
      <c r="B11">
        <v>1062</v>
      </c>
      <c r="C11" t="s">
        <v>195</v>
      </c>
      <c r="D11" s="1" t="s">
        <v>218</v>
      </c>
      <c r="E11" t="s">
        <v>219</v>
      </c>
      <c r="F11">
        <v>240</v>
      </c>
      <c r="G11">
        <v>0</v>
      </c>
      <c r="H11">
        <v>0</v>
      </c>
      <c r="I11">
        <v>40</v>
      </c>
      <c r="J11">
        <v>16</v>
      </c>
      <c r="K11">
        <v>0</v>
      </c>
      <c r="L11">
        <v>16</v>
      </c>
      <c r="M11">
        <v>-10</v>
      </c>
      <c r="N11">
        <v>0</v>
      </c>
      <c r="O11">
        <f>F11/10+G11/5+H11+I11+J11+K11+L11+M11+N11+1*8+PowerRuling!C6+PowerRuling!C39</f>
        <v>110</v>
      </c>
    </row>
    <row r="12" spans="2:15" ht="119.25" customHeight="1" x14ac:dyDescent="0.25">
      <c r="B12">
        <v>1063</v>
      </c>
      <c r="C12" t="s">
        <v>196</v>
      </c>
      <c r="D12" s="1" t="s">
        <v>220</v>
      </c>
      <c r="E12" t="s">
        <v>221</v>
      </c>
      <c r="F12">
        <v>80</v>
      </c>
      <c r="G12">
        <v>0</v>
      </c>
      <c r="H12">
        <v>0</v>
      </c>
      <c r="I12">
        <v>55</v>
      </c>
      <c r="J12">
        <v>16</v>
      </c>
      <c r="K12">
        <v>0</v>
      </c>
      <c r="L12">
        <v>16</v>
      </c>
      <c r="M12">
        <v>-10</v>
      </c>
      <c r="N12">
        <v>0</v>
      </c>
      <c r="O12">
        <f>F12/10+G12/5+H12+I12+J12+K12+L12+M12+N12+1*8+PowerRuling!C40</f>
        <v>109</v>
      </c>
    </row>
    <row r="13" spans="2:15" ht="75.75" customHeight="1" x14ac:dyDescent="0.25">
      <c r="B13">
        <v>1064</v>
      </c>
      <c r="C13" t="s">
        <v>200</v>
      </c>
      <c r="D13" s="1" t="s">
        <v>222</v>
      </c>
      <c r="E13" t="s">
        <v>78</v>
      </c>
      <c r="F13">
        <v>200</v>
      </c>
      <c r="G13">
        <v>0</v>
      </c>
      <c r="H13">
        <v>0</v>
      </c>
      <c r="I13">
        <v>48</v>
      </c>
      <c r="J13">
        <v>14</v>
      </c>
      <c r="K13">
        <v>0</v>
      </c>
      <c r="L13">
        <v>14</v>
      </c>
      <c r="M13">
        <v>-10</v>
      </c>
      <c r="N13">
        <v>0</v>
      </c>
      <c r="O13">
        <f>F13/10+G13/5+H13+I13+J13+K13+L13+M13+N13+PowerRuling!C41+PowerRuling!L14</f>
        <v>110</v>
      </c>
    </row>
    <row r="14" spans="2:15" ht="96.75" customHeight="1" x14ac:dyDescent="0.25">
      <c r="B14">
        <v>1065</v>
      </c>
      <c r="C14" t="s">
        <v>191</v>
      </c>
      <c r="D14" s="1" t="s">
        <v>223</v>
      </c>
      <c r="E14" t="s">
        <v>224</v>
      </c>
      <c r="F14">
        <v>200</v>
      </c>
      <c r="G14">
        <v>0</v>
      </c>
      <c r="H14">
        <v>0</v>
      </c>
      <c r="I14">
        <v>49</v>
      </c>
      <c r="J14">
        <v>0</v>
      </c>
      <c r="K14">
        <v>0</v>
      </c>
      <c r="L14">
        <v>20</v>
      </c>
      <c r="M14">
        <v>0</v>
      </c>
      <c r="N14">
        <v>0</v>
      </c>
      <c r="O14">
        <f>F14/10+G14/5+H14+I14+J14+K14+L14+M14+N14+PowerRuling!C6+PowerRuling!C38+2*8</f>
        <v>130</v>
      </c>
    </row>
    <row r="15" spans="2:15" ht="91.5" customHeight="1" x14ac:dyDescent="0.25">
      <c r="B15">
        <v>1066</v>
      </c>
      <c r="C15" t="s">
        <v>190</v>
      </c>
      <c r="D15" s="1" t="s">
        <v>225</v>
      </c>
      <c r="E15" t="s">
        <v>226</v>
      </c>
      <c r="F15">
        <v>200</v>
      </c>
      <c r="G15">
        <v>0</v>
      </c>
      <c r="H15">
        <v>0</v>
      </c>
      <c r="I15">
        <v>55</v>
      </c>
      <c r="J15">
        <v>15</v>
      </c>
      <c r="K15">
        <v>0</v>
      </c>
      <c r="L15">
        <v>15</v>
      </c>
      <c r="M15">
        <v>0</v>
      </c>
      <c r="N15">
        <v>0</v>
      </c>
      <c r="O15">
        <f>F15/10+G15/5+H15+I15+J15+K15+L15+M15+N15+PowerRuling!C9+PowerRuling!C19+PowerRuling!C42</f>
        <v>129</v>
      </c>
    </row>
    <row r="16" spans="2:15" ht="114.75" customHeight="1" x14ac:dyDescent="0.25">
      <c r="B16">
        <v>1067</v>
      </c>
      <c r="C16" t="s">
        <v>201</v>
      </c>
      <c r="D16" s="1" t="s">
        <v>227</v>
      </c>
      <c r="E16" t="s">
        <v>228</v>
      </c>
      <c r="F16">
        <v>200</v>
      </c>
      <c r="G16">
        <v>0</v>
      </c>
      <c r="H16">
        <v>0</v>
      </c>
      <c r="I16">
        <v>49</v>
      </c>
      <c r="J16">
        <v>0</v>
      </c>
      <c r="K16">
        <v>0</v>
      </c>
      <c r="L16">
        <v>24</v>
      </c>
      <c r="M16">
        <v>0</v>
      </c>
      <c r="N16">
        <v>0</v>
      </c>
      <c r="O16">
        <f>F16/10+G16/5+H16+I16+J16+K16+L16+M16+N16+PowerRuling!C6+2*8+PowerRuling!C38+PowerRuling!C43</f>
        <v>150</v>
      </c>
    </row>
    <row r="17" spans="2:15" ht="110.25" customHeight="1" x14ac:dyDescent="0.25">
      <c r="B17">
        <v>1068</v>
      </c>
      <c r="C17" t="s">
        <v>202</v>
      </c>
      <c r="D17" s="1" t="s">
        <v>231</v>
      </c>
      <c r="E17" t="s">
        <v>232</v>
      </c>
      <c r="F17">
        <v>300</v>
      </c>
      <c r="G17">
        <v>0</v>
      </c>
      <c r="H17">
        <v>0</v>
      </c>
      <c r="I17">
        <v>65</v>
      </c>
      <c r="J17">
        <v>20</v>
      </c>
      <c r="K17">
        <v>0</v>
      </c>
      <c r="L17">
        <v>20</v>
      </c>
      <c r="M17">
        <v>-10</v>
      </c>
      <c r="N17">
        <v>0</v>
      </c>
      <c r="O17">
        <f>F17/10+G17/5+H17+I17+J17+K17+L17+M17+N17+2*8+PowerRuling!C6+PowerRuling!C39+PowerRuling!C40</f>
        <v>173</v>
      </c>
    </row>
    <row r="18" spans="2:15" ht="100.5" customHeight="1" x14ac:dyDescent="0.25">
      <c r="B18">
        <v>1069</v>
      </c>
      <c r="C18" t="s">
        <v>203</v>
      </c>
      <c r="D18" s="1" t="s">
        <v>233</v>
      </c>
      <c r="E18" t="s">
        <v>234</v>
      </c>
      <c r="F18">
        <v>200</v>
      </c>
      <c r="G18">
        <v>0</v>
      </c>
      <c r="H18">
        <v>0</v>
      </c>
      <c r="I18">
        <v>80</v>
      </c>
      <c r="J18">
        <v>18</v>
      </c>
      <c r="K18">
        <v>0</v>
      </c>
      <c r="L18">
        <v>18</v>
      </c>
      <c r="M18">
        <v>-10</v>
      </c>
      <c r="N18">
        <v>0</v>
      </c>
      <c r="O18">
        <f>F18/10+G18/5+H18+I18+J18+K18+L18+M18+N18+1*8+PowerRuling!L14+PowerRuling!C40+PowerRuling!C41</f>
        <v>174</v>
      </c>
    </row>
    <row r="19" spans="2:15" ht="54.75" customHeight="1" x14ac:dyDescent="0.25">
      <c r="B19">
        <v>1070</v>
      </c>
      <c r="C19" t="s">
        <v>197</v>
      </c>
      <c r="D19" s="1" t="s">
        <v>230</v>
      </c>
      <c r="E19" t="s">
        <v>229</v>
      </c>
      <c r="O19">
        <f>F19/10+G19/5+H19+I19+J19+K19+L19+M19+N19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45DA4-B6A7-43F4-9E25-B651EFDB9442}">
  <dimension ref="B1:O15"/>
  <sheetViews>
    <sheetView topLeftCell="A9" workbookViewId="0">
      <selection activeCell="I13" sqref="I13"/>
    </sheetView>
  </sheetViews>
  <sheetFormatPr baseColWidth="10" defaultRowHeight="15" x14ac:dyDescent="0.25"/>
  <cols>
    <col min="3" max="3" width="14.5703125" bestFit="1" customWidth="1"/>
    <col min="4" max="4" width="41.42578125" customWidth="1"/>
    <col min="5" max="5" width="50.710937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29.25" customHeight="1" x14ac:dyDescent="0.25">
      <c r="B2">
        <v>1071</v>
      </c>
      <c r="C2" t="s">
        <v>236</v>
      </c>
      <c r="D2" s="1" t="s">
        <v>250</v>
      </c>
      <c r="E2" t="s">
        <v>251</v>
      </c>
      <c r="F2">
        <v>0</v>
      </c>
      <c r="G2">
        <v>0</v>
      </c>
      <c r="H2">
        <v>0</v>
      </c>
      <c r="I2">
        <v>7</v>
      </c>
      <c r="J2">
        <v>0</v>
      </c>
      <c r="K2">
        <v>0</v>
      </c>
      <c r="L2">
        <v>0</v>
      </c>
      <c r="M2">
        <v>6</v>
      </c>
      <c r="N2">
        <v>0</v>
      </c>
      <c r="O2">
        <f>F2/10+G2/5+H2/5+I2+J2+K2+L2+M2+N2+PowerRuling!$G$29*3</f>
        <v>25</v>
      </c>
    </row>
    <row r="3" spans="2:15" ht="31.5" customHeight="1" x14ac:dyDescent="0.25">
      <c r="B3">
        <v>1072</v>
      </c>
      <c r="C3" t="s">
        <v>237</v>
      </c>
      <c r="D3" s="1" t="s">
        <v>252</v>
      </c>
      <c r="E3" t="s">
        <v>253</v>
      </c>
      <c r="F3">
        <v>0</v>
      </c>
      <c r="G3">
        <v>0</v>
      </c>
      <c r="H3">
        <v>0</v>
      </c>
      <c r="I3">
        <v>12</v>
      </c>
      <c r="J3">
        <v>0</v>
      </c>
      <c r="K3">
        <v>0</v>
      </c>
      <c r="L3">
        <v>0</v>
      </c>
      <c r="M3">
        <v>7</v>
      </c>
      <c r="N3">
        <v>0</v>
      </c>
      <c r="O3">
        <f>F3/10+G3/5+H3/5+I3+J3+K3+L3+M3+N3+PowerRuling!$G$29*4</f>
        <v>35</v>
      </c>
    </row>
    <row r="4" spans="2:15" ht="32.25" customHeight="1" x14ac:dyDescent="0.25">
      <c r="B4">
        <v>1073</v>
      </c>
      <c r="C4" t="s">
        <v>238</v>
      </c>
      <c r="D4" s="1" t="s">
        <v>254</v>
      </c>
      <c r="E4" t="s">
        <v>48</v>
      </c>
      <c r="F4">
        <v>0</v>
      </c>
      <c r="G4">
        <v>0</v>
      </c>
      <c r="H4">
        <v>0</v>
      </c>
      <c r="I4">
        <v>13</v>
      </c>
      <c r="J4">
        <v>0</v>
      </c>
      <c r="K4">
        <v>0</v>
      </c>
      <c r="L4">
        <v>0</v>
      </c>
      <c r="M4">
        <v>6</v>
      </c>
      <c r="N4">
        <v>0</v>
      </c>
      <c r="O4">
        <f>F4/10+G4/5+H4/5+I4+J4+K4+L4+M4+N4+PowerRuling!$G$29*5+PowerRuling!C44</f>
        <v>50</v>
      </c>
    </row>
    <row r="5" spans="2:15" ht="55.5" customHeight="1" x14ac:dyDescent="0.25">
      <c r="B5">
        <v>1074</v>
      </c>
      <c r="C5" t="s">
        <v>239</v>
      </c>
      <c r="D5" s="1" t="s">
        <v>255</v>
      </c>
      <c r="E5" t="s">
        <v>256</v>
      </c>
      <c r="F5">
        <v>0</v>
      </c>
      <c r="G5">
        <v>0</v>
      </c>
      <c r="H5">
        <v>0</v>
      </c>
      <c r="I5">
        <v>15</v>
      </c>
      <c r="J5">
        <v>0</v>
      </c>
      <c r="K5">
        <v>0</v>
      </c>
      <c r="L5">
        <v>0</v>
      </c>
      <c r="M5">
        <v>7</v>
      </c>
      <c r="N5">
        <v>0</v>
      </c>
      <c r="O5">
        <f>F5/10+G5/5+H5/5+I5+J5+K5+L5+M5+N5+PowerRuling!$G$29*5+1*8</f>
        <v>50</v>
      </c>
    </row>
    <row r="6" spans="2:15" ht="42" customHeight="1" x14ac:dyDescent="0.25">
      <c r="B6">
        <v>1075</v>
      </c>
      <c r="C6" t="s">
        <v>240</v>
      </c>
      <c r="D6" s="1" t="s">
        <v>257</v>
      </c>
      <c r="E6" t="s">
        <v>61</v>
      </c>
      <c r="F6">
        <v>40</v>
      </c>
      <c r="G6">
        <v>0</v>
      </c>
      <c r="H6">
        <v>0</v>
      </c>
      <c r="I6">
        <v>23</v>
      </c>
      <c r="J6">
        <v>0</v>
      </c>
      <c r="K6">
        <v>0</v>
      </c>
      <c r="L6">
        <v>0</v>
      </c>
      <c r="M6">
        <v>11</v>
      </c>
      <c r="N6">
        <v>0</v>
      </c>
      <c r="O6">
        <f>F6/10+G6/5+H6/5+I6+J6+K6+L6+M6+N6+PowerRuling!$G$29*6+1*8</f>
        <v>70</v>
      </c>
    </row>
    <row r="7" spans="2:15" ht="42" customHeight="1" x14ac:dyDescent="0.25">
      <c r="B7">
        <v>1076</v>
      </c>
      <c r="C7" t="s">
        <v>241</v>
      </c>
      <c r="D7" s="1" t="s">
        <v>258</v>
      </c>
      <c r="E7" t="s">
        <v>61</v>
      </c>
      <c r="F7">
        <v>0</v>
      </c>
      <c r="G7">
        <v>0</v>
      </c>
      <c r="H7">
        <v>0</v>
      </c>
      <c r="I7">
        <v>18</v>
      </c>
      <c r="J7">
        <v>0</v>
      </c>
      <c r="K7">
        <v>10</v>
      </c>
      <c r="L7">
        <v>0</v>
      </c>
      <c r="M7">
        <v>7</v>
      </c>
      <c r="N7">
        <v>0</v>
      </c>
      <c r="O7">
        <f>F7/10+G7/5+H7/5+I7+J7+K7+L7+M7+N7+PowerRuling!$G$29*6+PowerRuling!C6+PowerRuling!C12</f>
        <v>70</v>
      </c>
    </row>
    <row r="8" spans="2:15" ht="48.75" customHeight="1" x14ac:dyDescent="0.25">
      <c r="B8">
        <v>1077</v>
      </c>
      <c r="C8" t="s">
        <v>245</v>
      </c>
      <c r="D8" s="1" t="s">
        <v>259</v>
      </c>
      <c r="E8" t="s">
        <v>260</v>
      </c>
      <c r="F8">
        <v>100</v>
      </c>
      <c r="G8">
        <v>0</v>
      </c>
      <c r="H8">
        <v>0</v>
      </c>
      <c r="I8">
        <v>34</v>
      </c>
      <c r="J8">
        <v>0</v>
      </c>
      <c r="K8">
        <v>0</v>
      </c>
      <c r="L8">
        <v>0</v>
      </c>
      <c r="M8">
        <v>18</v>
      </c>
      <c r="N8">
        <v>0</v>
      </c>
      <c r="O8">
        <f>F8/10+G8/5+H8/5+I8+J8+K8+L8+M8+N8+PowerRuling!$G$29*8+2*8</f>
        <v>110</v>
      </c>
    </row>
    <row r="9" spans="2:15" ht="66.75" customHeight="1" x14ac:dyDescent="0.25">
      <c r="B9">
        <v>1078</v>
      </c>
      <c r="C9" t="s">
        <v>246</v>
      </c>
      <c r="D9" s="1" t="s">
        <v>261</v>
      </c>
      <c r="E9" t="s">
        <v>262</v>
      </c>
      <c r="F9">
        <v>0</v>
      </c>
      <c r="G9">
        <v>0</v>
      </c>
      <c r="H9">
        <v>0</v>
      </c>
      <c r="I9">
        <v>28</v>
      </c>
      <c r="J9">
        <v>0</v>
      </c>
      <c r="K9">
        <v>0</v>
      </c>
      <c r="L9">
        <v>0</v>
      </c>
      <c r="M9">
        <v>31</v>
      </c>
      <c r="N9">
        <v>0</v>
      </c>
      <c r="O9">
        <f>F9/10+G9/5+H9/5+I9+J9+K9+L9+M9+N9+PowerRuling!$G$29*8+1*8+PowerRuling!C44</f>
        <v>110</v>
      </c>
    </row>
    <row r="10" spans="2:15" ht="71.25" customHeight="1" x14ac:dyDescent="0.25">
      <c r="B10">
        <v>1079</v>
      </c>
      <c r="C10" t="s">
        <v>249</v>
      </c>
      <c r="D10" s="1" t="s">
        <v>263</v>
      </c>
      <c r="E10" t="s">
        <v>264</v>
      </c>
      <c r="F10">
        <v>0</v>
      </c>
      <c r="G10">
        <v>0</v>
      </c>
      <c r="H10">
        <v>0</v>
      </c>
      <c r="I10">
        <v>32</v>
      </c>
      <c r="J10">
        <v>0</v>
      </c>
      <c r="K10">
        <v>25</v>
      </c>
      <c r="L10">
        <v>0</v>
      </c>
      <c r="M10">
        <v>22</v>
      </c>
      <c r="N10">
        <v>0</v>
      </c>
      <c r="O10">
        <f>F10/10+G10/5+H10/5+I10+J10+K10+L10+M10+N10+PowerRuling!$G$29*9+PowerRuling!C6+PowerRuling!C10+PowerRuling!C12</f>
        <v>130</v>
      </c>
    </row>
    <row r="11" spans="2:15" ht="66" customHeight="1" x14ac:dyDescent="0.25">
      <c r="B11">
        <v>1080</v>
      </c>
      <c r="C11" t="s">
        <v>247</v>
      </c>
      <c r="D11" s="1" t="s">
        <v>265</v>
      </c>
      <c r="E11" t="s">
        <v>266</v>
      </c>
      <c r="F11">
        <v>100</v>
      </c>
      <c r="G11">
        <v>0</v>
      </c>
      <c r="H11">
        <v>0</v>
      </c>
      <c r="I11">
        <v>37</v>
      </c>
      <c r="J11">
        <v>0</v>
      </c>
      <c r="K11">
        <v>0</v>
      </c>
      <c r="L11">
        <v>0</v>
      </c>
      <c r="M11">
        <v>18</v>
      </c>
      <c r="N11">
        <v>0</v>
      </c>
      <c r="O11">
        <f>F11/10+G11/5+H11/5+I11+J11+K11+L11+M11+N11+PowerRuling!$G$29*9+2*8+PowerRuling!C45</f>
        <v>130</v>
      </c>
    </row>
    <row r="12" spans="2:15" ht="90.75" customHeight="1" x14ac:dyDescent="0.25">
      <c r="B12">
        <v>1081</v>
      </c>
      <c r="C12" t="s">
        <v>248</v>
      </c>
      <c r="D12" s="1" t="s">
        <v>271</v>
      </c>
      <c r="E12" t="s">
        <v>267</v>
      </c>
      <c r="F12">
        <v>0</v>
      </c>
      <c r="G12">
        <v>0</v>
      </c>
      <c r="H12">
        <v>0</v>
      </c>
      <c r="I12">
        <v>42</v>
      </c>
      <c r="J12">
        <v>0</v>
      </c>
      <c r="K12">
        <v>0</v>
      </c>
      <c r="L12">
        <v>0</v>
      </c>
      <c r="M12">
        <v>45</v>
      </c>
      <c r="N12">
        <v>0</v>
      </c>
      <c r="O12">
        <f>F12/10+G12/5+H12/5+I12+J12+K12+L12+M12+N12+PowerRuling!$G$29*10+1*8+PowerRuling!C44+PowerRuling!L12</f>
        <v>152</v>
      </c>
    </row>
    <row r="13" spans="2:15" ht="78.75" customHeight="1" x14ac:dyDescent="0.25">
      <c r="B13">
        <v>1082</v>
      </c>
      <c r="C13" t="s">
        <v>244</v>
      </c>
      <c r="D13" s="1" t="s">
        <v>272</v>
      </c>
      <c r="E13" t="s">
        <v>268</v>
      </c>
      <c r="F13">
        <v>0</v>
      </c>
      <c r="G13">
        <v>0</v>
      </c>
      <c r="H13">
        <v>0</v>
      </c>
      <c r="I13">
        <v>45</v>
      </c>
      <c r="J13">
        <v>0</v>
      </c>
      <c r="K13">
        <v>36</v>
      </c>
      <c r="L13">
        <v>0</v>
      </c>
      <c r="M13">
        <v>24</v>
      </c>
      <c r="N13">
        <v>0</v>
      </c>
      <c r="O13">
        <f>F13/10+G13/5+H13/5+I13+J13+K13+L13+M13+N13+PowerRuling!$G$29*11+PowerRuling!C6+PowerRuling!C10+PowerRuling!C12+PowerRuling!L12</f>
        <v>170</v>
      </c>
    </row>
    <row r="14" spans="2:15" ht="75" customHeight="1" x14ac:dyDescent="0.25">
      <c r="B14">
        <v>1083</v>
      </c>
      <c r="C14" t="s">
        <v>242</v>
      </c>
      <c r="D14" s="1" t="s">
        <v>273</v>
      </c>
      <c r="E14" t="s">
        <v>269</v>
      </c>
      <c r="F14">
        <v>250</v>
      </c>
      <c r="G14">
        <v>0</v>
      </c>
      <c r="H14">
        <v>0</v>
      </c>
      <c r="I14">
        <v>50</v>
      </c>
      <c r="J14">
        <v>0</v>
      </c>
      <c r="K14">
        <v>0</v>
      </c>
      <c r="L14">
        <v>0</v>
      </c>
      <c r="M14">
        <v>34</v>
      </c>
      <c r="N14">
        <v>0</v>
      </c>
      <c r="O14">
        <f>F14/10+G14/5+H14/5+I14+J14+K14+L14+M14+N14+PowerRuling!$G$29*12+2*8+PowerRuling!C45+PowerRuling!C46</f>
        <v>200</v>
      </c>
    </row>
    <row r="15" spans="2:15" ht="93" customHeight="1" x14ac:dyDescent="0.25">
      <c r="B15">
        <v>1084</v>
      </c>
      <c r="C15" t="s">
        <v>243</v>
      </c>
      <c r="D15" s="1" t="s">
        <v>274</v>
      </c>
      <c r="E15" t="s">
        <v>270</v>
      </c>
      <c r="F15">
        <v>0</v>
      </c>
      <c r="G15">
        <v>0</v>
      </c>
      <c r="H15">
        <v>0</v>
      </c>
      <c r="I15">
        <v>64</v>
      </c>
      <c r="J15">
        <v>0</v>
      </c>
      <c r="K15">
        <v>0</v>
      </c>
      <c r="L15">
        <v>0</v>
      </c>
      <c r="M15">
        <v>55</v>
      </c>
      <c r="N15">
        <v>0</v>
      </c>
      <c r="O15">
        <f>F15/10+G15/5+H15/5+I15+J15+K15+L15+M15+N15+PowerRuling!$G$29*12+2*8+PowerRuling!C44+PowerRuling!L12</f>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A25AD-0CA4-48E8-92CF-38BBD575942E}">
  <dimension ref="B1:O24"/>
  <sheetViews>
    <sheetView topLeftCell="A5" workbookViewId="0">
      <selection activeCell="L28" sqref="L28"/>
    </sheetView>
  </sheetViews>
  <sheetFormatPr baseColWidth="10" defaultRowHeight="15" x14ac:dyDescent="0.25"/>
  <cols>
    <col min="3" max="3" width="22.28515625" bestFit="1" customWidth="1"/>
    <col min="4" max="4" width="43" customWidth="1"/>
    <col min="5" max="5" width="44.57031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49.5" customHeight="1" x14ac:dyDescent="0.25">
      <c r="B2">
        <v>1085</v>
      </c>
      <c r="C2" t="s">
        <v>276</v>
      </c>
      <c r="D2" s="1" t="s">
        <v>313</v>
      </c>
      <c r="E2" t="s">
        <v>30</v>
      </c>
      <c r="F2">
        <v>0</v>
      </c>
      <c r="G2">
        <v>40</v>
      </c>
      <c r="H2">
        <v>0</v>
      </c>
      <c r="I2">
        <v>0</v>
      </c>
      <c r="J2">
        <v>0</v>
      </c>
      <c r="K2">
        <v>12</v>
      </c>
      <c r="L2">
        <v>0</v>
      </c>
      <c r="M2">
        <v>0</v>
      </c>
      <c r="N2">
        <v>0</v>
      </c>
      <c r="O2">
        <f>F2/10+G2/5+H2/5+I2+J2+K2+L2+M2+N2+PowerRuling!$G$19*2+1</f>
        <v>15</v>
      </c>
    </row>
    <row r="3" spans="2:15" ht="54" customHeight="1" x14ac:dyDescent="0.25">
      <c r="B3">
        <v>1086</v>
      </c>
      <c r="C3" t="s">
        <v>277</v>
      </c>
      <c r="D3" s="1" t="s">
        <v>314</v>
      </c>
      <c r="E3" t="s">
        <v>251</v>
      </c>
      <c r="F3">
        <v>0</v>
      </c>
      <c r="G3">
        <v>75</v>
      </c>
      <c r="H3">
        <v>0</v>
      </c>
      <c r="I3">
        <v>0</v>
      </c>
      <c r="J3">
        <v>0</v>
      </c>
      <c r="K3">
        <v>16</v>
      </c>
      <c r="L3">
        <v>0</v>
      </c>
      <c r="M3">
        <v>0</v>
      </c>
      <c r="N3">
        <v>0</v>
      </c>
      <c r="O3">
        <f>F3/10+G3/5+H3/5+I3+J3+K3+L3+M3+N3+PowerRuling!$G$19*3+3</f>
        <v>25</v>
      </c>
    </row>
    <row r="4" spans="2:15" ht="53.25" customHeight="1" x14ac:dyDescent="0.25">
      <c r="B4">
        <v>1087</v>
      </c>
      <c r="C4" t="s">
        <v>278</v>
      </c>
      <c r="D4" s="1" t="s">
        <v>315</v>
      </c>
      <c r="E4" t="s">
        <v>251</v>
      </c>
      <c r="F4">
        <v>0</v>
      </c>
      <c r="G4">
        <v>40</v>
      </c>
      <c r="H4">
        <v>25</v>
      </c>
      <c r="I4">
        <v>0</v>
      </c>
      <c r="J4">
        <v>2</v>
      </c>
      <c r="K4">
        <v>9</v>
      </c>
      <c r="L4">
        <v>2</v>
      </c>
      <c r="M4">
        <v>0</v>
      </c>
      <c r="N4">
        <v>0</v>
      </c>
      <c r="O4">
        <f>F4/10+G4/5+H4/5+I4+J4+K4+L4+M4+N4+PowerRuling!$G$19*3+1*8</f>
        <v>25</v>
      </c>
    </row>
    <row r="5" spans="2:15" ht="63" customHeight="1" x14ac:dyDescent="0.25">
      <c r="B5">
        <v>1088</v>
      </c>
      <c r="C5" t="s">
        <v>279</v>
      </c>
      <c r="D5" s="1" t="s">
        <v>316</v>
      </c>
      <c r="E5" t="s">
        <v>288</v>
      </c>
      <c r="F5">
        <v>0</v>
      </c>
      <c r="G5">
        <v>60</v>
      </c>
      <c r="H5">
        <v>0</v>
      </c>
      <c r="I5">
        <v>0</v>
      </c>
      <c r="J5">
        <v>1</v>
      </c>
      <c r="K5">
        <v>19</v>
      </c>
      <c r="L5">
        <v>1</v>
      </c>
      <c r="M5">
        <v>0</v>
      </c>
      <c r="N5">
        <v>0</v>
      </c>
      <c r="O5">
        <f>F5/10+G5/5+H5/5+I5+J5+K5+L5+M5+N5+PowerRuling!$G$19*4+5*2.5+1.5</f>
        <v>35</v>
      </c>
    </row>
    <row r="6" spans="2:15" ht="70.5" customHeight="1" x14ac:dyDescent="0.25">
      <c r="B6">
        <v>1089</v>
      </c>
      <c r="C6" t="s">
        <v>280</v>
      </c>
      <c r="D6" s="1" t="s">
        <v>317</v>
      </c>
      <c r="E6" t="s">
        <v>289</v>
      </c>
      <c r="F6">
        <v>0</v>
      </c>
      <c r="G6">
        <v>90</v>
      </c>
      <c r="H6">
        <v>0</v>
      </c>
      <c r="I6">
        <v>0</v>
      </c>
      <c r="J6">
        <v>0</v>
      </c>
      <c r="K6">
        <v>16</v>
      </c>
      <c r="L6">
        <v>0</v>
      </c>
      <c r="M6">
        <v>0</v>
      </c>
      <c r="N6">
        <v>0</v>
      </c>
      <c r="O6">
        <f>F6/10+G6/5+H6/5+I6+J6+K6+L6+M6+N6+PowerRuling!$G$19*4+3+2*5</f>
        <v>35</v>
      </c>
    </row>
    <row r="7" spans="2:15" ht="62.25" customHeight="1" x14ac:dyDescent="0.25">
      <c r="B7">
        <v>1090</v>
      </c>
      <c r="C7" t="s">
        <v>281</v>
      </c>
      <c r="D7" s="1" t="s">
        <v>318</v>
      </c>
      <c r="E7" t="s">
        <v>290</v>
      </c>
      <c r="F7">
        <v>0</v>
      </c>
      <c r="G7">
        <v>50</v>
      </c>
      <c r="H7">
        <v>40</v>
      </c>
      <c r="I7">
        <v>0</v>
      </c>
      <c r="J7">
        <v>6</v>
      </c>
      <c r="K7">
        <v>19</v>
      </c>
      <c r="L7">
        <v>6</v>
      </c>
      <c r="M7">
        <v>0</v>
      </c>
      <c r="N7">
        <v>0</v>
      </c>
      <c r="O7">
        <f>F7/10+G7/5+H7/5+I7+J7+K7+L7+M7+N7+PowerRuling!$G$19*5+1*8+PowerRuling!C47</f>
        <v>50</v>
      </c>
    </row>
    <row r="8" spans="2:15" ht="74.25" customHeight="1" x14ac:dyDescent="0.25">
      <c r="B8">
        <v>1091</v>
      </c>
      <c r="C8" t="s">
        <v>284</v>
      </c>
      <c r="D8" s="1" t="s">
        <v>328</v>
      </c>
      <c r="E8" t="s">
        <v>291</v>
      </c>
      <c r="F8">
        <v>0</v>
      </c>
      <c r="G8">
        <v>120</v>
      </c>
      <c r="H8">
        <v>0</v>
      </c>
      <c r="I8">
        <v>0</v>
      </c>
      <c r="J8">
        <v>6</v>
      </c>
      <c r="K8">
        <v>32</v>
      </c>
      <c r="L8">
        <v>6</v>
      </c>
      <c r="M8">
        <v>0</v>
      </c>
      <c r="N8">
        <v>0</v>
      </c>
      <c r="O8">
        <f>F8/10+G8/5+H8/5+I8+J8+K8+L8+M8+N8+PowerRuling!$G$19*6+2+5*2.5+5</f>
        <v>69.5</v>
      </c>
    </row>
    <row r="9" spans="2:15" ht="80.25" customHeight="1" x14ac:dyDescent="0.25">
      <c r="B9">
        <v>1092</v>
      </c>
      <c r="C9" t="s">
        <v>285</v>
      </c>
      <c r="D9" s="1" t="s">
        <v>329</v>
      </c>
      <c r="E9" t="s">
        <v>291</v>
      </c>
      <c r="F9">
        <v>0</v>
      </c>
      <c r="G9">
        <v>80</v>
      </c>
      <c r="H9">
        <v>0</v>
      </c>
      <c r="I9">
        <v>0</v>
      </c>
      <c r="J9">
        <v>3</v>
      </c>
      <c r="K9">
        <v>46</v>
      </c>
      <c r="L9">
        <v>3</v>
      </c>
      <c r="M9">
        <v>0</v>
      </c>
      <c r="N9">
        <v>0</v>
      </c>
      <c r="O9">
        <f>F9/10+G9/5+H9/5+I9+J9+K9+L9+M9+N9+PowerRuling!$G$19*6+2+5*2.5+5</f>
        <v>69.5</v>
      </c>
    </row>
    <row r="10" spans="2:15" ht="84" customHeight="1" x14ac:dyDescent="0.25">
      <c r="B10">
        <v>1093</v>
      </c>
      <c r="C10" t="s">
        <v>286</v>
      </c>
      <c r="D10" s="1" t="s">
        <v>330</v>
      </c>
      <c r="E10" t="s">
        <v>291</v>
      </c>
      <c r="F10">
        <v>0</v>
      </c>
      <c r="G10">
        <v>80</v>
      </c>
      <c r="H10">
        <v>0</v>
      </c>
      <c r="I10">
        <v>0</v>
      </c>
      <c r="J10">
        <v>3</v>
      </c>
      <c r="K10">
        <v>46</v>
      </c>
      <c r="L10">
        <v>3</v>
      </c>
      <c r="M10">
        <v>0</v>
      </c>
      <c r="N10">
        <v>0</v>
      </c>
      <c r="O10">
        <f>F10/10+G10/5+H10/5+I10+J10+K10+L10+M10+N10+PowerRuling!$G$19*6+2+5*2.5+5</f>
        <v>69.5</v>
      </c>
    </row>
    <row r="11" spans="2:15" ht="79.5" customHeight="1" x14ac:dyDescent="0.25">
      <c r="B11">
        <v>1094</v>
      </c>
      <c r="C11" t="s">
        <v>287</v>
      </c>
      <c r="D11" s="1" t="s">
        <v>331</v>
      </c>
      <c r="E11" t="s">
        <v>291</v>
      </c>
      <c r="F11">
        <v>0</v>
      </c>
      <c r="G11">
        <v>120</v>
      </c>
      <c r="H11">
        <v>0</v>
      </c>
      <c r="I11">
        <v>0</v>
      </c>
      <c r="J11">
        <v>6</v>
      </c>
      <c r="K11">
        <v>32</v>
      </c>
      <c r="L11">
        <v>6</v>
      </c>
      <c r="M11">
        <v>0</v>
      </c>
      <c r="N11">
        <v>0</v>
      </c>
      <c r="O11">
        <f>F11/10+G11/5+H11/5+I11+J11+K11+L11+M11+N11+PowerRuling!$G$19*6+2+5*2.5+5</f>
        <v>69.5</v>
      </c>
    </row>
    <row r="12" spans="2:15" ht="89.25" customHeight="1" x14ac:dyDescent="0.25">
      <c r="B12">
        <v>1095</v>
      </c>
      <c r="C12" t="s">
        <v>282</v>
      </c>
      <c r="D12" s="1" t="s">
        <v>319</v>
      </c>
      <c r="E12" t="s">
        <v>292</v>
      </c>
      <c r="F12">
        <v>0</v>
      </c>
      <c r="G12">
        <v>150</v>
      </c>
      <c r="H12">
        <v>0</v>
      </c>
      <c r="I12">
        <v>0</v>
      </c>
      <c r="J12">
        <v>0</v>
      </c>
      <c r="K12">
        <v>31</v>
      </c>
      <c r="L12">
        <v>0</v>
      </c>
      <c r="M12">
        <v>0</v>
      </c>
      <c r="N12">
        <v>0</v>
      </c>
      <c r="O12">
        <f>F12/10+G12/5+H12/5+I12+J12+K12+L12+M12+N12+PowerRuling!$G$19*6+3+2*5+PowerRuling!C48</f>
        <v>70</v>
      </c>
    </row>
    <row r="13" spans="2:15" ht="87" customHeight="1" x14ac:dyDescent="0.25">
      <c r="B13">
        <v>1096</v>
      </c>
      <c r="C13" t="s">
        <v>283</v>
      </c>
      <c r="D13" s="1" t="s">
        <v>320</v>
      </c>
      <c r="E13" t="s">
        <v>293</v>
      </c>
      <c r="F13">
        <v>0</v>
      </c>
      <c r="G13">
        <v>80</v>
      </c>
      <c r="H13">
        <v>60</v>
      </c>
      <c r="I13">
        <v>0</v>
      </c>
      <c r="J13">
        <v>12</v>
      </c>
      <c r="K13">
        <v>35</v>
      </c>
      <c r="L13">
        <v>12</v>
      </c>
      <c r="M13">
        <v>0</v>
      </c>
      <c r="N13">
        <v>0</v>
      </c>
      <c r="O13">
        <f>F13/10+G13/5+H13/5+I13+J13+K13+L13+M13+N13+PowerRuling!$G$19*7+2*8+PowerRuling!C47</f>
        <v>90</v>
      </c>
    </row>
    <row r="14" spans="2:15" ht="75" customHeight="1" x14ac:dyDescent="0.25">
      <c r="B14">
        <v>1097</v>
      </c>
      <c r="C14" t="s">
        <v>294</v>
      </c>
      <c r="D14" s="1" t="s">
        <v>332</v>
      </c>
      <c r="E14" t="s">
        <v>299</v>
      </c>
      <c r="F14">
        <v>0</v>
      </c>
      <c r="G14">
        <v>180</v>
      </c>
      <c r="H14">
        <v>0</v>
      </c>
      <c r="I14">
        <v>0</v>
      </c>
      <c r="J14">
        <v>3</v>
      </c>
      <c r="K14">
        <v>68</v>
      </c>
      <c r="L14">
        <v>3</v>
      </c>
      <c r="M14">
        <v>0</v>
      </c>
      <c r="N14">
        <v>0</v>
      </c>
      <c r="O14">
        <f>F14/10+G14/5+H14/5+I14+J14+K14+L14+M14+N14+PowerRuling!$G$19*8+2+3.5*5+5</f>
        <v>110.5</v>
      </c>
    </row>
    <row r="15" spans="2:15" ht="76.5" customHeight="1" x14ac:dyDescent="0.25">
      <c r="B15">
        <v>1098</v>
      </c>
      <c r="C15" t="s">
        <v>295</v>
      </c>
      <c r="D15" s="1" t="s">
        <v>333</v>
      </c>
      <c r="E15" t="s">
        <v>299</v>
      </c>
      <c r="F15">
        <v>0</v>
      </c>
      <c r="G15">
        <v>120</v>
      </c>
      <c r="H15">
        <v>0</v>
      </c>
      <c r="I15">
        <v>0</v>
      </c>
      <c r="J15">
        <v>17</v>
      </c>
      <c r="K15">
        <v>52</v>
      </c>
      <c r="L15">
        <v>17</v>
      </c>
      <c r="M15">
        <v>0</v>
      </c>
      <c r="N15">
        <v>0</v>
      </c>
      <c r="O15">
        <f>F15/10+G15/5+H15/5+I15+J15+K15+L15+M15+N15+PowerRuling!$G$19*8+2+3.5*5+5</f>
        <v>110.5</v>
      </c>
    </row>
    <row r="16" spans="2:15" ht="86.25" customHeight="1" x14ac:dyDescent="0.25">
      <c r="B16">
        <v>1099</v>
      </c>
      <c r="C16" t="s">
        <v>296</v>
      </c>
      <c r="D16" s="1" t="s">
        <v>334</v>
      </c>
      <c r="E16" t="s">
        <v>299</v>
      </c>
      <c r="F16">
        <v>0</v>
      </c>
      <c r="G16">
        <v>240</v>
      </c>
      <c r="H16">
        <v>0</v>
      </c>
      <c r="I16">
        <v>0</v>
      </c>
      <c r="J16">
        <v>3</v>
      </c>
      <c r="K16">
        <v>56</v>
      </c>
      <c r="L16">
        <v>3</v>
      </c>
      <c r="M16">
        <v>0</v>
      </c>
      <c r="N16">
        <v>0</v>
      </c>
      <c r="O16">
        <f>F16/10+G16/5+H16/5+I16+J16+K16+L16+M16+N16+PowerRuling!$G$19*8+2+3.5*5+5</f>
        <v>110.5</v>
      </c>
    </row>
    <row r="17" spans="2:15" ht="78.75" customHeight="1" x14ac:dyDescent="0.25">
      <c r="B17">
        <v>1100</v>
      </c>
      <c r="C17" t="s">
        <v>297</v>
      </c>
      <c r="D17" s="1" t="s">
        <v>335</v>
      </c>
      <c r="E17" t="s">
        <v>299</v>
      </c>
      <c r="F17">
        <v>0</v>
      </c>
      <c r="G17">
        <v>140</v>
      </c>
      <c r="H17">
        <v>0</v>
      </c>
      <c r="I17">
        <v>0</v>
      </c>
      <c r="J17">
        <v>3</v>
      </c>
      <c r="K17">
        <v>76</v>
      </c>
      <c r="L17">
        <v>3</v>
      </c>
      <c r="M17">
        <v>0</v>
      </c>
      <c r="N17">
        <v>0</v>
      </c>
      <c r="O17">
        <f>F17/10+G17/5+H17/5+I17+J17+K17+L17+M17+N17+PowerRuling!$G$19*8+2+3.5*5+5</f>
        <v>110.5</v>
      </c>
    </row>
    <row r="18" spans="2:15" ht="80.25" customHeight="1" x14ac:dyDescent="0.25">
      <c r="B18">
        <v>1101</v>
      </c>
      <c r="C18" t="s">
        <v>302</v>
      </c>
      <c r="D18" s="1" t="s">
        <v>321</v>
      </c>
      <c r="E18" t="s">
        <v>307</v>
      </c>
      <c r="F18">
        <v>0</v>
      </c>
      <c r="G18">
        <v>180</v>
      </c>
      <c r="H18">
        <v>0</v>
      </c>
      <c r="I18">
        <v>0</v>
      </c>
      <c r="J18">
        <v>12</v>
      </c>
      <c r="K18">
        <v>50</v>
      </c>
      <c r="L18">
        <v>12</v>
      </c>
      <c r="M18">
        <v>0</v>
      </c>
      <c r="N18">
        <v>0</v>
      </c>
      <c r="O18">
        <f>F18/10+G18/5+H18/5+I18+J18+K18+L18+M18+N18+PowerRuling!$G$19*9+4+5*4+PowerRuling!C48+PowerRuling!G13</f>
        <v>131</v>
      </c>
    </row>
    <row r="19" spans="2:15" ht="87" customHeight="1" x14ac:dyDescent="0.25">
      <c r="B19">
        <v>1102</v>
      </c>
      <c r="C19" t="s">
        <v>303</v>
      </c>
      <c r="D19" s="1" t="s">
        <v>322</v>
      </c>
      <c r="E19" t="s">
        <v>308</v>
      </c>
      <c r="F19">
        <v>0</v>
      </c>
      <c r="G19">
        <v>120</v>
      </c>
      <c r="H19">
        <v>80</v>
      </c>
      <c r="I19">
        <v>0</v>
      </c>
      <c r="J19">
        <v>18</v>
      </c>
      <c r="K19">
        <v>50</v>
      </c>
      <c r="L19">
        <v>18</v>
      </c>
      <c r="M19">
        <v>0</v>
      </c>
      <c r="N19">
        <v>0</v>
      </c>
      <c r="O19">
        <f>F19/10+G19/5+H19/5+I19+J19+K19+L19+M19+N19+PowerRuling!$G$19*9+3*8+PowerRuling!C47</f>
        <v>131</v>
      </c>
    </row>
    <row r="20" spans="2:15" ht="81" customHeight="1" x14ac:dyDescent="0.25">
      <c r="B20">
        <v>1103</v>
      </c>
      <c r="C20" t="s">
        <v>305</v>
      </c>
      <c r="D20" s="1" t="s">
        <v>323</v>
      </c>
      <c r="E20" t="s">
        <v>309</v>
      </c>
      <c r="F20">
        <v>0</v>
      </c>
      <c r="G20">
        <v>120</v>
      </c>
      <c r="H20">
        <v>120</v>
      </c>
      <c r="I20">
        <v>0</v>
      </c>
      <c r="J20">
        <v>18</v>
      </c>
      <c r="K20">
        <v>54</v>
      </c>
      <c r="L20">
        <v>18</v>
      </c>
      <c r="M20">
        <v>0</v>
      </c>
      <c r="N20">
        <v>0</v>
      </c>
      <c r="O20">
        <f>F20/10+G20/5+H20/5+I20+J20+K20+L20+M20+N20+PowerRuling!$G$19*10+3*8+PowerRuling!C47+PowerRuling!C49</f>
        <v>150</v>
      </c>
    </row>
    <row r="21" spans="2:15" ht="79.5" customHeight="1" x14ac:dyDescent="0.25">
      <c r="B21">
        <v>1104</v>
      </c>
      <c r="C21" t="s">
        <v>301</v>
      </c>
      <c r="D21" s="1" t="s">
        <v>324</v>
      </c>
      <c r="E21" t="s">
        <v>310</v>
      </c>
      <c r="F21">
        <v>0</v>
      </c>
      <c r="G21">
        <v>180</v>
      </c>
      <c r="H21">
        <v>0</v>
      </c>
      <c r="I21">
        <v>0</v>
      </c>
      <c r="J21">
        <v>12</v>
      </c>
      <c r="K21">
        <v>56</v>
      </c>
      <c r="L21">
        <v>12</v>
      </c>
      <c r="M21">
        <v>0</v>
      </c>
      <c r="N21">
        <v>0</v>
      </c>
      <c r="O21">
        <f>F21/10+G21/5+H21/5+I21+J21+K21+L21+M21+N21+PowerRuling!$G$19*10+5+5*4+PowerRuling!C48+PowerRuling!G13+PowerRuling!C50</f>
        <v>150</v>
      </c>
    </row>
    <row r="22" spans="2:15" ht="86.25" customHeight="1" x14ac:dyDescent="0.25">
      <c r="B22">
        <v>1105</v>
      </c>
      <c r="C22" t="s">
        <v>306</v>
      </c>
      <c r="D22" s="1" t="s">
        <v>325</v>
      </c>
      <c r="E22" t="s">
        <v>311</v>
      </c>
      <c r="F22">
        <v>0</v>
      </c>
      <c r="G22">
        <v>180</v>
      </c>
      <c r="H22">
        <v>0</v>
      </c>
      <c r="I22">
        <v>0</v>
      </c>
      <c r="J22">
        <v>12</v>
      </c>
      <c r="K22">
        <v>62</v>
      </c>
      <c r="L22">
        <v>12</v>
      </c>
      <c r="M22">
        <v>0</v>
      </c>
      <c r="N22">
        <v>0</v>
      </c>
      <c r="O22">
        <f>F22/10+G22/5+H22/5+I22+J22+K22+L22+M22+N22+PowerRuling!$G$19*11+5+5*5+PowerRuling!C48+PowerRuling!C50+PowerRuling!G13+PowerRuling!G14</f>
        <v>170</v>
      </c>
    </row>
    <row r="23" spans="2:15" ht="104.25" customHeight="1" x14ac:dyDescent="0.25">
      <c r="B23">
        <v>1106</v>
      </c>
      <c r="C23" t="s">
        <v>304</v>
      </c>
      <c r="D23" s="1" t="s">
        <v>326</v>
      </c>
      <c r="E23" t="s">
        <v>312</v>
      </c>
      <c r="F23">
        <v>0</v>
      </c>
      <c r="G23">
        <v>200</v>
      </c>
      <c r="H23">
        <v>160</v>
      </c>
      <c r="I23">
        <v>0</v>
      </c>
      <c r="J23">
        <v>20</v>
      </c>
      <c r="K23">
        <v>64</v>
      </c>
      <c r="L23">
        <v>20</v>
      </c>
      <c r="M23">
        <v>0</v>
      </c>
      <c r="N23">
        <v>0</v>
      </c>
      <c r="O23">
        <f>F23/10+G23/5+H23/5+I23+J23+K23+L23+M23+N23+PowerRuling!$G$19*12+3*8+PowerRuling!C49+PowerRuling!C47+20</f>
        <v>202</v>
      </c>
    </row>
    <row r="24" spans="2:15" ht="90.75" customHeight="1" x14ac:dyDescent="0.25">
      <c r="B24">
        <v>1107</v>
      </c>
      <c r="C24" t="s">
        <v>298</v>
      </c>
      <c r="D24" s="1" t="s">
        <v>327</v>
      </c>
      <c r="E24" t="s">
        <v>300</v>
      </c>
      <c r="F24">
        <v>0</v>
      </c>
      <c r="G24">
        <v>400</v>
      </c>
      <c r="H24">
        <v>0</v>
      </c>
      <c r="I24">
        <v>0</v>
      </c>
      <c r="J24">
        <v>13</v>
      </c>
      <c r="K24">
        <v>90</v>
      </c>
      <c r="L24">
        <v>13</v>
      </c>
      <c r="M24">
        <v>0</v>
      </c>
      <c r="N24">
        <v>0</v>
      </c>
      <c r="O24">
        <f>F24/10+G24/5+H24/5+I24+J24+K24+L24+M24+N24+PowerRuling!$G$19*12+5+5*5+10</f>
        <v>200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27EC-A5E9-4AC1-8ACA-52AFB6B78A4C}">
  <dimension ref="B1:O16"/>
  <sheetViews>
    <sheetView workbookViewId="0">
      <selection activeCell="F1" sqref="F1:O1"/>
    </sheetView>
  </sheetViews>
  <sheetFormatPr baseColWidth="10" defaultRowHeight="15" x14ac:dyDescent="0.25"/>
  <cols>
    <col min="3" max="3" width="15.140625" bestFit="1" customWidth="1"/>
    <col min="4" max="4" width="43" customWidth="1"/>
    <col min="5" max="5" width="48.57031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23.25" customHeight="1" x14ac:dyDescent="0.25">
      <c r="B2">
        <v>1108</v>
      </c>
      <c r="C2" t="s">
        <v>338</v>
      </c>
      <c r="D2" s="1" t="s">
        <v>364</v>
      </c>
      <c r="E2" t="s">
        <v>30</v>
      </c>
      <c r="F2">
        <v>0</v>
      </c>
      <c r="G2">
        <v>0</v>
      </c>
      <c r="H2">
        <v>0</v>
      </c>
      <c r="I2">
        <v>0</v>
      </c>
      <c r="J2">
        <v>4</v>
      </c>
      <c r="K2">
        <v>13</v>
      </c>
      <c r="L2">
        <v>4</v>
      </c>
      <c r="M2">
        <v>0</v>
      </c>
      <c r="N2">
        <v>0</v>
      </c>
      <c r="O2">
        <f>F2/10+G2/5+H2/5+I2+J2+K2+L2+M2+N2+PowerRuling!$G$19*2</f>
        <v>15</v>
      </c>
    </row>
    <row r="3" spans="2:15" ht="35.25" customHeight="1" x14ac:dyDescent="0.25">
      <c r="B3">
        <v>1109</v>
      </c>
      <c r="C3" t="s">
        <v>344</v>
      </c>
      <c r="D3" s="1" t="s">
        <v>367</v>
      </c>
      <c r="E3" t="s">
        <v>30</v>
      </c>
      <c r="F3">
        <v>0</v>
      </c>
      <c r="G3">
        <v>20</v>
      </c>
      <c r="H3">
        <v>0</v>
      </c>
      <c r="I3">
        <v>0</v>
      </c>
      <c r="J3">
        <v>2</v>
      </c>
      <c r="K3">
        <v>13</v>
      </c>
      <c r="L3">
        <v>2</v>
      </c>
      <c r="M3">
        <v>0</v>
      </c>
      <c r="N3">
        <v>0</v>
      </c>
      <c r="O3">
        <f>F3/10+G3/5+H3/5+I3+J3+K3+L3+M3+N3+PowerRuling!$G$19*2</f>
        <v>15</v>
      </c>
    </row>
    <row r="4" spans="2:15" ht="31.5" customHeight="1" x14ac:dyDescent="0.25">
      <c r="B4">
        <v>1110</v>
      </c>
      <c r="C4" t="s">
        <v>345</v>
      </c>
      <c r="D4" s="1" t="s">
        <v>365</v>
      </c>
      <c r="E4" t="s">
        <v>251</v>
      </c>
      <c r="F4">
        <v>0</v>
      </c>
      <c r="G4">
        <v>35</v>
      </c>
      <c r="H4">
        <v>0</v>
      </c>
      <c r="I4">
        <v>0</v>
      </c>
      <c r="J4">
        <v>4</v>
      </c>
      <c r="K4">
        <v>19</v>
      </c>
      <c r="L4">
        <v>4</v>
      </c>
      <c r="M4">
        <v>0</v>
      </c>
      <c r="N4">
        <v>0</v>
      </c>
      <c r="O4">
        <f>F4/10+G4/5+H4/5+I4+J4+K4+L4+M4+N4+PowerRuling!$G$19*3</f>
        <v>25</v>
      </c>
    </row>
    <row r="5" spans="2:15" ht="65.25" customHeight="1" x14ac:dyDescent="0.25">
      <c r="B5">
        <v>1111</v>
      </c>
      <c r="C5" t="s">
        <v>351</v>
      </c>
      <c r="D5" s="1" t="s">
        <v>366</v>
      </c>
      <c r="E5" t="s">
        <v>353</v>
      </c>
      <c r="F5">
        <v>0</v>
      </c>
      <c r="G5">
        <v>35</v>
      </c>
      <c r="H5">
        <v>0</v>
      </c>
      <c r="I5">
        <v>0</v>
      </c>
      <c r="J5">
        <v>2</v>
      </c>
      <c r="K5">
        <v>18</v>
      </c>
      <c r="L5">
        <v>2</v>
      </c>
      <c r="M5">
        <v>0</v>
      </c>
      <c r="N5">
        <v>0</v>
      </c>
      <c r="O5">
        <f>F5/10+G5/5+H5/5+I5+J5+K5+L5+M5+N5+PowerRuling!$G$19*4+1*8+PowerRuling!G13</f>
        <v>35</v>
      </c>
    </row>
    <row r="6" spans="2:15" ht="60.75" customHeight="1" x14ac:dyDescent="0.25">
      <c r="B6">
        <v>1112</v>
      </c>
      <c r="C6" t="s">
        <v>352</v>
      </c>
      <c r="D6" s="1" t="s">
        <v>368</v>
      </c>
      <c r="E6" t="s">
        <v>354</v>
      </c>
      <c r="F6">
        <v>0</v>
      </c>
      <c r="G6">
        <v>35</v>
      </c>
      <c r="H6">
        <v>0</v>
      </c>
      <c r="I6">
        <v>0</v>
      </c>
      <c r="J6">
        <v>6</v>
      </c>
      <c r="K6">
        <v>23</v>
      </c>
      <c r="L6">
        <v>6</v>
      </c>
      <c r="M6">
        <v>0</v>
      </c>
      <c r="N6">
        <v>0</v>
      </c>
      <c r="O6">
        <f>F6/10+G6/5+H6/5+I6+J6+K6+L6+M6+N6+PowerRuling!$G$19*4+PowerRuling!L8</f>
        <v>35</v>
      </c>
    </row>
    <row r="7" spans="2:15" ht="60.75" customHeight="1" x14ac:dyDescent="0.25">
      <c r="B7">
        <v>1113</v>
      </c>
      <c r="C7" t="s">
        <v>339</v>
      </c>
      <c r="D7" s="1" t="s">
        <v>369</v>
      </c>
      <c r="E7" t="s">
        <v>355</v>
      </c>
      <c r="F7">
        <v>0</v>
      </c>
      <c r="G7">
        <v>0</v>
      </c>
      <c r="H7">
        <v>0</v>
      </c>
      <c r="I7">
        <v>0</v>
      </c>
      <c r="J7">
        <v>9</v>
      </c>
      <c r="K7">
        <v>23</v>
      </c>
      <c r="L7">
        <v>9</v>
      </c>
      <c r="M7">
        <v>0</v>
      </c>
      <c r="N7">
        <v>0</v>
      </c>
      <c r="O7">
        <f>F7/10+G7/5+H7/5+I7+J7+K7+L7+M7+N7+PowerRuling!$G$19*5+3*8</f>
        <v>50</v>
      </c>
    </row>
    <row r="8" spans="2:15" ht="36.75" customHeight="1" x14ac:dyDescent="0.25">
      <c r="B8">
        <v>1114</v>
      </c>
      <c r="C8" t="s">
        <v>343</v>
      </c>
      <c r="D8" s="1" t="s">
        <v>370</v>
      </c>
      <c r="E8" t="s">
        <v>48</v>
      </c>
      <c r="F8">
        <v>0</v>
      </c>
      <c r="G8">
        <v>45</v>
      </c>
      <c r="H8">
        <v>0</v>
      </c>
      <c r="I8">
        <v>0</v>
      </c>
      <c r="J8">
        <v>3</v>
      </c>
      <c r="K8">
        <v>37</v>
      </c>
      <c r="L8">
        <v>3</v>
      </c>
      <c r="M8">
        <v>0</v>
      </c>
      <c r="N8">
        <v>0</v>
      </c>
      <c r="O8">
        <f>F8/10+G8/5+H8/5+I8+J8+K8+L8+M8+N8+PowerRuling!$G$19*5+5+PowerRuling!C51</f>
        <v>50</v>
      </c>
    </row>
    <row r="9" spans="2:15" ht="40.5" customHeight="1" x14ac:dyDescent="0.25">
      <c r="B9">
        <v>1115</v>
      </c>
      <c r="C9" t="s">
        <v>350</v>
      </c>
      <c r="D9" s="1" t="s">
        <v>371</v>
      </c>
      <c r="E9" t="s">
        <v>356</v>
      </c>
      <c r="F9">
        <v>0</v>
      </c>
      <c r="G9">
        <v>45</v>
      </c>
      <c r="H9">
        <v>0</v>
      </c>
      <c r="I9">
        <v>0</v>
      </c>
      <c r="J9">
        <v>6</v>
      </c>
      <c r="K9">
        <v>40</v>
      </c>
      <c r="L9">
        <v>6</v>
      </c>
      <c r="M9">
        <v>0</v>
      </c>
      <c r="N9">
        <v>0</v>
      </c>
      <c r="O9">
        <f>F9/10+G9/5+H9/5+I9+J9+K9+L9+M9+N9+PowerRuling!$G$19*6+7.5+PowerRuling!C51+PowerRuling!C52</f>
        <v>70.5</v>
      </c>
    </row>
    <row r="10" spans="2:15" ht="51.75" customHeight="1" x14ac:dyDescent="0.25">
      <c r="B10">
        <v>1116</v>
      </c>
      <c r="C10" t="s">
        <v>340</v>
      </c>
      <c r="D10" s="1" t="s">
        <v>372</v>
      </c>
      <c r="E10" t="s">
        <v>357</v>
      </c>
      <c r="F10">
        <v>0</v>
      </c>
      <c r="G10">
        <v>0</v>
      </c>
      <c r="H10">
        <v>0</v>
      </c>
      <c r="I10">
        <v>0</v>
      </c>
      <c r="J10">
        <v>11</v>
      </c>
      <c r="K10">
        <v>34</v>
      </c>
      <c r="L10">
        <v>11</v>
      </c>
      <c r="M10">
        <v>0</v>
      </c>
      <c r="N10">
        <v>0</v>
      </c>
      <c r="O10">
        <f>F10/10+G10/5+H10/5+I10+J10+K10+L10+M10+N10+PowerRuling!$G$19*6+3*8+8</f>
        <v>70</v>
      </c>
    </row>
    <row r="11" spans="2:15" ht="52.5" customHeight="1" x14ac:dyDescent="0.25">
      <c r="B11">
        <v>1117</v>
      </c>
      <c r="C11" t="s">
        <v>346</v>
      </c>
      <c r="D11" s="1" t="s">
        <v>373</v>
      </c>
      <c r="E11" t="s">
        <v>358</v>
      </c>
      <c r="F11">
        <v>0</v>
      </c>
      <c r="G11">
        <v>35</v>
      </c>
      <c r="H11">
        <v>0</v>
      </c>
      <c r="I11">
        <v>0</v>
      </c>
      <c r="J11">
        <v>9</v>
      </c>
      <c r="K11">
        <v>30</v>
      </c>
      <c r="L11">
        <v>9</v>
      </c>
      <c r="M11">
        <v>0</v>
      </c>
      <c r="N11">
        <v>0</v>
      </c>
      <c r="O11">
        <f>F11/10+G11/5+H11/5+I11+J11+K11+L11+M11+N11+PowerRuling!$G$19*7+3*8+PowerRuling!G13+PowerRuling!C21</f>
        <v>90</v>
      </c>
    </row>
    <row r="12" spans="2:15" ht="84" customHeight="1" x14ac:dyDescent="0.25">
      <c r="B12">
        <v>1118</v>
      </c>
      <c r="C12" t="s">
        <v>349</v>
      </c>
      <c r="D12" s="1" t="s">
        <v>374</v>
      </c>
      <c r="E12" t="s">
        <v>359</v>
      </c>
      <c r="F12">
        <v>0</v>
      </c>
      <c r="G12">
        <v>75</v>
      </c>
      <c r="H12">
        <v>0</v>
      </c>
      <c r="I12">
        <v>0</v>
      </c>
      <c r="J12">
        <v>11</v>
      </c>
      <c r="K12">
        <v>48</v>
      </c>
      <c r="L12">
        <v>11</v>
      </c>
      <c r="M12">
        <v>0</v>
      </c>
      <c r="N12">
        <v>0</v>
      </c>
      <c r="O12">
        <f>F12/10+G12/5+H12/5+I12+J12+K12+L12+M12+N12+PowerRuling!$G$19*7+1*8+PowerRuling!G13+4*2</f>
        <v>90</v>
      </c>
    </row>
    <row r="13" spans="2:15" ht="78.75" customHeight="1" x14ac:dyDescent="0.25">
      <c r="B13">
        <v>1119</v>
      </c>
      <c r="C13" t="s">
        <v>341</v>
      </c>
      <c r="D13" s="1" t="s">
        <v>375</v>
      </c>
      <c r="E13" t="s">
        <v>360</v>
      </c>
      <c r="F13">
        <v>0</v>
      </c>
      <c r="G13">
        <v>0</v>
      </c>
      <c r="H13">
        <v>0</v>
      </c>
      <c r="I13">
        <v>0</v>
      </c>
      <c r="J13">
        <v>24</v>
      </c>
      <c r="K13">
        <v>70</v>
      </c>
      <c r="L13">
        <v>24</v>
      </c>
      <c r="M13">
        <v>0</v>
      </c>
      <c r="N13">
        <v>0</v>
      </c>
      <c r="O13">
        <f>F13/10+G13/5+H13/5+I13+J13+K13+L13+M13+N13+PowerRuling!$G$19*9+3*8+8+PowerRuling!C53</f>
        <v>130</v>
      </c>
    </row>
    <row r="14" spans="2:15" ht="88.5" customHeight="1" x14ac:dyDescent="0.25">
      <c r="B14">
        <v>1120</v>
      </c>
      <c r="C14" t="s">
        <v>348</v>
      </c>
      <c r="D14" s="1" t="s">
        <v>376</v>
      </c>
      <c r="E14" t="s">
        <v>361</v>
      </c>
      <c r="F14">
        <v>0</v>
      </c>
      <c r="G14">
        <v>65</v>
      </c>
      <c r="H14">
        <v>0</v>
      </c>
      <c r="I14">
        <v>0</v>
      </c>
      <c r="J14">
        <v>18</v>
      </c>
      <c r="K14">
        <v>70</v>
      </c>
      <c r="L14">
        <v>18</v>
      </c>
      <c r="M14">
        <v>0</v>
      </c>
      <c r="N14">
        <v>0</v>
      </c>
      <c r="O14">
        <f>F14/10+G14/5+H14/5+I14+J14+K14+L14+M14+N14+PowerRuling!$G$19*10+3*8+PowerRuling!G13+PowerRuling!C21+PowerRuling!L8</f>
        <v>150</v>
      </c>
    </row>
    <row r="15" spans="2:15" ht="78.75" customHeight="1" x14ac:dyDescent="0.25">
      <c r="B15">
        <v>1121</v>
      </c>
      <c r="C15" t="s">
        <v>347</v>
      </c>
      <c r="D15" s="1" t="s">
        <v>377</v>
      </c>
      <c r="E15" t="s">
        <v>362</v>
      </c>
      <c r="F15">
        <v>0</v>
      </c>
      <c r="G15">
        <v>75</v>
      </c>
      <c r="H15">
        <v>0</v>
      </c>
      <c r="I15">
        <v>0</v>
      </c>
      <c r="J15">
        <v>26</v>
      </c>
      <c r="K15">
        <v>104</v>
      </c>
      <c r="L15">
        <v>26</v>
      </c>
      <c r="M15">
        <v>0</v>
      </c>
      <c r="N15">
        <v>0</v>
      </c>
      <c r="O15">
        <f>F15/10+G15/5+H15/5+I15+J15+K15+L15+M15+N15+PowerRuling!$G$19*11+1*8+PowerRuling!G13+4*2+6</f>
        <v>170</v>
      </c>
    </row>
    <row r="16" spans="2:15" ht="78" customHeight="1" x14ac:dyDescent="0.25">
      <c r="B16">
        <v>1122</v>
      </c>
      <c r="C16" t="s">
        <v>342</v>
      </c>
      <c r="D16" s="1" t="s">
        <v>378</v>
      </c>
      <c r="E16" t="s">
        <v>363</v>
      </c>
      <c r="F16">
        <v>0</v>
      </c>
      <c r="G16">
        <v>0</v>
      </c>
      <c r="H16">
        <v>0</v>
      </c>
      <c r="I16">
        <v>0</v>
      </c>
      <c r="J16">
        <v>32</v>
      </c>
      <c r="K16">
        <v>110</v>
      </c>
      <c r="L16">
        <v>32</v>
      </c>
      <c r="M16">
        <v>0</v>
      </c>
      <c r="N16">
        <v>0</v>
      </c>
      <c r="O16">
        <f>F16/10+G16/5+H16/5+I16+J16+K16+L16+M16+N16+PowerRuling!$G$19*12+4*8+8+PowerRuling!C53+PowerRuling!C54</f>
        <v>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D62A5-C004-44A9-885B-19FEC1A55407}">
  <dimension ref="B1:O13"/>
  <sheetViews>
    <sheetView topLeftCell="A9" workbookViewId="0">
      <selection activeCell="G19" sqref="G19"/>
    </sheetView>
  </sheetViews>
  <sheetFormatPr baseColWidth="10" defaultRowHeight="15" x14ac:dyDescent="0.25"/>
  <cols>
    <col min="3" max="3" width="19.42578125" bestFit="1" customWidth="1"/>
    <col min="4" max="4" width="27.85546875" customWidth="1"/>
    <col min="5" max="5" width="59"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44.25" customHeight="1" x14ac:dyDescent="0.25">
      <c r="B2">
        <v>1123</v>
      </c>
      <c r="C2" t="s">
        <v>387</v>
      </c>
      <c r="D2" s="1" t="s">
        <v>397</v>
      </c>
      <c r="E2" t="s">
        <v>48</v>
      </c>
      <c r="F2">
        <v>0</v>
      </c>
      <c r="G2">
        <v>0</v>
      </c>
      <c r="H2">
        <v>0</v>
      </c>
      <c r="I2">
        <v>0</v>
      </c>
      <c r="J2">
        <v>0</v>
      </c>
      <c r="K2">
        <v>44</v>
      </c>
      <c r="L2">
        <v>0</v>
      </c>
      <c r="M2">
        <v>0</v>
      </c>
      <c r="N2">
        <v>0</v>
      </c>
      <c r="O2">
        <f>F2/10+G2/5+H2/5+I2+J2+L2+K2+M2+N2+PowerRuling!C55</f>
        <v>50</v>
      </c>
    </row>
    <row r="3" spans="2:15" ht="65.25" customHeight="1" x14ac:dyDescent="0.25">
      <c r="B3">
        <v>1124</v>
      </c>
      <c r="C3" t="s">
        <v>388</v>
      </c>
      <c r="D3" s="1" t="s">
        <v>398</v>
      </c>
      <c r="E3" t="s">
        <v>61</v>
      </c>
      <c r="F3">
        <v>0</v>
      </c>
      <c r="G3">
        <v>0</v>
      </c>
      <c r="H3">
        <v>0</v>
      </c>
      <c r="I3">
        <v>0</v>
      </c>
      <c r="J3">
        <v>0</v>
      </c>
      <c r="K3">
        <v>64</v>
      </c>
      <c r="L3">
        <v>0</v>
      </c>
      <c r="M3">
        <v>0</v>
      </c>
      <c r="N3">
        <v>0</v>
      </c>
      <c r="O3">
        <f>F3/10+G3/5+H3/5+I3+J3+L3+K3+M3+N3+PowerRuling!C56</f>
        <v>70</v>
      </c>
    </row>
    <row r="4" spans="2:15" ht="69" customHeight="1" x14ac:dyDescent="0.25">
      <c r="B4">
        <v>1125</v>
      </c>
      <c r="C4" t="s">
        <v>389</v>
      </c>
      <c r="D4" s="1" t="s">
        <v>399</v>
      </c>
      <c r="E4" t="s">
        <v>61</v>
      </c>
      <c r="F4">
        <v>0</v>
      </c>
      <c r="G4">
        <v>0</v>
      </c>
      <c r="H4">
        <v>0</v>
      </c>
      <c r="I4">
        <v>0</v>
      </c>
      <c r="J4">
        <v>0</v>
      </c>
      <c r="K4">
        <v>59</v>
      </c>
      <c r="L4">
        <v>0</v>
      </c>
      <c r="M4">
        <v>0</v>
      </c>
      <c r="N4">
        <v>0</v>
      </c>
      <c r="O4">
        <f>F4/10+G4/5+H4/5+I4+J4+L4+K4+M4+N4+PowerRuling!C57</f>
        <v>70</v>
      </c>
    </row>
    <row r="5" spans="2:15" ht="69.75" customHeight="1" x14ac:dyDescent="0.25">
      <c r="B5">
        <v>1126</v>
      </c>
      <c r="C5" t="s">
        <v>390</v>
      </c>
      <c r="D5" s="1" t="s">
        <v>400</v>
      </c>
      <c r="E5" t="s">
        <v>159</v>
      </c>
      <c r="F5">
        <v>0</v>
      </c>
      <c r="G5">
        <v>0</v>
      </c>
      <c r="H5">
        <v>0</v>
      </c>
      <c r="I5">
        <v>0</v>
      </c>
      <c r="J5">
        <v>0</v>
      </c>
      <c r="K5">
        <v>78</v>
      </c>
      <c r="L5">
        <v>0</v>
      </c>
      <c r="M5">
        <v>0</v>
      </c>
      <c r="N5">
        <v>0</v>
      </c>
      <c r="O5">
        <f>F5/10+G5/5+H5/5+I5+J5+L5+K5+M5+N5+PowerRuling!C58</f>
        <v>90</v>
      </c>
    </row>
    <row r="6" spans="2:15" ht="80.25" customHeight="1" x14ac:dyDescent="0.25">
      <c r="B6">
        <v>1127</v>
      </c>
      <c r="C6" t="s">
        <v>391</v>
      </c>
      <c r="D6" s="1" t="s">
        <v>401</v>
      </c>
      <c r="E6" t="s">
        <v>159</v>
      </c>
      <c r="F6">
        <v>0</v>
      </c>
      <c r="G6">
        <v>0</v>
      </c>
      <c r="H6">
        <v>0</v>
      </c>
      <c r="I6">
        <v>0</v>
      </c>
      <c r="J6">
        <v>0</v>
      </c>
      <c r="K6">
        <v>75</v>
      </c>
      <c r="L6">
        <v>0</v>
      </c>
      <c r="M6">
        <v>0</v>
      </c>
      <c r="N6">
        <v>0</v>
      </c>
      <c r="O6">
        <f>F6/10+G6/5+H6/5+I6+J6+L6+K6+M6+N6+PowerRuling!C59</f>
        <v>90</v>
      </c>
    </row>
    <row r="7" spans="2:15" ht="68.25" customHeight="1" x14ac:dyDescent="0.25">
      <c r="B7">
        <v>1128</v>
      </c>
      <c r="C7" t="s">
        <v>382</v>
      </c>
      <c r="D7" s="1" t="s">
        <v>402</v>
      </c>
      <c r="E7" t="s">
        <v>78</v>
      </c>
      <c r="F7">
        <v>0</v>
      </c>
      <c r="G7">
        <v>0</v>
      </c>
      <c r="H7">
        <v>0</v>
      </c>
      <c r="I7">
        <v>0</v>
      </c>
      <c r="J7">
        <v>0</v>
      </c>
      <c r="K7">
        <v>92</v>
      </c>
      <c r="L7">
        <v>0</v>
      </c>
      <c r="M7">
        <v>0</v>
      </c>
      <c r="N7">
        <v>0</v>
      </c>
      <c r="O7">
        <f>F7/10+G7/5+H7/5+I7+J7+L7+K7+M7+N7+PowerRuling!C60</f>
        <v>110</v>
      </c>
    </row>
    <row r="8" spans="2:15" ht="97.5" customHeight="1" x14ac:dyDescent="0.25">
      <c r="B8">
        <v>1129</v>
      </c>
      <c r="C8" t="s">
        <v>386</v>
      </c>
      <c r="D8" s="1" t="s">
        <v>403</v>
      </c>
      <c r="E8" t="s">
        <v>392</v>
      </c>
      <c r="F8">
        <v>0</v>
      </c>
      <c r="G8">
        <v>0</v>
      </c>
      <c r="H8">
        <v>0</v>
      </c>
      <c r="I8">
        <v>0</v>
      </c>
      <c r="J8">
        <v>0</v>
      </c>
      <c r="K8">
        <v>109</v>
      </c>
      <c r="L8">
        <v>0</v>
      </c>
      <c r="M8">
        <v>0</v>
      </c>
      <c r="N8">
        <v>0</v>
      </c>
      <c r="O8">
        <f>F8/10+G8/5+H8/5+I8+J8+L8+K8+M8+N8+PowerRuling!C56+PowerRuling!C59</f>
        <v>130</v>
      </c>
    </row>
    <row r="9" spans="2:15" ht="72.75" customHeight="1" x14ac:dyDescent="0.25">
      <c r="B9">
        <v>1130</v>
      </c>
      <c r="C9" t="s">
        <v>383</v>
      </c>
      <c r="D9" s="1" t="s">
        <v>404</v>
      </c>
      <c r="E9" t="s">
        <v>393</v>
      </c>
      <c r="F9">
        <v>0</v>
      </c>
      <c r="G9">
        <v>0</v>
      </c>
      <c r="H9">
        <v>0</v>
      </c>
      <c r="I9">
        <v>0</v>
      </c>
      <c r="J9">
        <v>0</v>
      </c>
      <c r="K9">
        <v>121</v>
      </c>
      <c r="L9">
        <v>0</v>
      </c>
      <c r="M9">
        <v>0</v>
      </c>
      <c r="N9">
        <v>0</v>
      </c>
      <c r="O9">
        <f>F9/10+G9/5+H9/5+I9+J9+L9+K9+M9+N9+PowerRuling!C60+PowerRuling!C57</f>
        <v>150</v>
      </c>
    </row>
    <row r="10" spans="2:15" ht="77.25" customHeight="1" x14ac:dyDescent="0.25">
      <c r="B10">
        <v>1131</v>
      </c>
      <c r="C10" t="s">
        <v>380</v>
      </c>
      <c r="D10" s="1" t="s">
        <v>405</v>
      </c>
      <c r="E10" t="s">
        <v>394</v>
      </c>
      <c r="F10">
        <v>0</v>
      </c>
      <c r="G10">
        <v>0</v>
      </c>
      <c r="H10">
        <v>0</v>
      </c>
      <c r="I10">
        <v>0</v>
      </c>
      <c r="J10">
        <v>0</v>
      </c>
      <c r="K10">
        <v>117</v>
      </c>
      <c r="L10">
        <v>0</v>
      </c>
      <c r="M10">
        <v>0</v>
      </c>
      <c r="N10">
        <v>0</v>
      </c>
      <c r="O10">
        <f>F10/10+G10/5+H10/5+I10+J10+L10+K10+M10+N10+PowerRuling!C59+PowerRuling!C60</f>
        <v>150</v>
      </c>
    </row>
    <row r="11" spans="2:15" ht="108" customHeight="1" x14ac:dyDescent="0.25">
      <c r="B11">
        <v>1132</v>
      </c>
      <c r="C11" t="s">
        <v>381</v>
      </c>
      <c r="D11" s="1" t="s">
        <v>406</v>
      </c>
      <c r="E11" t="s">
        <v>395</v>
      </c>
      <c r="F11">
        <v>0</v>
      </c>
      <c r="G11">
        <v>0</v>
      </c>
      <c r="H11">
        <v>0</v>
      </c>
      <c r="I11">
        <v>0</v>
      </c>
      <c r="J11">
        <v>0</v>
      </c>
      <c r="K11">
        <v>135</v>
      </c>
      <c r="L11">
        <v>0</v>
      </c>
      <c r="M11">
        <v>0</v>
      </c>
      <c r="N11">
        <v>0</v>
      </c>
      <c r="O11">
        <f>F11/10+G11/5+H11/5+I11+J11+L11+K11+M11+N11+PowerRuling!C56+PowerRuling!C57+PowerRuling!C60</f>
        <v>170</v>
      </c>
    </row>
    <row r="12" spans="2:15" ht="84" customHeight="1" x14ac:dyDescent="0.25">
      <c r="B12">
        <v>1133</v>
      </c>
      <c r="C12" t="s">
        <v>385</v>
      </c>
      <c r="D12" s="1" t="s">
        <v>407</v>
      </c>
      <c r="E12" t="s">
        <v>409</v>
      </c>
      <c r="F12">
        <v>0</v>
      </c>
      <c r="G12">
        <v>0</v>
      </c>
      <c r="H12">
        <v>0</v>
      </c>
      <c r="I12">
        <v>0</v>
      </c>
      <c r="J12">
        <v>0</v>
      </c>
      <c r="K12">
        <v>137</v>
      </c>
      <c r="L12">
        <v>0</v>
      </c>
      <c r="M12">
        <v>0</v>
      </c>
      <c r="N12">
        <v>0</v>
      </c>
      <c r="O12">
        <f>F12/10+G12/5+H12/5+I12+J12+L12+K12+M12+N12+PowerRuling!C58+PowerRuling!C59+PowerRuling!C56</f>
        <v>170</v>
      </c>
    </row>
    <row r="13" spans="2:15" ht="87.75" customHeight="1" x14ac:dyDescent="0.25">
      <c r="B13">
        <v>1134</v>
      </c>
      <c r="C13" t="s">
        <v>384</v>
      </c>
      <c r="D13" s="1" t="s">
        <v>408</v>
      </c>
      <c r="E13" t="s">
        <v>396</v>
      </c>
      <c r="F13">
        <v>0</v>
      </c>
      <c r="G13">
        <v>0</v>
      </c>
      <c r="H13">
        <v>0</v>
      </c>
      <c r="I13">
        <v>0</v>
      </c>
      <c r="J13">
        <v>0</v>
      </c>
      <c r="K13">
        <v>161</v>
      </c>
      <c r="L13">
        <v>0</v>
      </c>
      <c r="M13">
        <v>0</v>
      </c>
      <c r="N13">
        <v>0</v>
      </c>
      <c r="O13">
        <f>F13/10+G13/5+H13/5+I13+J13+L13+K13+M13+N13+PowerRuling!C55+PowerRuling!C56+PowerRuling!C59+PowerRuling!C58</f>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9AA04-5439-44D8-B921-81D0FBC20718}">
  <dimension ref="B1:O25"/>
  <sheetViews>
    <sheetView tabSelected="1" topLeftCell="A22" workbookViewId="0">
      <selection activeCell="G24" sqref="G24"/>
    </sheetView>
  </sheetViews>
  <sheetFormatPr baseColWidth="10" defaultRowHeight="15" x14ac:dyDescent="0.25"/>
  <cols>
    <col min="3" max="3" width="20.7109375" bestFit="1" customWidth="1"/>
    <col min="4" max="4" width="35.140625" customWidth="1"/>
    <col min="5" max="5" width="59.710937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46.5" customHeight="1" x14ac:dyDescent="0.25">
      <c r="B2">
        <v>1135</v>
      </c>
      <c r="C2" t="s">
        <v>411</v>
      </c>
      <c r="D2" s="1" t="s">
        <v>434</v>
      </c>
      <c r="E2" t="s">
        <v>29</v>
      </c>
      <c r="F2">
        <v>0</v>
      </c>
      <c r="G2">
        <v>0</v>
      </c>
      <c r="H2">
        <v>0</v>
      </c>
      <c r="I2">
        <v>8</v>
      </c>
      <c r="J2">
        <v>0</v>
      </c>
      <c r="K2">
        <v>0</v>
      </c>
      <c r="L2">
        <v>0</v>
      </c>
      <c r="M2">
        <v>-1</v>
      </c>
      <c r="N2">
        <v>0</v>
      </c>
      <c r="O2">
        <f>F2/10+G2/5+H2/5+I2+J2+K2+L2+M2+N2</f>
        <v>7</v>
      </c>
    </row>
    <row r="3" spans="2:15" ht="48.75" customHeight="1" x14ac:dyDescent="0.25">
      <c r="B3">
        <v>1136</v>
      </c>
      <c r="C3" t="s">
        <v>412</v>
      </c>
      <c r="D3" s="1" t="s">
        <v>435</v>
      </c>
      <c r="E3" t="s">
        <v>29</v>
      </c>
      <c r="F3">
        <v>0</v>
      </c>
      <c r="G3">
        <v>0</v>
      </c>
      <c r="H3">
        <v>0</v>
      </c>
      <c r="I3">
        <v>11</v>
      </c>
      <c r="J3">
        <v>0</v>
      </c>
      <c r="K3">
        <v>0</v>
      </c>
      <c r="L3">
        <v>0</v>
      </c>
      <c r="M3">
        <v>-4</v>
      </c>
      <c r="N3">
        <v>0</v>
      </c>
      <c r="O3">
        <f>F3/10+G3/5+H3/5+I3+J3+K3+L3+M3+N3</f>
        <v>7</v>
      </c>
    </row>
    <row r="4" spans="2:15" ht="60" customHeight="1" x14ac:dyDescent="0.25">
      <c r="B4">
        <v>1137</v>
      </c>
      <c r="C4" t="s">
        <v>436</v>
      </c>
      <c r="D4" s="1" t="s">
        <v>437</v>
      </c>
      <c r="E4" t="s">
        <v>29</v>
      </c>
      <c r="F4">
        <v>0</v>
      </c>
      <c r="G4">
        <v>0</v>
      </c>
      <c r="H4">
        <v>0</v>
      </c>
      <c r="I4">
        <v>7</v>
      </c>
      <c r="J4">
        <v>0</v>
      </c>
      <c r="K4">
        <v>0</v>
      </c>
      <c r="L4">
        <v>0</v>
      </c>
      <c r="M4">
        <v>0</v>
      </c>
      <c r="N4">
        <v>0</v>
      </c>
      <c r="O4">
        <f>F4/10+G4/5+H4/5+I4+J4+K4+L4+M4+N4</f>
        <v>7</v>
      </c>
    </row>
    <row r="5" spans="2:15" ht="73.5" customHeight="1" x14ac:dyDescent="0.25">
      <c r="B5">
        <v>1138</v>
      </c>
      <c r="C5" t="s">
        <v>414</v>
      </c>
      <c r="D5" s="1" t="s">
        <v>440</v>
      </c>
      <c r="E5" t="s">
        <v>439</v>
      </c>
      <c r="F5">
        <v>0</v>
      </c>
      <c r="G5">
        <v>0</v>
      </c>
      <c r="H5">
        <v>0</v>
      </c>
      <c r="I5">
        <v>8</v>
      </c>
      <c r="J5">
        <v>0</v>
      </c>
      <c r="K5">
        <v>0</v>
      </c>
      <c r="L5">
        <v>0</v>
      </c>
      <c r="M5">
        <v>0</v>
      </c>
      <c r="N5">
        <v>0</v>
      </c>
      <c r="O5">
        <f>F5/10+G5/5+H5/5+I5+J5+K5+L5+M5+N5+1*8</f>
        <v>16</v>
      </c>
    </row>
    <row r="6" spans="2:15" ht="54" customHeight="1" x14ac:dyDescent="0.25">
      <c r="B6">
        <v>1139</v>
      </c>
      <c r="C6" t="s">
        <v>423</v>
      </c>
      <c r="D6" s="1" t="s">
        <v>442</v>
      </c>
      <c r="E6" t="s">
        <v>441</v>
      </c>
      <c r="F6">
        <v>0</v>
      </c>
      <c r="G6">
        <v>0</v>
      </c>
      <c r="H6">
        <v>0</v>
      </c>
      <c r="I6">
        <v>12</v>
      </c>
      <c r="J6">
        <v>0</v>
      </c>
      <c r="K6">
        <v>0</v>
      </c>
      <c r="L6">
        <v>0</v>
      </c>
      <c r="M6">
        <v>-4</v>
      </c>
      <c r="N6">
        <v>0</v>
      </c>
      <c r="O6">
        <f>F6/10+G6/5+H6/5+I6+J6+K6+L6+M6+N6+1*8</f>
        <v>16</v>
      </c>
    </row>
    <row r="7" spans="2:15" ht="65.25" customHeight="1" x14ac:dyDescent="0.25">
      <c r="B7">
        <v>1140</v>
      </c>
      <c r="C7" t="s">
        <v>430</v>
      </c>
      <c r="D7" s="1" t="s">
        <v>438</v>
      </c>
      <c r="E7" t="s">
        <v>251</v>
      </c>
      <c r="F7">
        <v>0</v>
      </c>
      <c r="G7">
        <v>0</v>
      </c>
      <c r="H7">
        <v>0</v>
      </c>
      <c r="I7">
        <v>17</v>
      </c>
      <c r="J7">
        <v>0</v>
      </c>
      <c r="K7">
        <v>0</v>
      </c>
      <c r="L7">
        <v>0</v>
      </c>
      <c r="M7">
        <v>0</v>
      </c>
      <c r="N7">
        <v>0</v>
      </c>
      <c r="O7">
        <f>F7/10+G7/5+H7/5+I7+J7+K7+L7+M7+N7+1*8</f>
        <v>25</v>
      </c>
    </row>
    <row r="8" spans="2:15" ht="62.25" customHeight="1" x14ac:dyDescent="0.25">
      <c r="B8">
        <v>1141</v>
      </c>
      <c r="C8" t="s">
        <v>429</v>
      </c>
      <c r="D8" s="1" t="s">
        <v>446</v>
      </c>
      <c r="E8" t="s">
        <v>443</v>
      </c>
      <c r="F8">
        <v>0</v>
      </c>
      <c r="G8">
        <v>0</v>
      </c>
      <c r="H8">
        <v>0</v>
      </c>
      <c r="I8">
        <v>24</v>
      </c>
      <c r="J8">
        <v>0</v>
      </c>
      <c r="K8">
        <v>0</v>
      </c>
      <c r="L8">
        <v>0</v>
      </c>
      <c r="M8">
        <v>-7</v>
      </c>
      <c r="N8">
        <v>0</v>
      </c>
      <c r="O8">
        <f>F8/10+G8/5+H8/5+I8+J8+K8+L8+M8+N8+1*8</f>
        <v>25</v>
      </c>
    </row>
    <row r="9" spans="2:15" ht="74.25" customHeight="1" x14ac:dyDescent="0.25">
      <c r="B9">
        <v>1142</v>
      </c>
      <c r="C9" t="s">
        <v>413</v>
      </c>
      <c r="D9" s="1" t="s">
        <v>447</v>
      </c>
      <c r="E9" t="s">
        <v>444</v>
      </c>
      <c r="F9">
        <v>0</v>
      </c>
      <c r="G9">
        <v>0</v>
      </c>
      <c r="H9">
        <v>0</v>
      </c>
      <c r="I9">
        <v>29</v>
      </c>
      <c r="J9">
        <v>0</v>
      </c>
      <c r="K9">
        <v>0</v>
      </c>
      <c r="L9">
        <v>0</v>
      </c>
      <c r="M9">
        <v>-10</v>
      </c>
      <c r="N9">
        <v>0</v>
      </c>
      <c r="O9">
        <f>F9/10+G9/5+H9/5+I9+J9+K9+L9+M9+N9+2*8</f>
        <v>35</v>
      </c>
    </row>
    <row r="10" spans="2:15" ht="82.5" customHeight="1" x14ac:dyDescent="0.25">
      <c r="B10">
        <v>1143</v>
      </c>
      <c r="C10" t="s">
        <v>418</v>
      </c>
      <c r="D10" s="1" t="s">
        <v>448</v>
      </c>
      <c r="E10" t="s">
        <v>445</v>
      </c>
      <c r="F10">
        <v>0</v>
      </c>
      <c r="G10">
        <v>0</v>
      </c>
      <c r="H10">
        <v>0</v>
      </c>
      <c r="I10">
        <v>38</v>
      </c>
      <c r="J10">
        <v>0</v>
      </c>
      <c r="K10">
        <v>0</v>
      </c>
      <c r="L10">
        <v>0</v>
      </c>
      <c r="M10">
        <v>0</v>
      </c>
      <c r="N10">
        <v>0</v>
      </c>
      <c r="O10">
        <f>F10/10+G10/5+H10/5+I10+J10+K10+L10+M10+N10+1*8+PowerRuling!L11</f>
        <v>50</v>
      </c>
    </row>
    <row r="11" spans="2:15" ht="77.25" customHeight="1" x14ac:dyDescent="0.25">
      <c r="B11">
        <v>1144</v>
      </c>
      <c r="C11" t="s">
        <v>431</v>
      </c>
      <c r="D11" s="1" t="s">
        <v>449</v>
      </c>
      <c r="E11" t="s">
        <v>61</v>
      </c>
      <c r="F11">
        <v>0</v>
      </c>
      <c r="G11">
        <v>0</v>
      </c>
      <c r="H11">
        <v>0</v>
      </c>
      <c r="I11">
        <v>55</v>
      </c>
      <c r="J11">
        <v>4</v>
      </c>
      <c r="K11">
        <v>0</v>
      </c>
      <c r="L11">
        <v>4</v>
      </c>
      <c r="M11">
        <v>-5</v>
      </c>
      <c r="N11">
        <v>0</v>
      </c>
      <c r="O11">
        <f>F11/10+G11/5+H11/5+I11+J11+K11+L11+M11+N11+4*5+2.5*-3</f>
        <v>70.5</v>
      </c>
    </row>
    <row r="12" spans="2:15" ht="96.75" customHeight="1" x14ac:dyDescent="0.25">
      <c r="B12">
        <v>1145</v>
      </c>
      <c r="C12" t="s">
        <v>420</v>
      </c>
      <c r="D12" s="1" t="s">
        <v>451</v>
      </c>
      <c r="E12" t="s">
        <v>450</v>
      </c>
      <c r="F12">
        <v>0</v>
      </c>
      <c r="G12">
        <v>0</v>
      </c>
      <c r="H12">
        <v>0</v>
      </c>
      <c r="I12">
        <v>60</v>
      </c>
      <c r="J12">
        <v>5</v>
      </c>
      <c r="K12">
        <v>0</v>
      </c>
      <c r="L12">
        <v>5</v>
      </c>
      <c r="M12">
        <v>0</v>
      </c>
      <c r="N12">
        <v>0</v>
      </c>
      <c r="O12">
        <f>F12/10+G12/5+H12/5+I12+J12+K12+L12+M12+N12+2*8+PowerRuling!L11</f>
        <v>90</v>
      </c>
    </row>
    <row r="13" spans="2:15" ht="99.75" customHeight="1" x14ac:dyDescent="0.25">
      <c r="B13">
        <v>1146</v>
      </c>
      <c r="C13" t="s">
        <v>432</v>
      </c>
      <c r="D13" s="1" t="s">
        <v>453</v>
      </c>
      <c r="E13" t="s">
        <v>452</v>
      </c>
      <c r="F13">
        <v>0</v>
      </c>
      <c r="G13">
        <v>0</v>
      </c>
      <c r="H13">
        <v>0</v>
      </c>
      <c r="I13">
        <v>56</v>
      </c>
      <c r="J13">
        <v>11</v>
      </c>
      <c r="K13">
        <v>0</v>
      </c>
      <c r="L13">
        <v>11</v>
      </c>
      <c r="M13">
        <v>-15</v>
      </c>
      <c r="N13">
        <v>15</v>
      </c>
      <c r="O13">
        <f>F13/10+G13/5+H13/5+I13+J13+K13+L13+M13+N13+4*8</f>
        <v>110</v>
      </c>
    </row>
    <row r="14" spans="2:15" ht="84" customHeight="1" x14ac:dyDescent="0.25">
      <c r="B14">
        <v>1147</v>
      </c>
      <c r="C14" t="s">
        <v>415</v>
      </c>
      <c r="D14" s="1" t="s">
        <v>455</v>
      </c>
      <c r="E14" t="s">
        <v>454</v>
      </c>
      <c r="F14">
        <v>0</v>
      </c>
      <c r="G14">
        <v>0</v>
      </c>
      <c r="H14">
        <v>0</v>
      </c>
      <c r="I14">
        <v>70</v>
      </c>
      <c r="J14">
        <v>0</v>
      </c>
      <c r="K14">
        <v>0</v>
      </c>
      <c r="L14">
        <v>0</v>
      </c>
      <c r="M14">
        <v>14</v>
      </c>
      <c r="N14">
        <v>10</v>
      </c>
      <c r="O14">
        <f>F14/10+G14/5+H14/5+I14+J14+K14+L14+M14+N14+2*8</f>
        <v>110</v>
      </c>
    </row>
    <row r="15" spans="2:15" ht="98.25" customHeight="1" x14ac:dyDescent="0.25">
      <c r="B15">
        <v>1148</v>
      </c>
      <c r="C15" t="s">
        <v>424</v>
      </c>
      <c r="D15" s="1" t="s">
        <v>464</v>
      </c>
      <c r="E15" t="s">
        <v>456</v>
      </c>
      <c r="F15">
        <v>0</v>
      </c>
      <c r="G15">
        <v>0</v>
      </c>
      <c r="H15">
        <v>0</v>
      </c>
      <c r="I15">
        <v>75</v>
      </c>
      <c r="J15">
        <v>11</v>
      </c>
      <c r="K15">
        <v>0</v>
      </c>
      <c r="L15">
        <v>11</v>
      </c>
      <c r="M15">
        <v>-5</v>
      </c>
      <c r="N15">
        <v>0</v>
      </c>
      <c r="O15">
        <f>F15/10+G15/5+H15/5+I15+J15+K15+L15+M15+N15+4*5+2.5*-3+PowerRuling!L12</f>
        <v>110.5</v>
      </c>
    </row>
    <row r="16" spans="2:15" ht="118.5" customHeight="1" x14ac:dyDescent="0.25">
      <c r="B16">
        <v>1149</v>
      </c>
      <c r="C16" t="s">
        <v>421</v>
      </c>
      <c r="D16" s="1" t="s">
        <v>458</v>
      </c>
      <c r="E16" t="s">
        <v>457</v>
      </c>
      <c r="F16">
        <v>0</v>
      </c>
      <c r="G16">
        <v>0</v>
      </c>
      <c r="H16">
        <v>0</v>
      </c>
      <c r="I16">
        <v>80</v>
      </c>
      <c r="J16">
        <v>11</v>
      </c>
      <c r="K16">
        <v>0</v>
      </c>
      <c r="L16">
        <v>11</v>
      </c>
      <c r="M16">
        <v>0</v>
      </c>
      <c r="N16">
        <v>0</v>
      </c>
      <c r="O16">
        <f>F16/10+G16/5+H16/5+I16+J16+K16+L16+M16+N16+3*8+PowerRuling!L11</f>
        <v>130</v>
      </c>
    </row>
    <row r="17" spans="2:15" ht="105" customHeight="1" x14ac:dyDescent="0.25">
      <c r="B17">
        <v>1150</v>
      </c>
      <c r="C17" t="s">
        <v>416</v>
      </c>
      <c r="D17" s="1" t="s">
        <v>460</v>
      </c>
      <c r="E17" t="s">
        <v>459</v>
      </c>
      <c r="F17">
        <v>0</v>
      </c>
      <c r="G17">
        <v>0</v>
      </c>
      <c r="H17">
        <v>0</v>
      </c>
      <c r="I17">
        <v>72</v>
      </c>
      <c r="J17">
        <v>7</v>
      </c>
      <c r="K17">
        <v>0</v>
      </c>
      <c r="L17">
        <v>7</v>
      </c>
      <c r="M17">
        <v>0</v>
      </c>
      <c r="N17">
        <v>18</v>
      </c>
      <c r="O17">
        <f>F17/10+G17/5+H17/5+I17+J17+K17+L17+M17+N17+1*8+PowerRuling!L11+PowerRuling!G32</f>
        <v>130</v>
      </c>
    </row>
    <row r="18" spans="2:15" ht="98.25" customHeight="1" x14ac:dyDescent="0.25">
      <c r="B18">
        <v>1151</v>
      </c>
      <c r="C18" t="s">
        <v>433</v>
      </c>
      <c r="D18" s="1" t="s">
        <v>462</v>
      </c>
      <c r="E18" t="s">
        <v>461</v>
      </c>
      <c r="F18">
        <v>0</v>
      </c>
      <c r="G18">
        <v>0</v>
      </c>
      <c r="H18">
        <v>0</v>
      </c>
      <c r="I18">
        <v>90</v>
      </c>
      <c r="J18">
        <v>0</v>
      </c>
      <c r="K18">
        <v>0</v>
      </c>
      <c r="L18">
        <v>0</v>
      </c>
      <c r="M18">
        <v>19</v>
      </c>
      <c r="N18">
        <v>14</v>
      </c>
      <c r="O18">
        <f>F18/10+G18/5+H18/5+I18+J18+K18+L18+M18+N18+2*8+PowerRuling!C6+PowerRuling!C9</f>
        <v>150</v>
      </c>
    </row>
    <row r="19" spans="2:15" ht="150" customHeight="1" x14ac:dyDescent="0.25">
      <c r="B19">
        <v>1152</v>
      </c>
      <c r="C19" t="s">
        <v>427</v>
      </c>
      <c r="D19" s="1" t="s">
        <v>465</v>
      </c>
      <c r="E19" t="s">
        <v>463</v>
      </c>
      <c r="F19">
        <v>0</v>
      </c>
      <c r="G19">
        <v>0</v>
      </c>
      <c r="H19">
        <v>0</v>
      </c>
      <c r="I19">
        <v>90</v>
      </c>
      <c r="J19">
        <v>15</v>
      </c>
      <c r="K19">
        <v>0</v>
      </c>
      <c r="L19">
        <v>15</v>
      </c>
      <c r="M19">
        <v>-9</v>
      </c>
      <c r="N19">
        <v>0</v>
      </c>
      <c r="O19">
        <f>F19/10+G19/5+H19/5+I19+J19+K19+L19+M19+N19+2*8+PowerRuling!L11+5*5+-2*3</f>
        <v>150</v>
      </c>
    </row>
    <row r="20" spans="2:15" ht="130.5" customHeight="1" x14ac:dyDescent="0.25">
      <c r="B20">
        <v>1153</v>
      </c>
      <c r="C20" t="s">
        <v>428</v>
      </c>
      <c r="D20" s="1" t="s">
        <v>467</v>
      </c>
      <c r="E20" t="s">
        <v>466</v>
      </c>
      <c r="F20">
        <v>0</v>
      </c>
      <c r="G20">
        <v>0</v>
      </c>
      <c r="H20">
        <v>0</v>
      </c>
      <c r="I20">
        <v>95</v>
      </c>
      <c r="J20">
        <v>10</v>
      </c>
      <c r="K20">
        <v>0</v>
      </c>
      <c r="L20">
        <v>10</v>
      </c>
      <c r="M20">
        <v>0</v>
      </c>
      <c r="N20">
        <v>21</v>
      </c>
      <c r="O20">
        <f>F20/10+G20/5+H20/5+I20+J20+K20+L20+M20+N20+1*8+PowerRuling!L11+PowerRuling!G32+PowerRuling!G12</f>
        <v>170</v>
      </c>
    </row>
    <row r="21" spans="2:15" ht="140.25" customHeight="1" x14ac:dyDescent="0.25">
      <c r="B21">
        <v>1154</v>
      </c>
      <c r="C21" t="s">
        <v>419</v>
      </c>
      <c r="D21" s="1" t="s">
        <v>469</v>
      </c>
      <c r="E21" t="s">
        <v>468</v>
      </c>
      <c r="F21">
        <v>0</v>
      </c>
      <c r="G21">
        <v>0</v>
      </c>
      <c r="H21">
        <v>0</v>
      </c>
      <c r="I21">
        <v>92</v>
      </c>
      <c r="J21">
        <v>17</v>
      </c>
      <c r="K21">
        <v>0</v>
      </c>
      <c r="L21">
        <v>17</v>
      </c>
      <c r="M21">
        <v>0</v>
      </c>
      <c r="N21">
        <v>0</v>
      </c>
      <c r="O21">
        <f>F21/10+G21/5+H21/5+I21+J21+K21+L21+M21+N21+5*8+PowerRuling!L11</f>
        <v>170</v>
      </c>
    </row>
    <row r="22" spans="2:15" ht="123" customHeight="1" x14ac:dyDescent="0.25">
      <c r="B22">
        <v>1155</v>
      </c>
      <c r="C22" t="s">
        <v>417</v>
      </c>
      <c r="D22" s="1" t="s">
        <v>471</v>
      </c>
      <c r="E22" t="s">
        <v>470</v>
      </c>
      <c r="F22">
        <v>0</v>
      </c>
      <c r="G22">
        <v>0</v>
      </c>
      <c r="H22">
        <v>0</v>
      </c>
      <c r="I22">
        <v>92</v>
      </c>
      <c r="J22">
        <v>0</v>
      </c>
      <c r="K22">
        <v>0</v>
      </c>
      <c r="L22">
        <v>0</v>
      </c>
      <c r="M22">
        <v>19</v>
      </c>
      <c r="N22">
        <v>14</v>
      </c>
      <c r="O22">
        <f>F22/10+G22/5+H22/5+I22+J22+K22+L22+M22+N22+2*8+PowerRuling!C6+PowerRuling!C9+PowerRuling!L11+PowerRuling!G32</f>
        <v>170</v>
      </c>
    </row>
    <row r="23" spans="2:15" ht="146.25" customHeight="1" x14ac:dyDescent="0.25">
      <c r="B23">
        <v>1156</v>
      </c>
      <c r="C23" t="s">
        <v>422</v>
      </c>
      <c r="D23" s="1" t="s">
        <v>473</v>
      </c>
      <c r="E23" t="s">
        <v>472</v>
      </c>
      <c r="F23">
        <v>0</v>
      </c>
      <c r="G23">
        <v>0</v>
      </c>
      <c r="H23">
        <v>0</v>
      </c>
      <c r="I23">
        <v>116</v>
      </c>
      <c r="J23">
        <v>25</v>
      </c>
      <c r="K23">
        <v>0</v>
      </c>
      <c r="L23">
        <v>25</v>
      </c>
      <c r="M23">
        <v>0</v>
      </c>
      <c r="N23">
        <v>0</v>
      </c>
      <c r="O23">
        <f>F23/10+G23/5+H23/5+I23+J23+K23+L23+M23+N23+3*8+PowerRuling!L11+PowerRuling!L12</f>
        <v>200</v>
      </c>
    </row>
    <row r="24" spans="2:15" ht="128.25" customHeight="1" x14ac:dyDescent="0.25">
      <c r="B24">
        <v>1157</v>
      </c>
      <c r="C24" t="s">
        <v>426</v>
      </c>
      <c r="D24" s="1" t="s">
        <v>475</v>
      </c>
      <c r="E24" t="s">
        <v>474</v>
      </c>
      <c r="F24">
        <v>0</v>
      </c>
      <c r="G24">
        <v>0</v>
      </c>
      <c r="H24">
        <v>0</v>
      </c>
      <c r="I24">
        <v>105</v>
      </c>
      <c r="J24">
        <v>20</v>
      </c>
      <c r="K24">
        <v>0</v>
      </c>
      <c r="L24">
        <v>20</v>
      </c>
      <c r="M24">
        <v>-16</v>
      </c>
      <c r="N24">
        <v>0</v>
      </c>
      <c r="O24">
        <f>F24/10+G24/5+H24/5+I24+J24+K24+L24+M24+N24+2*8+5*5+3*5+15</f>
        <v>200</v>
      </c>
    </row>
    <row r="25" spans="2:15" ht="79.5" customHeight="1" x14ac:dyDescent="0.25">
      <c r="B25">
        <v>1158</v>
      </c>
      <c r="C25" t="s">
        <v>425</v>
      </c>
      <c r="D25" s="1" t="s">
        <v>477</v>
      </c>
      <c r="E25" t="s">
        <v>476</v>
      </c>
      <c r="O25">
        <f>F25/10+G25/5+H25/5+I25+J25+K25+L25+M25+N25</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ListOfItems</vt:lpstr>
      <vt:lpstr>PowerRuling</vt:lpstr>
      <vt:lpstr>Swords</vt:lpstr>
      <vt:lpstr>Daggers</vt:lpstr>
      <vt:lpstr>Axes</vt:lpstr>
      <vt:lpstr>Claws</vt:lpstr>
      <vt:lpstr>Scepters</vt:lpstr>
      <vt:lpstr>Staves</vt:lpstr>
      <vt:lpstr>Grimoire</vt:lpstr>
      <vt:lpstr>Bow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2024-08-27T15:46:29Z</dcterms:modified>
</cp:coreProperties>
</file>