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7d9c0a80a0f48/Desktop/Finance Laboratory/.vscode/ExcelTemplates/"/>
    </mc:Choice>
  </mc:AlternateContent>
  <xr:revisionPtr revIDLastSave="31" documentId="8_{7A9E1347-14DE-4025-86A7-C809F18772DB}" xr6:coauthVersionLast="47" xr6:coauthVersionMax="47" xr10:uidLastSave="{0DC55ED2-131E-476C-89FE-6AE2992F6AC6}"/>
  <bookViews>
    <workbookView xWindow="38295" yWindow="0" windowWidth="38610" windowHeight="20985" activeTab="1" xr2:uid="{35B3267E-5125-485E-83DA-6C688F6FC7EF}"/>
  </bookViews>
  <sheets>
    <sheet name="OUTPUTS &gt;&gt;&gt;" sheetId="4" r:id="rId1"/>
    <sheet name="Historical Financial Data" sheetId="1" r:id="rId2"/>
    <sheet name="DCF" sheetId="2" r:id="rId3"/>
    <sheet name="WACC" sheetId="3" r:id="rId4"/>
    <sheet name="SOURCE DATA &gt;&gt;&gt;" sheetId="6" r:id="rId5"/>
    <sheet name="Income Statement" sheetId="7" r:id="rId6"/>
    <sheet name="Statement Cash Flows" sheetId="8" r:id="rId7"/>
    <sheet name="Balance Sheet" sheetId="9" r:id="rId8"/>
  </sheets>
  <definedNames>
    <definedName name="_xlnm.Print_Area" localSheetId="2">DCF!$A$1:$X$43</definedName>
    <definedName name="_xlnm.Print_Area" localSheetId="1">'Historical Financial Data'!$A$1:$O$40</definedName>
    <definedName name="_xlnm.Print_Area" localSheetId="3">WACC!$A$1:$D$23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1" l="1"/>
  <c r="K31" i="1" s="1"/>
  <c r="J31" i="1" s="1"/>
  <c r="I31" i="1" s="1"/>
  <c r="H31" i="1" s="1"/>
  <c r="G31" i="1" s="1"/>
  <c r="F31" i="1" s="1"/>
  <c r="E31" i="1" s="1"/>
  <c r="D31" i="1" s="1"/>
  <c r="C31" i="1" s="1"/>
  <c r="M31" i="1"/>
  <c r="M5" i="1"/>
  <c r="L5" i="1" s="1"/>
  <c r="K5" i="1" s="1"/>
  <c r="J5" i="1" s="1"/>
  <c r="I5" i="1" s="1"/>
  <c r="H5" i="1" s="1"/>
  <c r="G5" i="1" s="1"/>
  <c r="F5" i="1" s="1"/>
  <c r="E5" i="1" s="1"/>
  <c r="D5" i="1" s="1"/>
  <c r="C5" i="1" s="1"/>
  <c r="V5" i="2"/>
  <c r="U5" i="2"/>
  <c r="T5" i="2"/>
  <c r="S5" i="2"/>
  <c r="R5" i="2"/>
  <c r="L5" i="2"/>
  <c r="K5" i="2" s="1"/>
  <c r="J5" i="2" s="1"/>
  <c r="I5" i="2" s="1"/>
  <c r="H5" i="2" s="1"/>
  <c r="G5" i="2" s="1"/>
  <c r="F5" i="2" s="1"/>
  <c r="E5" i="2" s="1"/>
  <c r="D5" i="2" s="1"/>
  <c r="C5" i="2" s="1"/>
  <c r="M5" i="2"/>
  <c r="G6" i="2"/>
  <c r="F6" i="2"/>
  <c r="E6" i="2"/>
  <c r="D6" i="2"/>
  <c r="C6" i="2"/>
  <c r="C15" i="3"/>
  <c r="C9" i="1"/>
  <c r="C10" i="1"/>
  <c r="C11" i="1" s="1"/>
  <c r="C13" i="1"/>
  <c r="C17" i="1"/>
  <c r="C14" i="1" l="1"/>
  <c r="C15" i="1" s="1"/>
  <c r="C24" i="2" a="1"/>
  <c r="C24" i="2" s="1"/>
  <c r="C22" i="2" a="1"/>
  <c r="C22" i="2" s="1"/>
  <c r="C20" i="2" a="1"/>
  <c r="C20" i="2" s="1"/>
  <c r="C16" i="2" a="1"/>
  <c r="C16" i="2" s="1"/>
  <c r="C12" i="2" a="1"/>
  <c r="C12" i="2" s="1"/>
  <c r="C8" i="2" a="1"/>
  <c r="C8" i="2" s="1"/>
  <c r="N6" i="2"/>
  <c r="M6" i="2"/>
  <c r="L6" i="2"/>
  <c r="K6" i="2"/>
  <c r="J6" i="2"/>
  <c r="I6" i="2"/>
  <c r="H6" i="2"/>
  <c r="N37" i="1"/>
  <c r="M37" i="1"/>
  <c r="L37" i="1"/>
  <c r="K37" i="1"/>
  <c r="J37" i="1"/>
  <c r="I37" i="1"/>
  <c r="H37" i="1"/>
  <c r="G37" i="1"/>
  <c r="F37" i="1"/>
  <c r="E37" i="1"/>
  <c r="D37" i="1"/>
  <c r="N35" i="1"/>
  <c r="M35" i="1"/>
  <c r="L35" i="1"/>
  <c r="K35" i="1"/>
  <c r="J35" i="1"/>
  <c r="I35" i="1"/>
  <c r="H35" i="1"/>
  <c r="G35" i="1"/>
  <c r="F35" i="1"/>
  <c r="E35" i="1"/>
  <c r="D35" i="1"/>
  <c r="N33" i="1"/>
  <c r="M33" i="1"/>
  <c r="L33" i="1"/>
  <c r="K33" i="1"/>
  <c r="J33" i="1"/>
  <c r="I33" i="1"/>
  <c r="H33" i="1"/>
  <c r="G33" i="1"/>
  <c r="F33" i="1"/>
  <c r="E33" i="1"/>
  <c r="D33" i="1"/>
  <c r="C37" i="1"/>
  <c r="C35" i="1"/>
  <c r="C33" i="1"/>
  <c r="N25" i="1"/>
  <c r="M25" i="1"/>
  <c r="L25" i="1"/>
  <c r="K25" i="1"/>
  <c r="J25" i="1"/>
  <c r="I25" i="1"/>
  <c r="H25" i="1"/>
  <c r="G25" i="1"/>
  <c r="F25" i="1"/>
  <c r="E25" i="1"/>
  <c r="D25" i="1"/>
  <c r="C25" i="1"/>
  <c r="N21" i="1"/>
  <c r="M21" i="1"/>
  <c r="L21" i="1"/>
  <c r="K21" i="1"/>
  <c r="J21" i="1"/>
  <c r="I21" i="1"/>
  <c r="H21" i="1"/>
  <c r="G21" i="1"/>
  <c r="F21" i="1"/>
  <c r="E21" i="1"/>
  <c r="D21" i="1"/>
  <c r="C21" i="1"/>
  <c r="N17" i="1"/>
  <c r="M17" i="1"/>
  <c r="L17" i="1"/>
  <c r="K17" i="1"/>
  <c r="J17" i="1"/>
  <c r="I17" i="1"/>
  <c r="H17" i="1"/>
  <c r="G17" i="1"/>
  <c r="F17" i="1"/>
  <c r="E17" i="1"/>
  <c r="D17" i="1"/>
  <c r="N13" i="1"/>
  <c r="M13" i="1"/>
  <c r="L13" i="1"/>
  <c r="K13" i="1"/>
  <c r="J13" i="1"/>
  <c r="I13" i="1"/>
  <c r="H13" i="1"/>
  <c r="G13" i="1"/>
  <c r="F13" i="1"/>
  <c r="E13" i="1"/>
  <c r="D13" i="1"/>
  <c r="N9" i="1"/>
  <c r="M9" i="1"/>
  <c r="L9" i="1"/>
  <c r="K9" i="1"/>
  <c r="J9" i="1"/>
  <c r="I9" i="1"/>
  <c r="H9" i="1"/>
  <c r="G9" i="1"/>
  <c r="F9" i="1"/>
  <c r="E9" i="1"/>
  <c r="D9" i="1"/>
  <c r="N7" i="1"/>
  <c r="M7" i="1"/>
  <c r="L7" i="1"/>
  <c r="K7" i="1"/>
  <c r="J7" i="1"/>
  <c r="I7" i="1"/>
  <c r="H7" i="1"/>
  <c r="G7" i="1"/>
  <c r="F7" i="1"/>
  <c r="E7" i="1"/>
  <c r="D7" i="1"/>
  <c r="N10" i="1"/>
  <c r="N11" i="1" s="1"/>
  <c r="M10" i="1"/>
  <c r="M11" i="1" s="1"/>
  <c r="L10" i="1"/>
  <c r="L11" i="1" s="1"/>
  <c r="K10" i="1"/>
  <c r="K14" i="1" s="1"/>
  <c r="J10" i="1"/>
  <c r="J11" i="1" s="1"/>
  <c r="I10" i="1"/>
  <c r="I11" i="1" s="1"/>
  <c r="H10" i="1"/>
  <c r="H11" i="1" s="1"/>
  <c r="G10" i="1"/>
  <c r="G11" i="1" s="1"/>
  <c r="F10" i="1"/>
  <c r="F11" i="1" s="1"/>
  <c r="E10" i="1"/>
  <c r="E14" i="1" s="1"/>
  <c r="D10" i="1"/>
  <c r="D14" i="1" s="1"/>
  <c r="C14" i="3"/>
  <c r="C19" i="3" s="1"/>
  <c r="C7" i="3"/>
  <c r="C8" i="3" s="1"/>
  <c r="C18" i="3" s="1"/>
  <c r="C20" i="3" l="1"/>
  <c r="O29" i="2" s="1"/>
  <c r="C9" i="2"/>
  <c r="K7" i="2"/>
  <c r="N7" i="2"/>
  <c r="F7" i="2"/>
  <c r="L10" i="2"/>
  <c r="L14" i="2" s="1"/>
  <c r="K10" i="2"/>
  <c r="K14" i="2" s="1"/>
  <c r="K15" i="2" s="1"/>
  <c r="C13" i="2"/>
  <c r="C17" i="2"/>
  <c r="C10" i="2"/>
  <c r="C11" i="2" s="1"/>
  <c r="D10" i="2"/>
  <c r="D11" i="2" s="1"/>
  <c r="C25" i="2"/>
  <c r="G7" i="2"/>
  <c r="H10" i="2"/>
  <c r="H11" i="2" s="1"/>
  <c r="I9" i="2"/>
  <c r="N25" i="2"/>
  <c r="I10" i="2"/>
  <c r="I11" i="2" s="1"/>
  <c r="J10" i="2"/>
  <c r="J11" i="2" s="1"/>
  <c r="G21" i="2"/>
  <c r="D13" i="2"/>
  <c r="M10" i="2"/>
  <c r="M14" i="2" s="1"/>
  <c r="F23" i="2"/>
  <c r="N10" i="2"/>
  <c r="N11" i="2" s="1"/>
  <c r="H21" i="2"/>
  <c r="K21" i="2"/>
  <c r="E17" i="2"/>
  <c r="L13" i="2"/>
  <c r="F9" i="2"/>
  <c r="D21" i="2"/>
  <c r="D23" i="2"/>
  <c r="D7" i="2"/>
  <c r="G23" i="2"/>
  <c r="C21" i="2"/>
  <c r="G25" i="2"/>
  <c r="C23" i="2"/>
  <c r="E9" i="2"/>
  <c r="E25" i="2"/>
  <c r="I7" i="2"/>
  <c r="H7" i="2"/>
  <c r="J7" i="2"/>
  <c r="E10" i="2"/>
  <c r="F10" i="2"/>
  <c r="I21" i="2"/>
  <c r="M13" i="2"/>
  <c r="G9" i="2"/>
  <c r="G10" i="2"/>
  <c r="E23" i="2"/>
  <c r="J21" i="2"/>
  <c r="D17" i="2"/>
  <c r="N13" i="2"/>
  <c r="H9" i="2"/>
  <c r="M7" i="2"/>
  <c r="L21" i="2"/>
  <c r="F17" i="2"/>
  <c r="J9" i="2"/>
  <c r="L7" i="2"/>
  <c r="H23" i="2"/>
  <c r="M21" i="2"/>
  <c r="G17" i="2"/>
  <c r="K9" i="2"/>
  <c r="R6" i="2"/>
  <c r="D25" i="2"/>
  <c r="I23" i="2"/>
  <c r="N21" i="2"/>
  <c r="H17" i="2"/>
  <c r="L9" i="2"/>
  <c r="J23" i="2"/>
  <c r="I17" i="2"/>
  <c r="M9" i="2"/>
  <c r="F25" i="2"/>
  <c r="K23" i="2"/>
  <c r="J17" i="2"/>
  <c r="N9" i="2"/>
  <c r="L23" i="2"/>
  <c r="K17" i="2"/>
  <c r="E13" i="2"/>
  <c r="H25" i="2"/>
  <c r="M23" i="2"/>
  <c r="L17" i="2"/>
  <c r="F13" i="2"/>
  <c r="I25" i="2"/>
  <c r="N23" i="2"/>
  <c r="M17" i="2"/>
  <c r="G13" i="2"/>
  <c r="E7" i="2"/>
  <c r="J25" i="2"/>
  <c r="N17" i="2"/>
  <c r="H13" i="2"/>
  <c r="K25" i="2"/>
  <c r="E21" i="2"/>
  <c r="I13" i="2"/>
  <c r="L25" i="2"/>
  <c r="F21" i="2"/>
  <c r="J13" i="2"/>
  <c r="D9" i="2"/>
  <c r="M25" i="2"/>
  <c r="K13" i="2"/>
  <c r="F14" i="1"/>
  <c r="F15" i="1" s="1"/>
  <c r="J14" i="1"/>
  <c r="J18" i="1" s="1"/>
  <c r="J19" i="1" s="1"/>
  <c r="K15" i="1"/>
  <c r="K18" i="1"/>
  <c r="K22" i="1" s="1"/>
  <c r="K26" i="1" s="1"/>
  <c r="K27" i="1" s="1"/>
  <c r="G14" i="1"/>
  <c r="H14" i="1"/>
  <c r="K11" i="1"/>
  <c r="I14" i="1"/>
  <c r="I18" i="1" s="1"/>
  <c r="I22" i="1" s="1"/>
  <c r="L14" i="1"/>
  <c r="I19" i="1"/>
  <c r="D15" i="1"/>
  <c r="D18" i="1"/>
  <c r="C18" i="1"/>
  <c r="E18" i="1"/>
  <c r="E15" i="1"/>
  <c r="D11" i="1"/>
  <c r="E11" i="1"/>
  <c r="M14" i="1"/>
  <c r="N14" i="1"/>
  <c r="K11" i="2" l="1"/>
  <c r="D14" i="2"/>
  <c r="D15" i="2" s="1"/>
  <c r="Q23" i="2"/>
  <c r="K18" i="2"/>
  <c r="K19" i="2" s="1"/>
  <c r="L11" i="2"/>
  <c r="O13" i="2"/>
  <c r="I14" i="2"/>
  <c r="I15" i="2" s="1"/>
  <c r="H14" i="2"/>
  <c r="H15" i="2" s="1"/>
  <c r="J14" i="2"/>
  <c r="J15" i="2" s="1"/>
  <c r="C14" i="2"/>
  <c r="C15" i="2" s="1"/>
  <c r="N14" i="2"/>
  <c r="N18" i="2" s="1"/>
  <c r="M11" i="2"/>
  <c r="O25" i="2"/>
  <c r="Q21" i="2"/>
  <c r="P23" i="2"/>
  <c r="O23" i="2"/>
  <c r="P7" i="2"/>
  <c r="O7" i="2"/>
  <c r="Q7" i="2"/>
  <c r="Q17" i="2"/>
  <c r="P17" i="2"/>
  <c r="O17" i="2"/>
  <c r="E14" i="2"/>
  <c r="E11" i="2"/>
  <c r="Q25" i="2"/>
  <c r="O21" i="2"/>
  <c r="R20" i="2"/>
  <c r="R12" i="2"/>
  <c r="R8" i="2"/>
  <c r="R10" i="2" s="1"/>
  <c r="R24" i="2"/>
  <c r="S6" i="2"/>
  <c r="R22" i="2"/>
  <c r="R16" i="2"/>
  <c r="P25" i="2"/>
  <c r="G14" i="2"/>
  <c r="G11" i="2"/>
  <c r="P21" i="2"/>
  <c r="P9" i="2"/>
  <c r="M18" i="2"/>
  <c r="M15" i="2"/>
  <c r="Q13" i="2"/>
  <c r="P13" i="2"/>
  <c r="Q9" i="2"/>
  <c r="O9" i="2"/>
  <c r="F11" i="2"/>
  <c r="F14" i="2"/>
  <c r="F15" i="2" s="1"/>
  <c r="L18" i="2"/>
  <c r="L15" i="2"/>
  <c r="F18" i="1"/>
  <c r="F19" i="1" s="1"/>
  <c r="J22" i="1"/>
  <c r="J26" i="1" s="1"/>
  <c r="J27" i="1" s="1"/>
  <c r="J15" i="1"/>
  <c r="I15" i="1"/>
  <c r="K23" i="1"/>
  <c r="K19" i="1"/>
  <c r="G18" i="1"/>
  <c r="G15" i="1"/>
  <c r="L15" i="1"/>
  <c r="L18" i="1"/>
  <c r="H18" i="1"/>
  <c r="H15" i="1"/>
  <c r="D22" i="1"/>
  <c r="D19" i="1"/>
  <c r="E22" i="1"/>
  <c r="E19" i="1"/>
  <c r="I26" i="1"/>
  <c r="I27" i="1" s="1"/>
  <c r="I23" i="1"/>
  <c r="M18" i="1"/>
  <c r="M15" i="1"/>
  <c r="C19" i="1"/>
  <c r="C22" i="1"/>
  <c r="N18" i="1"/>
  <c r="N15" i="1"/>
  <c r="I18" i="2" l="1"/>
  <c r="I26" i="2" s="1"/>
  <c r="I27" i="2" s="1"/>
  <c r="J18" i="2"/>
  <c r="J26" i="2" s="1"/>
  <c r="J27" i="2" s="1"/>
  <c r="N15" i="2"/>
  <c r="H18" i="2"/>
  <c r="H26" i="2" s="1"/>
  <c r="H27" i="2" s="1"/>
  <c r="D18" i="2"/>
  <c r="D19" i="2" s="1"/>
  <c r="K26" i="2"/>
  <c r="K27" i="2" s="1"/>
  <c r="C18" i="2"/>
  <c r="C19" i="2" s="1"/>
  <c r="G15" i="2"/>
  <c r="G18" i="2"/>
  <c r="G19" i="2" s="1"/>
  <c r="E15" i="2"/>
  <c r="E18" i="2"/>
  <c r="F18" i="2"/>
  <c r="L19" i="2"/>
  <c r="L26" i="2"/>
  <c r="L27" i="2" s="1"/>
  <c r="R11" i="2"/>
  <c r="R14" i="2"/>
  <c r="M26" i="2"/>
  <c r="M27" i="2" s="1"/>
  <c r="M19" i="2"/>
  <c r="S12" i="2"/>
  <c r="S24" i="2"/>
  <c r="S8" i="2"/>
  <c r="S10" i="2" s="1"/>
  <c r="T6" i="2"/>
  <c r="S22" i="2"/>
  <c r="S16" i="2"/>
  <c r="S20" i="2"/>
  <c r="N26" i="2"/>
  <c r="N27" i="2" s="1"/>
  <c r="N19" i="2"/>
  <c r="J23" i="1"/>
  <c r="F22" i="1"/>
  <c r="F26" i="1" s="1"/>
  <c r="F27" i="1" s="1"/>
  <c r="G22" i="1"/>
  <c r="G19" i="1"/>
  <c r="L22" i="1"/>
  <c r="L19" i="1"/>
  <c r="H19" i="1"/>
  <c r="H22" i="1"/>
  <c r="C23" i="1"/>
  <c r="C26" i="1"/>
  <c r="C27" i="1" s="1"/>
  <c r="M22" i="1"/>
  <c r="M19" i="1"/>
  <c r="E23" i="1"/>
  <c r="E26" i="1"/>
  <c r="E27" i="1" s="1"/>
  <c r="N19" i="1"/>
  <c r="N22" i="1"/>
  <c r="D23" i="1"/>
  <c r="D26" i="1"/>
  <c r="D27" i="1" s="1"/>
  <c r="I19" i="2" l="1"/>
  <c r="J19" i="2"/>
  <c r="D26" i="2"/>
  <c r="D27" i="2" s="1"/>
  <c r="H19" i="2"/>
  <c r="C26" i="2"/>
  <c r="C27" i="2" s="1"/>
  <c r="F23" i="1"/>
  <c r="S14" i="2"/>
  <c r="S11" i="2"/>
  <c r="F19" i="2"/>
  <c r="F26" i="2"/>
  <c r="F27" i="2" s="1"/>
  <c r="E19" i="2"/>
  <c r="E26" i="2"/>
  <c r="E27" i="2" s="1"/>
  <c r="U6" i="2"/>
  <c r="T12" i="2"/>
  <c r="T24" i="2"/>
  <c r="T8" i="2"/>
  <c r="T10" i="2" s="1"/>
  <c r="T22" i="2"/>
  <c r="T16" i="2"/>
  <c r="T20" i="2"/>
  <c r="G26" i="2"/>
  <c r="G27" i="2" s="1"/>
  <c r="R15" i="2"/>
  <c r="R18" i="2"/>
  <c r="L23" i="1"/>
  <c r="L26" i="1"/>
  <c r="L27" i="1" s="1"/>
  <c r="G26" i="1"/>
  <c r="G27" i="1" s="1"/>
  <c r="G23" i="1"/>
  <c r="H23" i="1"/>
  <c r="H26" i="1"/>
  <c r="H27" i="1" s="1"/>
  <c r="M26" i="1"/>
  <c r="M27" i="1" s="1"/>
  <c r="M23" i="1"/>
  <c r="N26" i="1"/>
  <c r="N27" i="1" s="1"/>
  <c r="N23" i="1"/>
  <c r="T11" i="2" l="1"/>
  <c r="T14" i="2"/>
  <c r="V6" i="2"/>
  <c r="U24" i="2"/>
  <c r="U8" i="2"/>
  <c r="U10" i="2" s="1"/>
  <c r="U22" i="2"/>
  <c r="U16" i="2"/>
  <c r="U20" i="2"/>
  <c r="U12" i="2"/>
  <c r="R26" i="2"/>
  <c r="R30" i="2" s="1"/>
  <c r="R19" i="2"/>
  <c r="S15" i="2"/>
  <c r="S18" i="2"/>
  <c r="U11" i="2" l="1"/>
  <c r="U14" i="2"/>
  <c r="S19" i="2"/>
  <c r="S26" i="2"/>
  <c r="S30" i="2" s="1"/>
  <c r="R27" i="2"/>
  <c r="V24" i="2"/>
  <c r="V8" i="2"/>
  <c r="V10" i="2" s="1"/>
  <c r="V20" i="2"/>
  <c r="V22" i="2"/>
  <c r="V16" i="2"/>
  <c r="V12" i="2"/>
  <c r="T18" i="2"/>
  <c r="T15" i="2"/>
  <c r="V11" i="2" l="1"/>
  <c r="V14" i="2"/>
  <c r="T19" i="2"/>
  <c r="T26" i="2"/>
  <c r="S27" i="2"/>
  <c r="U18" i="2"/>
  <c r="U15" i="2"/>
  <c r="V18" i="2" l="1"/>
  <c r="V15" i="2"/>
  <c r="U19" i="2"/>
  <c r="U26" i="2"/>
  <c r="T30" i="2"/>
  <c r="T27" i="2"/>
  <c r="U30" i="2" l="1"/>
  <c r="U27" i="2"/>
  <c r="V19" i="2"/>
  <c r="V26" i="2"/>
  <c r="V30" i="2" l="1"/>
  <c r="W30" i="2" s="1"/>
  <c r="V27" i="2"/>
  <c r="C31" i="2" l="1"/>
  <c r="C35" i="2" s="1"/>
  <c r="C37" i="2" s="1"/>
  <c r="C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<sst xmlns="http://schemas.openxmlformats.org/spreadsheetml/2006/main" count="208" uniqueCount="77">
  <si>
    <t>Cost of Equity</t>
  </si>
  <si>
    <t>Risk Free Rate</t>
  </si>
  <si>
    <t>Beta</t>
  </si>
  <si>
    <t>Market Return</t>
  </si>
  <si>
    <t>Cost of Equity (Expected Return CAPM)</t>
  </si>
  <si>
    <t>Equity Weight</t>
  </si>
  <si>
    <t>Cost of Debt</t>
  </si>
  <si>
    <t>Pre-Tax Cost of Debt (Yield on longest tenor non-callable bond)</t>
  </si>
  <si>
    <t>Corporate Tax Rate</t>
  </si>
  <si>
    <t>Post-Tax Cost of Debt</t>
  </si>
  <si>
    <t>Debt Weight</t>
  </si>
  <si>
    <t>Weighted Debt Cost</t>
  </si>
  <si>
    <t>Weighted Average Cost of Capital</t>
  </si>
  <si>
    <t>WACC</t>
  </si>
  <si>
    <t>Weight Equity Cost</t>
  </si>
  <si>
    <t>Revenue</t>
  </si>
  <si>
    <t>% Growth YoY</t>
  </si>
  <si>
    <t>(-) Cost of Good Sold</t>
  </si>
  <si>
    <t>% of Sales</t>
  </si>
  <si>
    <t>(=) Gross Profit</t>
  </si>
  <si>
    <t>% Margin</t>
  </si>
  <si>
    <t>(-) Operating Expenses Including D/A</t>
  </si>
  <si>
    <t>(=) EBIT</t>
  </si>
  <si>
    <t>(-) Non Operating Loss (Income) (AKA Interest Exp)</t>
  </si>
  <si>
    <t>(=) EBT</t>
  </si>
  <si>
    <t>(=) Adjusted EBT</t>
  </si>
  <si>
    <t>(-) Abnormal Losses (Gains)</t>
  </si>
  <si>
    <t>(-) Income Tax Expense</t>
  </si>
  <si>
    <t>(=) Net Income</t>
  </si>
  <si>
    <t>In Millions of USD</t>
  </si>
  <si>
    <t>Historical Income Statement Common Size Analysis</t>
  </si>
  <si>
    <t>Historical Free Cash Flow Adjustment</t>
  </si>
  <si>
    <t>Depreciation and Amortization</t>
  </si>
  <si>
    <t>CAPEX</t>
  </si>
  <si>
    <t>Changes in Non-Cash Working Capital</t>
  </si>
  <si>
    <t>(-) Cost of Goods Sold</t>
  </si>
  <si>
    <t>(-) Operating Expenses including D/A</t>
  </si>
  <si>
    <t>EBIT</t>
  </si>
  <si>
    <t>(=) NOPAT</t>
  </si>
  <si>
    <t>(=) Depreciation and Amortization</t>
  </si>
  <si>
    <t>(-) CAPEX</t>
  </si>
  <si>
    <t>(+/-) Changes in NWC</t>
  </si>
  <si>
    <t>(=) Free Cash flow</t>
  </si>
  <si>
    <t>Min</t>
  </si>
  <si>
    <t>Avg</t>
  </si>
  <si>
    <t>Max</t>
  </si>
  <si>
    <t>Terminal</t>
  </si>
  <si>
    <t>Terminal Rate</t>
  </si>
  <si>
    <t>PV FCF</t>
  </si>
  <si>
    <t>(-) Debt</t>
  </si>
  <si>
    <t>(+) Cash</t>
  </si>
  <si>
    <t>(-) Non Controlling Interest</t>
  </si>
  <si>
    <t>(=) Implied Equity Value</t>
  </si>
  <si>
    <t>(/) Shares Outstanding</t>
  </si>
  <si>
    <t>(=) Implied Share Price</t>
  </si>
  <si>
    <t>Current Share Price</t>
  </si>
  <si>
    <t>Implied Share Appreciation/Depreciation</t>
  </si>
  <si>
    <t>Implied Enterprise Value</t>
  </si>
  <si>
    <t>Implied Share Price Calculations</t>
  </si>
  <si>
    <t>Historical Period</t>
  </si>
  <si>
    <t>Historical Period Statistics</t>
  </si>
  <si>
    <t>Projection Period</t>
  </si>
  <si>
    <t>Sensitivity Analysis</t>
  </si>
  <si>
    <t>Valuation Model - Danny Watkins</t>
  </si>
  <si>
    <t>REVENUE</t>
  </si>
  <si>
    <t>COGS</t>
  </si>
  <si>
    <t>Op. Exp.</t>
  </si>
  <si>
    <t>Int. Exp.</t>
  </si>
  <si>
    <t>Abnormal</t>
  </si>
  <si>
    <t>Income Tax</t>
  </si>
  <si>
    <t>Dep/Amm</t>
  </si>
  <si>
    <t>NCWC</t>
  </si>
  <si>
    <t>DEBT</t>
  </si>
  <si>
    <t>CASH</t>
  </si>
  <si>
    <t>Shares Outstanding</t>
  </si>
  <si>
    <t>Current Price</t>
  </si>
  <si>
    <t>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</si>
</sst>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00%"/>
    <numFmt numFmtId="165" formatCode="#,##0.0"/>
    <numFmt numFmtId="166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0"/>
      <color indexed="8"/>
      <name val="Arial"/>
      <family val="2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BF3CB"/>
        <bgColor indexed="64"/>
      </patternFill>
    </fill>
    <fill>
      <patternFill patternType="solid">
        <fgColor rgb="FFF3B6F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6" fillId="4" borderId="11">
      <alignment horizontal="right"/>
    </xf>
  </cellStyleXfs>
  <cellXfs count="111">
    <xf numFmtId="0" fontId="0" fillId="0" borderId="0" xfId="0"/>
    <xf numFmtId="0" fontId="0" fillId="0" borderId="4" xfId="0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9" fontId="5" fillId="0" borderId="7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9" fontId="5" fillId="0" borderId="5" xfId="0" applyNumberFormat="1" applyFon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0" fillId="0" borderId="5" xfId="0" applyBorder="1"/>
    <xf numFmtId="166" fontId="3" fillId="0" borderId="14" xfId="0" applyNumberFormat="1" applyFont="1" applyBorder="1" applyAlignment="1">
      <alignment horizontal="center"/>
    </xf>
    <xf numFmtId="166" fontId="3" fillId="0" borderId="9" xfId="0" applyNumberFormat="1" applyFont="1" applyBorder="1" applyAlignment="1">
      <alignment horizontal="center"/>
    </xf>
    <xf numFmtId="0" fontId="0" fillId="0" borderId="11" xfId="0" applyBorder="1" applyAlignment="1">
      <alignment horizontal="left" indent="2"/>
    </xf>
    <xf numFmtId="10" fontId="0" fillId="0" borderId="0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13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1" xfId="0" applyFont="1" applyFill="1" applyBorder="1"/>
    <xf numFmtId="0" fontId="0" fillId="5" borderId="11" xfId="0" applyFill="1" applyBorder="1" applyAlignment="1">
      <alignment horizontal="left" indent="2"/>
    </xf>
    <xf numFmtId="0" fontId="0" fillId="5" borderId="12" xfId="0" applyFill="1" applyBorder="1" applyAlignment="1">
      <alignment horizontal="left" indent="2"/>
    </xf>
    <xf numFmtId="0" fontId="0" fillId="5" borderId="11" xfId="0" applyFill="1" applyBorder="1"/>
    <xf numFmtId="8" fontId="9" fillId="0" borderId="8" xfId="0" applyNumberFormat="1" applyFont="1" applyBorder="1" applyAlignment="1">
      <alignment horizontal="center"/>
    </xf>
    <xf numFmtId="8" fontId="9" fillId="0" borderId="14" xfId="0" applyNumberFormat="1" applyFont="1" applyBorder="1" applyAlignment="1">
      <alignment horizontal="center"/>
    </xf>
    <xf numFmtId="8" fontId="9" fillId="0" borderId="9" xfId="0" applyNumberFormat="1" applyFont="1" applyBorder="1" applyAlignment="1">
      <alignment horizontal="center"/>
    </xf>
    <xf numFmtId="8" fontId="3" fillId="0" borderId="8" xfId="0" applyNumberFormat="1" applyFont="1" applyBorder="1" applyAlignment="1">
      <alignment horizontal="center"/>
    </xf>
    <xf numFmtId="8" fontId="3" fillId="0" borderId="14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2" xfId="0" applyNumberFormat="1" applyBorder="1" applyAlignment="1">
      <alignment horizontal="center"/>
    </xf>
    <xf numFmtId="8" fontId="0" fillId="0" borderId="15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10" fontId="5" fillId="7" borderId="4" xfId="0" applyNumberFormat="1" applyFont="1" applyFill="1" applyBorder="1" applyAlignment="1">
      <alignment horizontal="center"/>
    </xf>
    <xf numFmtId="10" fontId="5" fillId="7" borderId="0" xfId="0" applyNumberFormat="1" applyFont="1" applyFill="1" applyAlignment="1">
      <alignment horizontal="center"/>
    </xf>
    <xf numFmtId="10" fontId="5" fillId="7" borderId="5" xfId="0" applyNumberFormat="1" applyFont="1" applyFill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5" xfId="0" applyNumberFormat="1" applyBorder="1" applyAlignment="1">
      <alignment horizontal="center"/>
    </xf>
    <xf numFmtId="10" fontId="1" fillId="0" borderId="4" xfId="1" applyNumberFormat="1" applyFont="1" applyBorder="1" applyAlignment="1">
      <alignment horizontal="center"/>
    </xf>
    <xf numFmtId="10" fontId="1" fillId="0" borderId="0" xfId="1" applyNumberFormat="1" applyFont="1" applyBorder="1" applyAlignment="1">
      <alignment horizontal="center"/>
    </xf>
    <xf numFmtId="10" fontId="1" fillId="0" borderId="5" xfId="1" applyNumberFormat="1" applyFont="1" applyBorder="1" applyAlignment="1">
      <alignment horizontal="center"/>
    </xf>
    <xf numFmtId="10" fontId="8" fillId="0" borderId="4" xfId="1" applyNumberFormat="1" applyFont="1" applyFill="1" applyBorder="1" applyAlignment="1">
      <alignment horizontal="center"/>
    </xf>
    <xf numFmtId="10" fontId="8" fillId="0" borderId="0" xfId="1" applyNumberFormat="1" applyFont="1" applyFill="1" applyBorder="1" applyAlignment="1">
      <alignment horizontal="center"/>
    </xf>
    <xf numFmtId="10" fontId="8" fillId="0" borderId="5" xfId="1" applyNumberFormat="1" applyFont="1" applyFill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8" fontId="7" fillId="0" borderId="2" xfId="0" applyNumberFormat="1" applyFont="1" applyBorder="1" applyAlignment="1">
      <alignment horizontal="center"/>
    </xf>
    <xf numFmtId="8" fontId="7" fillId="0" borderId="15" xfId="0" applyNumberFormat="1" applyFont="1" applyBorder="1" applyAlignment="1">
      <alignment horizontal="center"/>
    </xf>
    <xf numFmtId="8" fontId="7" fillId="0" borderId="3" xfId="0" applyNumberFormat="1" applyFont="1" applyBorder="1" applyAlignment="1">
      <alignment horizontal="center"/>
    </xf>
    <xf numFmtId="8" fontId="7" fillId="0" borderId="4" xfId="0" applyNumberFormat="1" applyFont="1" applyBorder="1" applyAlignment="1">
      <alignment horizontal="center"/>
    </xf>
    <xf numFmtId="8" fontId="7" fillId="0" borderId="0" xfId="0" applyNumberFormat="1" applyFont="1" applyAlignment="1">
      <alignment horizontal="center"/>
    </xf>
    <xf numFmtId="8" fontId="7" fillId="0" borderId="5" xfId="0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0" fontId="7" fillId="0" borderId="10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0" fontId="4" fillId="3" borderId="2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8" fontId="0" fillId="0" borderId="13" xfId="0" applyNumberFormat="1" applyBorder="1"/>
    <xf numFmtId="8" fontId="0" fillId="0" borderId="7" xfId="0" applyNumberFormat="1" applyBorder="1"/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8" fontId="3" fillId="2" borderId="1" xfId="0" applyNumberFormat="1" applyFont="1" applyFill="1" applyBorder="1" applyAlignment="1">
      <alignment horizontal="center"/>
    </xf>
    <xf numFmtId="0" fontId="3" fillId="5" borderId="10" xfId="0" applyFont="1" applyFill="1" applyBorder="1"/>
    <xf numFmtId="0" fontId="2" fillId="3" borderId="6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15" xfId="0" applyFont="1" applyFill="1" applyBorder="1"/>
    <xf numFmtId="0" fontId="3" fillId="5" borderId="3" xfId="0" applyFont="1" applyFill="1" applyBorder="1"/>
    <xf numFmtId="10" fontId="3" fillId="6" borderId="4" xfId="0" applyNumberFormat="1" applyFont="1" applyFill="1" applyBorder="1" applyAlignment="1">
      <alignment horizontal="center"/>
    </xf>
    <xf numFmtId="10" fontId="3" fillId="6" borderId="0" xfId="0" applyNumberFormat="1" applyFont="1" applyFill="1" applyAlignment="1">
      <alignment horizontal="center"/>
    </xf>
    <xf numFmtId="10" fontId="3" fillId="6" borderId="5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10" fontId="3" fillId="5" borderId="4" xfId="0" applyNumberFormat="1" applyFont="1" applyFill="1" applyBorder="1" applyAlignment="1">
      <alignment horizontal="center"/>
    </xf>
    <xf numFmtId="10" fontId="3" fillId="5" borderId="0" xfId="0" applyNumberFormat="1" applyFont="1" applyFill="1" applyAlignment="1">
      <alignment horizontal="center"/>
    </xf>
    <xf numFmtId="10" fontId="3" fillId="5" borderId="5" xfId="0" applyNumberFormat="1" applyFont="1" applyFill="1" applyBorder="1" applyAlignment="1">
      <alignment horizontal="center"/>
    </xf>
    <xf numFmtId="0" fontId="3" fillId="5" borderId="0" xfId="0" applyFont="1" applyFill="1"/>
    <xf numFmtId="10" fontId="3" fillId="5" borderId="6" xfId="0" applyNumberFormat="1" applyFont="1" applyFill="1" applyBorder="1" applyAlignment="1">
      <alignment horizontal="center"/>
    </xf>
    <xf numFmtId="10" fontId="3" fillId="5" borderId="13" xfId="0" applyNumberFormat="1" applyFont="1" applyFill="1" applyBorder="1" applyAlignment="1">
      <alignment horizontal="center"/>
    </xf>
    <xf numFmtId="10" fontId="3" fillId="5" borderId="7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6" fontId="5" fillId="0" borderId="3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8" fontId="0" fillId="0" borderId="13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0" fontId="0" fillId="5" borderId="4" xfId="0" applyFill="1" applyBorder="1"/>
    <xf numFmtId="10" fontId="3" fillId="5" borderId="11" xfId="0" applyNumberFormat="1" applyFont="1" applyFill="1" applyBorder="1" applyAlignment="1">
      <alignment horizontal="center"/>
    </xf>
    <xf numFmtId="10" fontId="3" fillId="5" borderId="1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10" fontId="0" fillId="0" borderId="13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3">
    <cellStyle name="fa_data_bold_1_grouped" xfId="2" xr:uid="{621A0E70-194D-446B-8773-8B965CC6270C}"/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74BC6"/>
      <color rgb="FF9AF2F4"/>
      <color rgb="FF0000FF"/>
      <color rgb="FF008000"/>
      <color rgb="FFF3B6F4"/>
      <color rgb="FF9BF3C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7D08-6B7C-4511-9690-C530B7B48291}">
  <sheetPr>
    <tabColor rgb="FF00B0F0"/>
  </sheetPr>
  <dimension ref="A1"/>
  <sheetViews>
    <sheetView workbookViewId="0">
      <selection activeCell="K50" sqref="K5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F631-758D-4A0A-A231-1570ADD2E396}">
  <dimension ref="B2:N37"/>
  <sheetViews>
    <sheetView showGridLines="0" tabSelected="1" zoomScale="140" zoomScaleNormal="140" workbookViewId="0">
      <selection activeCell="Q33" sqref="Q33"/>
    </sheetView>
  </sheetViews>
  <sheetFormatPr defaultColWidth="8.85546875" defaultRowHeight="15" x14ac:dyDescent="0.25"/>
  <cols>
    <col min="2" max="2" width="47" bestFit="1" customWidth="1"/>
    <col min="3" max="3" width="10.140625" bestFit="1" customWidth="1"/>
    <col min="4" max="4" width="11.28515625" bestFit="1" customWidth="1"/>
    <col min="5" max="7" width="10.140625" bestFit="1" customWidth="1"/>
    <col min="8" max="8" width="10.85546875" bestFit="1" customWidth="1"/>
    <col min="9" max="14" width="11.28515625" bestFit="1" customWidth="1"/>
  </cols>
  <sheetData>
    <row r="2" spans="2:14" x14ac:dyDescent="0.25">
      <c r="B2" s="108" t="s">
        <v>63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4" spans="2:14" x14ac:dyDescent="0.25">
      <c r="B4" s="105" t="s">
        <v>30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7"/>
    </row>
    <row r="5" spans="2:14" x14ac:dyDescent="0.25">
      <c r="B5" s="21" t="s">
        <v>29</v>
      </c>
      <c r="C5" s="22">
        <f t="shared" ref="C5:L5" si="0">D5-1</f>
        <v>2012</v>
      </c>
      <c r="D5" s="22">
        <f t="shared" si="0"/>
        <v>2013</v>
      </c>
      <c r="E5" s="22">
        <f t="shared" si="0"/>
        <v>2014</v>
      </c>
      <c r="F5" s="22">
        <f t="shared" si="0"/>
        <v>2015</v>
      </c>
      <c r="G5" s="22">
        <f t="shared" si="0"/>
        <v>2016</v>
      </c>
      <c r="H5" s="22">
        <f t="shared" si="0"/>
        <v>2017</v>
      </c>
      <c r="I5" s="22">
        <f t="shared" si="0"/>
        <v>2018</v>
      </c>
      <c r="J5" s="22">
        <f t="shared" si="0"/>
        <v>2019</v>
      </c>
      <c r="K5" s="22">
        <f t="shared" si="0"/>
        <v>2020</v>
      </c>
      <c r="L5" s="22">
        <f t="shared" si="0"/>
        <v>2021</v>
      </c>
      <c r="M5" s="22">
        <f>N5-1</f>
        <v>2022</v>
      </c>
      <c r="N5" s="23">
        <v>2023</v>
      </c>
    </row>
    <row r="6" spans="2:14" x14ac:dyDescent="0.25">
      <c r="B6" s="24" t="s">
        <v>15</v>
      </c>
      <c r="C6" s="95" t="s">
        <v>64</v>
      </c>
      <c r="D6" s="95" t="s">
        <v>64</v>
      </c>
      <c r="E6" s="95" t="s">
        <v>64</v>
      </c>
      <c r="F6" s="95" t="s">
        <v>64</v>
      </c>
      <c r="G6" s="95" t="s">
        <v>64</v>
      </c>
      <c r="H6" s="95" t="s">
        <v>64</v>
      </c>
      <c r="I6" s="95" t="s">
        <v>64</v>
      </c>
      <c r="J6" s="95" t="s">
        <v>64</v>
      </c>
      <c r="K6" s="95" t="s">
        <v>64</v>
      </c>
      <c r="L6" s="95" t="s">
        <v>64</v>
      </c>
      <c r="M6" s="95" t="s">
        <v>64</v>
      </c>
      <c r="N6" s="95" t="s">
        <v>64</v>
      </c>
    </row>
    <row r="7" spans="2:14" x14ac:dyDescent="0.25">
      <c r="B7" s="25" t="s">
        <v>16</v>
      </c>
      <c r="C7" s="101"/>
      <c r="D7" s="102" t="e">
        <f>(D6/C6)-1</f>
        <v>#VALUE!</v>
      </c>
      <c r="E7" s="102" t="e">
        <f t="shared" ref="E7:N7" si="1">(E6/D6)-1</f>
        <v>#VALUE!</v>
      </c>
      <c r="F7" s="102" t="e">
        <f t="shared" si="1"/>
        <v>#VALUE!</v>
      </c>
      <c r="G7" s="102" t="e">
        <f t="shared" si="1"/>
        <v>#VALUE!</v>
      </c>
      <c r="H7" s="17" t="e">
        <f t="shared" si="1"/>
        <v>#VALUE!</v>
      </c>
      <c r="I7" s="17" t="e">
        <f t="shared" si="1"/>
        <v>#VALUE!</v>
      </c>
      <c r="J7" s="17" t="e">
        <f t="shared" si="1"/>
        <v>#VALUE!</v>
      </c>
      <c r="K7" s="17" t="e">
        <f t="shared" si="1"/>
        <v>#VALUE!</v>
      </c>
      <c r="L7" s="17" t="e">
        <f t="shared" si="1"/>
        <v>#VALUE!</v>
      </c>
      <c r="M7" s="17" t="e">
        <f t="shared" si="1"/>
        <v>#VALUE!</v>
      </c>
      <c r="N7" s="18" t="e">
        <f t="shared" si="1"/>
        <v>#VALUE!</v>
      </c>
    </row>
    <row r="8" spans="2:14" x14ac:dyDescent="0.25">
      <c r="B8" s="24" t="s">
        <v>17</v>
      </c>
      <c r="C8" s="94" t="s">
        <v>65</v>
      </c>
      <c r="D8" s="94" t="s">
        <v>65</v>
      </c>
      <c r="E8" s="94" t="s">
        <v>65</v>
      </c>
      <c r="F8" s="94" t="s">
        <v>65</v>
      </c>
      <c r="G8" s="94" t="s">
        <v>65</v>
      </c>
      <c r="H8" s="94" t="s">
        <v>65</v>
      </c>
      <c r="I8" s="94" t="s">
        <v>65</v>
      </c>
      <c r="J8" s="94" t="s">
        <v>65</v>
      </c>
      <c r="K8" s="94" t="s">
        <v>65</v>
      </c>
      <c r="L8" s="94" t="s">
        <v>65</v>
      </c>
      <c r="M8" s="94" t="s">
        <v>65</v>
      </c>
      <c r="N8" s="94" t="s">
        <v>65</v>
      </c>
    </row>
    <row r="9" spans="2:14" x14ac:dyDescent="0.25">
      <c r="B9" s="25" t="s">
        <v>18</v>
      </c>
      <c r="C9" s="102" t="e">
        <f>C8/C6</f>
        <v>#VALUE!</v>
      </c>
      <c r="D9" s="102" t="e">
        <f t="shared" ref="D9:N9" si="2">D8/D6</f>
        <v>#VALUE!</v>
      </c>
      <c r="E9" s="102" t="e">
        <f t="shared" si="2"/>
        <v>#VALUE!</v>
      </c>
      <c r="F9" s="102" t="e">
        <f t="shared" si="2"/>
        <v>#VALUE!</v>
      </c>
      <c r="G9" s="102" t="e">
        <f t="shared" si="2"/>
        <v>#VALUE!</v>
      </c>
      <c r="H9" s="17" t="e">
        <f t="shared" si="2"/>
        <v>#VALUE!</v>
      </c>
      <c r="I9" s="17" t="e">
        <f t="shared" si="2"/>
        <v>#VALUE!</v>
      </c>
      <c r="J9" s="17" t="e">
        <f t="shared" si="2"/>
        <v>#VALUE!</v>
      </c>
      <c r="K9" s="17" t="e">
        <f t="shared" si="2"/>
        <v>#VALUE!</v>
      </c>
      <c r="L9" s="17" t="e">
        <f t="shared" si="2"/>
        <v>#VALUE!</v>
      </c>
      <c r="M9" s="17" t="e">
        <f t="shared" si="2"/>
        <v>#VALUE!</v>
      </c>
      <c r="N9" s="18" t="e">
        <f t="shared" si="2"/>
        <v>#VALUE!</v>
      </c>
    </row>
    <row r="10" spans="2:14" x14ac:dyDescent="0.25">
      <c r="B10" s="24" t="s">
        <v>19</v>
      </c>
      <c r="C10" s="103" t="e">
        <f>C6-C8</f>
        <v>#VALUE!</v>
      </c>
      <c r="D10" s="14" t="e">
        <f t="shared" ref="D10:N10" si="3">D6-D8</f>
        <v>#VALUE!</v>
      </c>
      <c r="E10" s="14" t="e">
        <f t="shared" si="3"/>
        <v>#VALUE!</v>
      </c>
      <c r="F10" s="14" t="e">
        <f t="shared" si="3"/>
        <v>#VALUE!</v>
      </c>
      <c r="G10" s="14" t="e">
        <f t="shared" si="3"/>
        <v>#VALUE!</v>
      </c>
      <c r="H10" s="14" t="e">
        <f t="shared" si="3"/>
        <v>#VALUE!</v>
      </c>
      <c r="I10" s="14" t="e">
        <f t="shared" si="3"/>
        <v>#VALUE!</v>
      </c>
      <c r="J10" s="14" t="e">
        <f t="shared" si="3"/>
        <v>#VALUE!</v>
      </c>
      <c r="K10" s="14" t="e">
        <f t="shared" si="3"/>
        <v>#VALUE!</v>
      </c>
      <c r="L10" s="14" t="e">
        <f t="shared" si="3"/>
        <v>#VALUE!</v>
      </c>
      <c r="M10" s="14" t="e">
        <f t="shared" si="3"/>
        <v>#VALUE!</v>
      </c>
      <c r="N10" s="15" t="e">
        <f t="shared" si="3"/>
        <v>#VALUE!</v>
      </c>
    </row>
    <row r="11" spans="2:14" x14ac:dyDescent="0.25">
      <c r="B11" s="25" t="s">
        <v>20</v>
      </c>
      <c r="C11" s="102" t="e">
        <f>C10/C6</f>
        <v>#VALUE!</v>
      </c>
      <c r="D11" s="102" t="e">
        <f t="shared" ref="D11:N11" si="4">D10/D6</f>
        <v>#VALUE!</v>
      </c>
      <c r="E11" s="102" t="e">
        <f t="shared" si="4"/>
        <v>#VALUE!</v>
      </c>
      <c r="F11" s="102" t="e">
        <f t="shared" si="4"/>
        <v>#VALUE!</v>
      </c>
      <c r="G11" s="102" t="e">
        <f t="shared" si="4"/>
        <v>#VALUE!</v>
      </c>
      <c r="H11" s="17" t="e">
        <f t="shared" si="4"/>
        <v>#VALUE!</v>
      </c>
      <c r="I11" s="17" t="e">
        <f t="shared" si="4"/>
        <v>#VALUE!</v>
      </c>
      <c r="J11" s="17" t="e">
        <f t="shared" si="4"/>
        <v>#VALUE!</v>
      </c>
      <c r="K11" s="17" t="e">
        <f t="shared" si="4"/>
        <v>#VALUE!</v>
      </c>
      <c r="L11" s="17" t="e">
        <f t="shared" si="4"/>
        <v>#VALUE!</v>
      </c>
      <c r="M11" s="17" t="e">
        <f t="shared" si="4"/>
        <v>#VALUE!</v>
      </c>
      <c r="N11" s="18" t="e">
        <f t="shared" si="4"/>
        <v>#VALUE!</v>
      </c>
    </row>
    <row r="12" spans="2:14" x14ac:dyDescent="0.25">
      <c r="B12" s="24" t="s">
        <v>21</v>
      </c>
      <c r="C12" s="95" t="s">
        <v>66</v>
      </c>
      <c r="D12" s="95" t="s">
        <v>66</v>
      </c>
      <c r="E12" s="95" t="s">
        <v>66</v>
      </c>
      <c r="F12" s="95" t="s">
        <v>66</v>
      </c>
      <c r="G12" s="95" t="s">
        <v>66</v>
      </c>
      <c r="H12" s="95" t="s">
        <v>66</v>
      </c>
      <c r="I12" s="95" t="s">
        <v>66</v>
      </c>
      <c r="J12" s="95" t="s">
        <v>66</v>
      </c>
      <c r="K12" s="95" t="s">
        <v>66</v>
      </c>
      <c r="L12" s="95" t="s">
        <v>66</v>
      </c>
      <c r="M12" s="95" t="s">
        <v>66</v>
      </c>
      <c r="N12" s="95" t="s">
        <v>66</v>
      </c>
    </row>
    <row r="13" spans="2:14" x14ac:dyDescent="0.25">
      <c r="B13" s="25" t="s">
        <v>18</v>
      </c>
      <c r="C13" s="102" t="e">
        <f>C12/C6</f>
        <v>#VALUE!</v>
      </c>
      <c r="D13" s="102" t="e">
        <f t="shared" ref="D13:N13" si="5">D12/D6</f>
        <v>#VALUE!</v>
      </c>
      <c r="E13" s="102" t="e">
        <f t="shared" si="5"/>
        <v>#VALUE!</v>
      </c>
      <c r="F13" s="102" t="e">
        <f t="shared" si="5"/>
        <v>#VALUE!</v>
      </c>
      <c r="G13" s="102" t="e">
        <f t="shared" si="5"/>
        <v>#VALUE!</v>
      </c>
      <c r="H13" s="17" t="e">
        <f t="shared" si="5"/>
        <v>#VALUE!</v>
      </c>
      <c r="I13" s="17" t="e">
        <f t="shared" si="5"/>
        <v>#VALUE!</v>
      </c>
      <c r="J13" s="17" t="e">
        <f t="shared" si="5"/>
        <v>#VALUE!</v>
      </c>
      <c r="K13" s="17" t="e">
        <f t="shared" si="5"/>
        <v>#VALUE!</v>
      </c>
      <c r="L13" s="17" t="e">
        <f t="shared" si="5"/>
        <v>#VALUE!</v>
      </c>
      <c r="M13" s="17" t="e">
        <f t="shared" si="5"/>
        <v>#VALUE!</v>
      </c>
      <c r="N13" s="18" t="e">
        <f t="shared" si="5"/>
        <v>#VALUE!</v>
      </c>
    </row>
    <row r="14" spans="2:14" x14ac:dyDescent="0.25">
      <c r="B14" s="24" t="s">
        <v>22</v>
      </c>
      <c r="C14" s="103" t="e">
        <f>C10-C12</f>
        <v>#VALUE!</v>
      </c>
      <c r="D14" s="14" t="e">
        <f t="shared" ref="D14:N14" si="6">D10-D12</f>
        <v>#VALUE!</v>
      </c>
      <c r="E14" s="14" t="e">
        <f t="shared" si="6"/>
        <v>#VALUE!</v>
      </c>
      <c r="F14" s="14" t="e">
        <f t="shared" si="6"/>
        <v>#VALUE!</v>
      </c>
      <c r="G14" s="14" t="e">
        <f t="shared" si="6"/>
        <v>#VALUE!</v>
      </c>
      <c r="H14" s="14" t="e">
        <f t="shared" si="6"/>
        <v>#VALUE!</v>
      </c>
      <c r="I14" s="14" t="e">
        <f t="shared" si="6"/>
        <v>#VALUE!</v>
      </c>
      <c r="J14" s="14" t="e">
        <f t="shared" si="6"/>
        <v>#VALUE!</v>
      </c>
      <c r="K14" s="14" t="e">
        <f t="shared" si="6"/>
        <v>#VALUE!</v>
      </c>
      <c r="L14" s="14" t="e">
        <f t="shared" si="6"/>
        <v>#VALUE!</v>
      </c>
      <c r="M14" s="14" t="e">
        <f t="shared" si="6"/>
        <v>#VALUE!</v>
      </c>
      <c r="N14" s="15" t="e">
        <f t="shared" si="6"/>
        <v>#VALUE!</v>
      </c>
    </row>
    <row r="15" spans="2:14" x14ac:dyDescent="0.25">
      <c r="B15" s="25" t="s">
        <v>20</v>
      </c>
      <c r="C15" s="102" t="e">
        <f>C14/C6</f>
        <v>#VALUE!</v>
      </c>
      <c r="D15" s="102" t="e">
        <f t="shared" ref="D15:N15" si="7">D14/D6</f>
        <v>#VALUE!</v>
      </c>
      <c r="E15" s="102" t="e">
        <f t="shared" si="7"/>
        <v>#VALUE!</v>
      </c>
      <c r="F15" s="102" t="e">
        <f t="shared" si="7"/>
        <v>#VALUE!</v>
      </c>
      <c r="G15" s="102" t="e">
        <f t="shared" si="7"/>
        <v>#VALUE!</v>
      </c>
      <c r="H15" s="17" t="e">
        <f t="shared" si="7"/>
        <v>#VALUE!</v>
      </c>
      <c r="I15" s="17" t="e">
        <f t="shared" si="7"/>
        <v>#VALUE!</v>
      </c>
      <c r="J15" s="17" t="e">
        <f t="shared" si="7"/>
        <v>#VALUE!</v>
      </c>
      <c r="K15" s="17" t="e">
        <f t="shared" si="7"/>
        <v>#VALUE!</v>
      </c>
      <c r="L15" s="17" t="e">
        <f t="shared" si="7"/>
        <v>#VALUE!</v>
      </c>
      <c r="M15" s="17" t="e">
        <f t="shared" si="7"/>
        <v>#VALUE!</v>
      </c>
      <c r="N15" s="18" t="e">
        <f t="shared" si="7"/>
        <v>#VALUE!</v>
      </c>
    </row>
    <row r="16" spans="2:14" x14ac:dyDescent="0.25">
      <c r="B16" s="24" t="s">
        <v>23</v>
      </c>
      <c r="C16" s="95" t="s">
        <v>67</v>
      </c>
      <c r="D16" s="95" t="s">
        <v>67</v>
      </c>
      <c r="E16" s="95" t="s">
        <v>67</v>
      </c>
      <c r="F16" s="95" t="s">
        <v>67</v>
      </c>
      <c r="G16" s="95" t="s">
        <v>67</v>
      </c>
      <c r="H16" s="95" t="s">
        <v>67</v>
      </c>
      <c r="I16" s="95" t="s">
        <v>67</v>
      </c>
      <c r="J16" s="95" t="s">
        <v>67</v>
      </c>
      <c r="K16" s="95" t="s">
        <v>67</v>
      </c>
      <c r="L16" s="95" t="s">
        <v>67</v>
      </c>
      <c r="M16" s="95" t="s">
        <v>67</v>
      </c>
      <c r="N16" s="95" t="s">
        <v>67</v>
      </c>
    </row>
    <row r="17" spans="2:14" x14ac:dyDescent="0.25">
      <c r="B17" s="25" t="s">
        <v>18</v>
      </c>
      <c r="C17" s="102" t="e">
        <f>C16/C6</f>
        <v>#VALUE!</v>
      </c>
      <c r="D17" s="102" t="e">
        <f t="shared" ref="D17:N17" si="8">D16/D6</f>
        <v>#VALUE!</v>
      </c>
      <c r="E17" s="102" t="e">
        <f t="shared" si="8"/>
        <v>#VALUE!</v>
      </c>
      <c r="F17" s="102" t="e">
        <f t="shared" si="8"/>
        <v>#VALUE!</v>
      </c>
      <c r="G17" s="102" t="e">
        <f t="shared" si="8"/>
        <v>#VALUE!</v>
      </c>
      <c r="H17" s="17" t="e">
        <f t="shared" si="8"/>
        <v>#VALUE!</v>
      </c>
      <c r="I17" s="17" t="e">
        <f t="shared" si="8"/>
        <v>#VALUE!</v>
      </c>
      <c r="J17" s="17" t="e">
        <f t="shared" si="8"/>
        <v>#VALUE!</v>
      </c>
      <c r="K17" s="17" t="e">
        <f t="shared" si="8"/>
        <v>#VALUE!</v>
      </c>
      <c r="L17" s="17" t="e">
        <f t="shared" si="8"/>
        <v>#VALUE!</v>
      </c>
      <c r="M17" s="17" t="e">
        <f t="shared" si="8"/>
        <v>#VALUE!</v>
      </c>
      <c r="N17" s="18" t="e">
        <f t="shared" si="8"/>
        <v>#VALUE!</v>
      </c>
    </row>
    <row r="18" spans="2:14" x14ac:dyDescent="0.25">
      <c r="B18" s="24" t="s">
        <v>25</v>
      </c>
      <c r="C18" s="103" t="e">
        <f>C14-C16</f>
        <v>#VALUE!</v>
      </c>
      <c r="D18" s="14" t="e">
        <f t="shared" ref="D18:N18" si="9">D14-D16</f>
        <v>#VALUE!</v>
      </c>
      <c r="E18" s="14" t="e">
        <f t="shared" si="9"/>
        <v>#VALUE!</v>
      </c>
      <c r="F18" s="14" t="e">
        <f t="shared" si="9"/>
        <v>#VALUE!</v>
      </c>
      <c r="G18" s="14" t="e">
        <f t="shared" si="9"/>
        <v>#VALUE!</v>
      </c>
      <c r="H18" s="14" t="e">
        <f t="shared" si="9"/>
        <v>#VALUE!</v>
      </c>
      <c r="I18" s="14" t="e">
        <f t="shared" si="9"/>
        <v>#VALUE!</v>
      </c>
      <c r="J18" s="14" t="e">
        <f t="shared" si="9"/>
        <v>#VALUE!</v>
      </c>
      <c r="K18" s="14" t="e">
        <f t="shared" si="9"/>
        <v>#VALUE!</v>
      </c>
      <c r="L18" s="14" t="e">
        <f t="shared" si="9"/>
        <v>#VALUE!</v>
      </c>
      <c r="M18" s="14" t="e">
        <f t="shared" si="9"/>
        <v>#VALUE!</v>
      </c>
      <c r="N18" s="15" t="e">
        <f t="shared" si="9"/>
        <v>#VALUE!</v>
      </c>
    </row>
    <row r="19" spans="2:14" x14ac:dyDescent="0.25">
      <c r="B19" s="25" t="s">
        <v>20</v>
      </c>
      <c r="C19" s="102" t="e">
        <f>C18/C6</f>
        <v>#VALUE!</v>
      </c>
      <c r="D19" s="102" t="e">
        <f t="shared" ref="D19:N19" si="10">D18/D6</f>
        <v>#VALUE!</v>
      </c>
      <c r="E19" s="102" t="e">
        <f t="shared" si="10"/>
        <v>#VALUE!</v>
      </c>
      <c r="F19" s="102" t="e">
        <f t="shared" si="10"/>
        <v>#VALUE!</v>
      </c>
      <c r="G19" s="102" t="e">
        <f t="shared" si="10"/>
        <v>#VALUE!</v>
      </c>
      <c r="H19" s="17" t="e">
        <f t="shared" si="10"/>
        <v>#VALUE!</v>
      </c>
      <c r="I19" s="17" t="e">
        <f t="shared" si="10"/>
        <v>#VALUE!</v>
      </c>
      <c r="J19" s="17" t="e">
        <f t="shared" si="10"/>
        <v>#VALUE!</v>
      </c>
      <c r="K19" s="17" t="e">
        <f t="shared" si="10"/>
        <v>#VALUE!</v>
      </c>
      <c r="L19" s="17" t="e">
        <f t="shared" si="10"/>
        <v>#VALUE!</v>
      </c>
      <c r="M19" s="17" t="e">
        <f t="shared" si="10"/>
        <v>#VALUE!</v>
      </c>
      <c r="N19" s="18" t="e">
        <f t="shared" si="10"/>
        <v>#VALUE!</v>
      </c>
    </row>
    <row r="20" spans="2:14" x14ac:dyDescent="0.25">
      <c r="B20" s="24" t="s">
        <v>26</v>
      </c>
      <c r="C20" s="95" t="s">
        <v>68</v>
      </c>
      <c r="D20" s="95" t="s">
        <v>68</v>
      </c>
      <c r="E20" s="95" t="s">
        <v>68</v>
      </c>
      <c r="F20" s="95" t="s">
        <v>68</v>
      </c>
      <c r="G20" s="95" t="s">
        <v>68</v>
      </c>
      <c r="H20" s="95" t="s">
        <v>68</v>
      </c>
      <c r="I20" s="95" t="s">
        <v>68</v>
      </c>
      <c r="J20" s="95" t="s">
        <v>68</v>
      </c>
      <c r="K20" s="95" t="s">
        <v>68</v>
      </c>
      <c r="L20" s="95" t="s">
        <v>68</v>
      </c>
      <c r="M20" s="95" t="s">
        <v>68</v>
      </c>
      <c r="N20" s="95" t="s">
        <v>68</v>
      </c>
    </row>
    <row r="21" spans="2:14" x14ac:dyDescent="0.25">
      <c r="B21" s="25" t="s">
        <v>18</v>
      </c>
      <c r="C21" s="102" t="e">
        <f>C20/C6</f>
        <v>#VALUE!</v>
      </c>
      <c r="D21" s="102" t="e">
        <f t="shared" ref="D21:N21" si="11">D20/D6</f>
        <v>#VALUE!</v>
      </c>
      <c r="E21" s="102" t="e">
        <f t="shared" si="11"/>
        <v>#VALUE!</v>
      </c>
      <c r="F21" s="102" t="e">
        <f t="shared" si="11"/>
        <v>#VALUE!</v>
      </c>
      <c r="G21" s="102" t="e">
        <f t="shared" si="11"/>
        <v>#VALUE!</v>
      </c>
      <c r="H21" s="17" t="e">
        <f t="shared" si="11"/>
        <v>#VALUE!</v>
      </c>
      <c r="I21" s="17" t="e">
        <f t="shared" si="11"/>
        <v>#VALUE!</v>
      </c>
      <c r="J21" s="17" t="e">
        <f t="shared" si="11"/>
        <v>#VALUE!</v>
      </c>
      <c r="K21" s="17" t="e">
        <f t="shared" si="11"/>
        <v>#VALUE!</v>
      </c>
      <c r="L21" s="17" t="e">
        <f t="shared" si="11"/>
        <v>#VALUE!</v>
      </c>
      <c r="M21" s="17" t="e">
        <f t="shared" si="11"/>
        <v>#VALUE!</v>
      </c>
      <c r="N21" s="18" t="e">
        <f t="shared" si="11"/>
        <v>#VALUE!</v>
      </c>
    </row>
    <row r="22" spans="2:14" x14ac:dyDescent="0.25">
      <c r="B22" s="24" t="s">
        <v>24</v>
      </c>
      <c r="C22" s="103" t="e">
        <f>C18-C20</f>
        <v>#VALUE!</v>
      </c>
      <c r="D22" s="14" t="e">
        <f t="shared" ref="D22:N22" si="12">D18-D20</f>
        <v>#VALUE!</v>
      </c>
      <c r="E22" s="14" t="e">
        <f t="shared" si="12"/>
        <v>#VALUE!</v>
      </c>
      <c r="F22" s="14" t="e">
        <f t="shared" si="12"/>
        <v>#VALUE!</v>
      </c>
      <c r="G22" s="14" t="e">
        <f t="shared" si="12"/>
        <v>#VALUE!</v>
      </c>
      <c r="H22" s="14" t="e">
        <f t="shared" si="12"/>
        <v>#VALUE!</v>
      </c>
      <c r="I22" s="14" t="e">
        <f t="shared" si="12"/>
        <v>#VALUE!</v>
      </c>
      <c r="J22" s="14" t="e">
        <f t="shared" si="12"/>
        <v>#VALUE!</v>
      </c>
      <c r="K22" s="14" t="e">
        <f t="shared" si="12"/>
        <v>#VALUE!</v>
      </c>
      <c r="L22" s="14" t="e">
        <f t="shared" si="12"/>
        <v>#VALUE!</v>
      </c>
      <c r="M22" s="14" t="e">
        <f t="shared" si="12"/>
        <v>#VALUE!</v>
      </c>
      <c r="N22" s="15" t="e">
        <f t="shared" si="12"/>
        <v>#VALUE!</v>
      </c>
    </row>
    <row r="23" spans="2:14" x14ac:dyDescent="0.25">
      <c r="B23" s="25" t="s">
        <v>20</v>
      </c>
      <c r="C23" s="102" t="e">
        <f>C22/C6</f>
        <v>#VALUE!</v>
      </c>
      <c r="D23" s="102" t="e">
        <f t="shared" ref="D23:N23" si="13">D22/D6</f>
        <v>#VALUE!</v>
      </c>
      <c r="E23" s="102" t="e">
        <f t="shared" si="13"/>
        <v>#VALUE!</v>
      </c>
      <c r="F23" s="102" t="e">
        <f t="shared" si="13"/>
        <v>#VALUE!</v>
      </c>
      <c r="G23" s="102" t="e">
        <f t="shared" si="13"/>
        <v>#VALUE!</v>
      </c>
      <c r="H23" s="17" t="e">
        <f t="shared" si="13"/>
        <v>#VALUE!</v>
      </c>
      <c r="I23" s="17" t="e">
        <f t="shared" si="13"/>
        <v>#VALUE!</v>
      </c>
      <c r="J23" s="17" t="e">
        <f t="shared" si="13"/>
        <v>#VALUE!</v>
      </c>
      <c r="K23" s="17" t="e">
        <f t="shared" si="13"/>
        <v>#VALUE!</v>
      </c>
      <c r="L23" s="17" t="e">
        <f t="shared" si="13"/>
        <v>#VALUE!</v>
      </c>
      <c r="M23" s="17" t="e">
        <f t="shared" si="13"/>
        <v>#VALUE!</v>
      </c>
      <c r="N23" s="18" t="e">
        <f t="shared" si="13"/>
        <v>#VALUE!</v>
      </c>
    </row>
    <row r="24" spans="2:14" x14ac:dyDescent="0.25">
      <c r="B24" s="27" t="s">
        <v>27</v>
      </c>
      <c r="C24" s="95" t="s">
        <v>69</v>
      </c>
      <c r="D24" s="95" t="s">
        <v>69</v>
      </c>
      <c r="E24" s="95" t="s">
        <v>69</v>
      </c>
      <c r="F24" s="95" t="s">
        <v>69</v>
      </c>
      <c r="G24" s="95" t="s">
        <v>69</v>
      </c>
      <c r="H24" s="95" t="s">
        <v>69</v>
      </c>
      <c r="I24" s="95" t="s">
        <v>69</v>
      </c>
      <c r="J24" s="95" t="s">
        <v>69</v>
      </c>
      <c r="K24" s="95" t="s">
        <v>69</v>
      </c>
      <c r="L24" s="95" t="s">
        <v>69</v>
      </c>
      <c r="M24" s="95" t="s">
        <v>69</v>
      </c>
      <c r="N24" s="95" t="s">
        <v>69</v>
      </c>
    </row>
    <row r="25" spans="2:14" x14ac:dyDescent="0.25">
      <c r="B25" s="25" t="s">
        <v>18</v>
      </c>
      <c r="C25" s="102" t="e">
        <f>C24/C6</f>
        <v>#VALUE!</v>
      </c>
      <c r="D25" s="102" t="e">
        <f t="shared" ref="D25:N25" si="14">D24/D6</f>
        <v>#VALUE!</v>
      </c>
      <c r="E25" s="102" t="e">
        <f t="shared" si="14"/>
        <v>#VALUE!</v>
      </c>
      <c r="F25" s="102" t="e">
        <f t="shared" si="14"/>
        <v>#VALUE!</v>
      </c>
      <c r="G25" s="102" t="e">
        <f t="shared" si="14"/>
        <v>#VALUE!</v>
      </c>
      <c r="H25" s="17" t="e">
        <f t="shared" si="14"/>
        <v>#VALUE!</v>
      </c>
      <c r="I25" s="17" t="e">
        <f t="shared" si="14"/>
        <v>#VALUE!</v>
      </c>
      <c r="J25" s="17" t="e">
        <f t="shared" si="14"/>
        <v>#VALUE!</v>
      </c>
      <c r="K25" s="17" t="e">
        <f t="shared" si="14"/>
        <v>#VALUE!</v>
      </c>
      <c r="L25" s="17" t="e">
        <f t="shared" si="14"/>
        <v>#VALUE!</v>
      </c>
      <c r="M25" s="17" t="e">
        <f t="shared" si="14"/>
        <v>#VALUE!</v>
      </c>
      <c r="N25" s="18" t="e">
        <f t="shared" si="14"/>
        <v>#VALUE!</v>
      </c>
    </row>
    <row r="26" spans="2:14" x14ac:dyDescent="0.25">
      <c r="B26" s="24" t="s">
        <v>28</v>
      </c>
      <c r="C26" s="103" t="e">
        <f>C22-C24</f>
        <v>#VALUE!</v>
      </c>
      <c r="D26" s="14" t="e">
        <f t="shared" ref="D26:N26" si="15">D22-D24</f>
        <v>#VALUE!</v>
      </c>
      <c r="E26" s="14" t="e">
        <f t="shared" si="15"/>
        <v>#VALUE!</v>
      </c>
      <c r="F26" s="14" t="e">
        <f t="shared" si="15"/>
        <v>#VALUE!</v>
      </c>
      <c r="G26" s="14" t="e">
        <f t="shared" si="15"/>
        <v>#VALUE!</v>
      </c>
      <c r="H26" s="14" t="e">
        <f t="shared" si="15"/>
        <v>#VALUE!</v>
      </c>
      <c r="I26" s="14" t="e">
        <f t="shared" si="15"/>
        <v>#VALUE!</v>
      </c>
      <c r="J26" s="14" t="e">
        <f t="shared" si="15"/>
        <v>#VALUE!</v>
      </c>
      <c r="K26" s="14" t="e">
        <f t="shared" si="15"/>
        <v>#VALUE!</v>
      </c>
      <c r="L26" s="14" t="e">
        <f t="shared" si="15"/>
        <v>#VALUE!</v>
      </c>
      <c r="M26" s="14" t="e">
        <f t="shared" si="15"/>
        <v>#VALUE!</v>
      </c>
      <c r="N26" s="15" t="e">
        <f t="shared" si="15"/>
        <v>#VALUE!</v>
      </c>
    </row>
    <row r="27" spans="2:14" x14ac:dyDescent="0.25">
      <c r="B27" s="26" t="s">
        <v>20</v>
      </c>
      <c r="C27" s="104" t="e">
        <f>C26/C6</f>
        <v>#VALUE!</v>
      </c>
      <c r="D27" s="104" t="e">
        <f t="shared" ref="D27:N27" si="16">D26/D6</f>
        <v>#VALUE!</v>
      </c>
      <c r="E27" s="104" t="e">
        <f t="shared" si="16"/>
        <v>#VALUE!</v>
      </c>
      <c r="F27" s="104" t="e">
        <f t="shared" si="16"/>
        <v>#VALUE!</v>
      </c>
      <c r="G27" s="104" t="e">
        <f t="shared" si="16"/>
        <v>#VALUE!</v>
      </c>
      <c r="H27" s="19" t="e">
        <f t="shared" si="16"/>
        <v>#VALUE!</v>
      </c>
      <c r="I27" s="19" t="e">
        <f t="shared" si="16"/>
        <v>#VALUE!</v>
      </c>
      <c r="J27" s="19" t="e">
        <f t="shared" si="16"/>
        <v>#VALUE!</v>
      </c>
      <c r="K27" s="19" t="e">
        <f t="shared" si="16"/>
        <v>#VALUE!</v>
      </c>
      <c r="L27" s="19" t="e">
        <f t="shared" si="16"/>
        <v>#VALUE!</v>
      </c>
      <c r="M27" s="19" t="e">
        <f t="shared" si="16"/>
        <v>#VALUE!</v>
      </c>
      <c r="N27" s="20" t="e">
        <f t="shared" si="16"/>
        <v>#VALUE!</v>
      </c>
    </row>
    <row r="28" spans="2:14" x14ac:dyDescent="0.25">
      <c r="B28" s="13"/>
    </row>
    <row r="30" spans="2:14" x14ac:dyDescent="0.25">
      <c r="B30" s="105" t="s">
        <v>31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7"/>
    </row>
    <row r="31" spans="2:14" x14ac:dyDescent="0.25">
      <c r="B31" s="21" t="s">
        <v>29</v>
      </c>
      <c r="C31" s="22">
        <f t="shared" ref="C31:L31" si="17">D31-1</f>
        <v>2011</v>
      </c>
      <c r="D31" s="22">
        <f t="shared" si="17"/>
        <v>2012</v>
      </c>
      <c r="E31" s="22">
        <f t="shared" si="17"/>
        <v>2013</v>
      </c>
      <c r="F31" s="22">
        <f t="shared" si="17"/>
        <v>2014</v>
      </c>
      <c r="G31" s="22">
        <f t="shared" si="17"/>
        <v>2015</v>
      </c>
      <c r="H31" s="22">
        <f t="shared" si="17"/>
        <v>2016</v>
      </c>
      <c r="I31" s="22">
        <f t="shared" si="17"/>
        <v>2017</v>
      </c>
      <c r="J31" s="22">
        <f t="shared" si="17"/>
        <v>2018</v>
      </c>
      <c r="K31" s="22">
        <f t="shared" si="17"/>
        <v>2019</v>
      </c>
      <c r="L31" s="22">
        <f t="shared" si="17"/>
        <v>2020</v>
      </c>
      <c r="M31" s="22">
        <f>N31-1</f>
        <v>2021</v>
      </c>
      <c r="N31" s="23">
        <v>2022</v>
      </c>
    </row>
    <row r="32" spans="2:14" x14ac:dyDescent="0.25">
      <c r="B32" s="24" t="s">
        <v>32</v>
      </c>
      <c r="C32" s="95" t="s">
        <v>70</v>
      </c>
      <c r="D32" s="95" t="s">
        <v>70</v>
      </c>
      <c r="E32" s="95" t="s">
        <v>70</v>
      </c>
      <c r="F32" s="95" t="s">
        <v>70</v>
      </c>
      <c r="G32" s="95" t="s">
        <v>70</v>
      </c>
      <c r="H32" s="95" t="s">
        <v>70</v>
      </c>
      <c r="I32" s="95" t="s">
        <v>70</v>
      </c>
      <c r="J32" s="95" t="s">
        <v>70</v>
      </c>
      <c r="K32" s="95" t="s">
        <v>70</v>
      </c>
      <c r="L32" s="95" t="s">
        <v>70</v>
      </c>
      <c r="M32" s="95" t="s">
        <v>70</v>
      </c>
      <c r="N32" s="95" t="s">
        <v>70</v>
      </c>
    </row>
    <row r="33" spans="2:14" x14ac:dyDescent="0.25">
      <c r="B33" s="25" t="s">
        <v>18</v>
      </c>
      <c r="C33" s="102" t="e">
        <f>C32/C6</f>
        <v>#VALUE!</v>
      </c>
      <c r="D33" s="102" t="e">
        <f t="shared" ref="D33:N33" si="18">D32/D6</f>
        <v>#VALUE!</v>
      </c>
      <c r="E33" s="102" t="e">
        <f t="shared" si="18"/>
        <v>#VALUE!</v>
      </c>
      <c r="F33" s="102" t="e">
        <f t="shared" si="18"/>
        <v>#VALUE!</v>
      </c>
      <c r="G33" s="102" t="e">
        <f t="shared" si="18"/>
        <v>#VALUE!</v>
      </c>
      <c r="H33" s="17" t="e">
        <f t="shared" si="18"/>
        <v>#VALUE!</v>
      </c>
      <c r="I33" s="17" t="e">
        <f t="shared" si="18"/>
        <v>#VALUE!</v>
      </c>
      <c r="J33" s="17" t="e">
        <f t="shared" si="18"/>
        <v>#VALUE!</v>
      </c>
      <c r="K33" s="17" t="e">
        <f t="shared" si="18"/>
        <v>#VALUE!</v>
      </c>
      <c r="L33" s="17" t="e">
        <f t="shared" si="18"/>
        <v>#VALUE!</v>
      </c>
      <c r="M33" s="17" t="e">
        <f t="shared" si="18"/>
        <v>#VALUE!</v>
      </c>
      <c r="N33" s="18" t="e">
        <f t="shared" si="18"/>
        <v>#VALUE!</v>
      </c>
    </row>
    <row r="34" spans="2:14" x14ac:dyDescent="0.25">
      <c r="B34" s="24" t="s">
        <v>33</v>
      </c>
      <c r="C34" s="95" t="s">
        <v>33</v>
      </c>
      <c r="D34" s="95" t="s">
        <v>33</v>
      </c>
      <c r="E34" s="95" t="s">
        <v>33</v>
      </c>
      <c r="F34" s="95" t="s">
        <v>33</v>
      </c>
      <c r="G34" s="95" t="s">
        <v>33</v>
      </c>
      <c r="H34" s="95" t="s">
        <v>33</v>
      </c>
      <c r="I34" s="95" t="s">
        <v>33</v>
      </c>
      <c r="J34" s="95" t="s">
        <v>33</v>
      </c>
      <c r="K34" s="95" t="s">
        <v>33</v>
      </c>
      <c r="L34" s="95" t="s">
        <v>33</v>
      </c>
      <c r="M34" s="95" t="s">
        <v>33</v>
      </c>
      <c r="N34" s="95" t="s">
        <v>33</v>
      </c>
    </row>
    <row r="35" spans="2:14" x14ac:dyDescent="0.25">
      <c r="B35" s="25" t="s">
        <v>18</v>
      </c>
      <c r="C35" s="102" t="e">
        <f>C34/C6</f>
        <v>#VALUE!</v>
      </c>
      <c r="D35" s="102" t="e">
        <f t="shared" ref="D35:N35" si="19">D34/D6</f>
        <v>#VALUE!</v>
      </c>
      <c r="E35" s="102" t="e">
        <f t="shared" si="19"/>
        <v>#VALUE!</v>
      </c>
      <c r="F35" s="102" t="e">
        <f t="shared" si="19"/>
        <v>#VALUE!</v>
      </c>
      <c r="G35" s="102" t="e">
        <f t="shared" si="19"/>
        <v>#VALUE!</v>
      </c>
      <c r="H35" s="17" t="e">
        <f t="shared" si="19"/>
        <v>#VALUE!</v>
      </c>
      <c r="I35" s="17" t="e">
        <f t="shared" si="19"/>
        <v>#VALUE!</v>
      </c>
      <c r="J35" s="17" t="e">
        <f t="shared" si="19"/>
        <v>#VALUE!</v>
      </c>
      <c r="K35" s="17" t="e">
        <f t="shared" si="19"/>
        <v>#VALUE!</v>
      </c>
      <c r="L35" s="17" t="e">
        <f t="shared" si="19"/>
        <v>#VALUE!</v>
      </c>
      <c r="M35" s="17" t="e">
        <f t="shared" si="19"/>
        <v>#VALUE!</v>
      </c>
      <c r="N35" s="18" t="e">
        <f t="shared" si="19"/>
        <v>#VALUE!</v>
      </c>
    </row>
    <row r="36" spans="2:14" x14ac:dyDescent="0.25">
      <c r="B36" s="24" t="s">
        <v>34</v>
      </c>
      <c r="C36" s="95" t="s">
        <v>71</v>
      </c>
      <c r="D36" s="95" t="s">
        <v>71</v>
      </c>
      <c r="E36" s="95" t="s">
        <v>71</v>
      </c>
      <c r="F36" s="95" t="s">
        <v>71</v>
      </c>
      <c r="G36" s="95" t="s">
        <v>71</v>
      </c>
      <c r="H36" s="95" t="s">
        <v>71</v>
      </c>
      <c r="I36" s="95" t="s">
        <v>71</v>
      </c>
      <c r="J36" s="95" t="s">
        <v>71</v>
      </c>
      <c r="K36" s="95" t="s">
        <v>71</v>
      </c>
      <c r="L36" s="95" t="s">
        <v>71</v>
      </c>
      <c r="M36" s="95" t="s">
        <v>71</v>
      </c>
      <c r="N36" s="95" t="s">
        <v>71</v>
      </c>
    </row>
    <row r="37" spans="2:14" x14ac:dyDescent="0.25">
      <c r="B37" s="26" t="s">
        <v>18</v>
      </c>
      <c r="C37" s="104" t="e">
        <f>C36/C6</f>
        <v>#VALUE!</v>
      </c>
      <c r="D37" s="104" t="e">
        <f t="shared" ref="D37:N37" si="20">D36/D6</f>
        <v>#VALUE!</v>
      </c>
      <c r="E37" s="104" t="e">
        <f t="shared" si="20"/>
        <v>#VALUE!</v>
      </c>
      <c r="F37" s="104" t="e">
        <f t="shared" si="20"/>
        <v>#VALUE!</v>
      </c>
      <c r="G37" s="104" t="e">
        <f t="shared" si="20"/>
        <v>#VALUE!</v>
      </c>
      <c r="H37" s="19" t="e">
        <f t="shared" si="20"/>
        <v>#VALUE!</v>
      </c>
      <c r="I37" s="19" t="e">
        <f t="shared" si="20"/>
        <v>#VALUE!</v>
      </c>
      <c r="J37" s="19" t="e">
        <f t="shared" si="20"/>
        <v>#VALUE!</v>
      </c>
      <c r="K37" s="19" t="e">
        <f t="shared" si="20"/>
        <v>#VALUE!</v>
      </c>
      <c r="L37" s="19" t="e">
        <f t="shared" si="20"/>
        <v>#VALUE!</v>
      </c>
      <c r="M37" s="19" t="e">
        <f t="shared" si="20"/>
        <v>#VALUE!</v>
      </c>
      <c r="N37" s="20" t="e">
        <f t="shared" si="20"/>
        <v>#VALUE!</v>
      </c>
    </row>
  </sheetData>
  <mergeCells count="3">
    <mergeCell ref="B4:N4"/>
    <mergeCell ref="B30:N30"/>
    <mergeCell ref="B2:N2"/>
  </mergeCells>
  <pageMargins left="0.7" right="0.7" top="0.75" bottom="0.75" header="0.3" footer="0.3"/>
  <pageSetup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E1F4-8EFC-4C7C-8E4E-34AB066A3A0F}">
  <dimension ref="B2:W40"/>
  <sheetViews>
    <sheetView showGridLines="0" zoomScale="120" zoomScaleNormal="120" workbookViewId="0">
      <selection activeCell="R36" sqref="R36"/>
    </sheetView>
  </sheetViews>
  <sheetFormatPr defaultColWidth="8.85546875" defaultRowHeight="15" x14ac:dyDescent="0.25"/>
  <cols>
    <col min="2" max="2" width="38.42578125" bestFit="1" customWidth="1"/>
    <col min="3" max="3" width="20.42578125" bestFit="1" customWidth="1"/>
    <col min="4" max="13" width="11.42578125" bestFit="1" customWidth="1"/>
    <col min="14" max="14" width="13.42578125" bestFit="1" customWidth="1"/>
    <col min="15" max="15" width="10.140625" customWidth="1"/>
    <col min="16" max="16" width="9.140625" customWidth="1"/>
    <col min="17" max="17" width="10" customWidth="1"/>
    <col min="18" max="22" width="11.42578125" bestFit="1" customWidth="1"/>
    <col min="23" max="23" width="12.7109375" bestFit="1" customWidth="1"/>
  </cols>
  <sheetData>
    <row r="2" spans="2:22" x14ac:dyDescent="0.25">
      <c r="B2" s="108" t="s">
        <v>63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4" spans="2:22" x14ac:dyDescent="0.25">
      <c r="B4" s="108" t="s">
        <v>59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 t="s">
        <v>60</v>
      </c>
      <c r="P4" s="108"/>
      <c r="Q4" s="108"/>
      <c r="R4" s="108" t="s">
        <v>61</v>
      </c>
      <c r="S4" s="108"/>
      <c r="T4" s="108"/>
      <c r="U4" s="108"/>
      <c r="V4" s="108"/>
    </row>
    <row r="5" spans="2:22" x14ac:dyDescent="0.25">
      <c r="B5" s="92" t="s">
        <v>29</v>
      </c>
      <c r="C5" s="90">
        <f t="shared" ref="C5:L5" si="0">D5-1</f>
        <v>2012</v>
      </c>
      <c r="D5" s="90">
        <f t="shared" si="0"/>
        <v>2013</v>
      </c>
      <c r="E5" s="90">
        <f t="shared" si="0"/>
        <v>2014</v>
      </c>
      <c r="F5" s="90">
        <f t="shared" si="0"/>
        <v>2015</v>
      </c>
      <c r="G5" s="90">
        <f t="shared" si="0"/>
        <v>2016</v>
      </c>
      <c r="H5" s="90">
        <f t="shared" si="0"/>
        <v>2017</v>
      </c>
      <c r="I5" s="90">
        <f t="shared" si="0"/>
        <v>2018</v>
      </c>
      <c r="J5" s="90">
        <f t="shared" si="0"/>
        <v>2019</v>
      </c>
      <c r="K5" s="90">
        <f t="shared" si="0"/>
        <v>2020</v>
      </c>
      <c r="L5" s="90">
        <f t="shared" si="0"/>
        <v>2021</v>
      </c>
      <c r="M5" s="90">
        <f>N5-1</f>
        <v>2022</v>
      </c>
      <c r="N5" s="91">
        <v>2023</v>
      </c>
      <c r="O5" s="89" t="s">
        <v>43</v>
      </c>
      <c r="P5" s="90" t="s">
        <v>44</v>
      </c>
      <c r="Q5" s="91" t="s">
        <v>45</v>
      </c>
      <c r="R5" s="89">
        <f>N5+1</f>
        <v>2024</v>
      </c>
      <c r="S5" s="89">
        <f>R5+1</f>
        <v>2025</v>
      </c>
      <c r="T5" s="89">
        <f>S5+1</f>
        <v>2026</v>
      </c>
      <c r="U5" s="89">
        <f>T5+1</f>
        <v>2027</v>
      </c>
      <c r="V5" s="89">
        <f>U5+1</f>
        <v>2028</v>
      </c>
    </row>
    <row r="6" spans="2:22" x14ac:dyDescent="0.25">
      <c r="B6" s="72" t="s">
        <v>15</v>
      </c>
      <c r="C6" s="50" t="str">
        <f>'Historical Financial Data'!C6</f>
        <v>REVENUE</v>
      </c>
      <c r="D6" s="51" t="str">
        <f>'Historical Financial Data'!D6</f>
        <v>REVENUE</v>
      </c>
      <c r="E6" s="51" t="str">
        <f>'Historical Financial Data'!E6</f>
        <v>REVENUE</v>
      </c>
      <c r="F6" s="51" t="str">
        <f>'Historical Financial Data'!F6</f>
        <v>REVENUE</v>
      </c>
      <c r="G6" s="51" t="str">
        <f>'Historical Financial Data'!G6</f>
        <v>REVENUE</v>
      </c>
      <c r="H6" s="51" t="str">
        <f>'Historical Financial Data'!H6</f>
        <v>REVENUE</v>
      </c>
      <c r="I6" s="51" t="str">
        <f>'Historical Financial Data'!I6</f>
        <v>REVENUE</v>
      </c>
      <c r="J6" s="51" t="str">
        <f>'Historical Financial Data'!J6</f>
        <v>REVENUE</v>
      </c>
      <c r="K6" s="51" t="str">
        <f>'Historical Financial Data'!K6</f>
        <v>REVENUE</v>
      </c>
      <c r="L6" s="51" t="str">
        <f>'Historical Financial Data'!L6</f>
        <v>REVENUE</v>
      </c>
      <c r="M6" s="51" t="str">
        <f>'Historical Financial Data'!M6</f>
        <v>REVENUE</v>
      </c>
      <c r="N6" s="52" t="str">
        <f>'Historical Financial Data'!N6</f>
        <v>REVENUE</v>
      </c>
      <c r="O6" s="74"/>
      <c r="P6" s="75"/>
      <c r="Q6" s="76"/>
      <c r="R6" s="35" t="e">
        <f>N6*(1+R7)</f>
        <v>#VALUE!</v>
      </c>
      <c r="S6" s="36" t="e">
        <f>R6*(1+S7)</f>
        <v>#VALUE!</v>
      </c>
      <c r="T6" s="36" t="e">
        <f t="shared" ref="T6:V6" si="1">S6*(1+T7)</f>
        <v>#VALUE!</v>
      </c>
      <c r="U6" s="36" t="e">
        <f t="shared" si="1"/>
        <v>#VALUE!</v>
      </c>
      <c r="V6" s="37" t="e">
        <f t="shared" si="1"/>
        <v>#VALUE!</v>
      </c>
    </row>
    <row r="7" spans="2:22" x14ac:dyDescent="0.25">
      <c r="B7" s="25" t="s">
        <v>16</v>
      </c>
      <c r="C7" s="1"/>
      <c r="D7" s="17" t="e">
        <f>(D6/C6)-1</f>
        <v>#VALUE!</v>
      </c>
      <c r="E7" s="17" t="e">
        <f t="shared" ref="E7:N7" si="2">(E6/D6)-1</f>
        <v>#VALUE!</v>
      </c>
      <c r="F7" s="17" t="e">
        <f t="shared" si="2"/>
        <v>#VALUE!</v>
      </c>
      <c r="G7" s="17" t="e">
        <f t="shared" si="2"/>
        <v>#VALUE!</v>
      </c>
      <c r="H7" s="17" t="e">
        <f t="shared" si="2"/>
        <v>#VALUE!</v>
      </c>
      <c r="I7" s="17" t="e">
        <f t="shared" si="2"/>
        <v>#VALUE!</v>
      </c>
      <c r="J7" s="17" t="e">
        <f t="shared" si="2"/>
        <v>#VALUE!</v>
      </c>
      <c r="K7" s="17" t="e">
        <f t="shared" si="2"/>
        <v>#VALUE!</v>
      </c>
      <c r="L7" s="17" t="e">
        <f t="shared" si="2"/>
        <v>#VALUE!</v>
      </c>
      <c r="M7" s="17" t="e">
        <f t="shared" si="2"/>
        <v>#VALUE!</v>
      </c>
      <c r="N7" s="18" t="e">
        <f t="shared" si="2"/>
        <v>#VALUE!</v>
      </c>
      <c r="O7" s="77" t="e">
        <f>MIN(D7:N7)</f>
        <v>#VALUE!</v>
      </c>
      <c r="P7" s="78" t="e">
        <f>AVERAGE(D7:N7)</f>
        <v>#VALUE!</v>
      </c>
      <c r="Q7" s="79" t="e">
        <f>MAX(D7:N7)</f>
        <v>#VALUE!</v>
      </c>
      <c r="R7" s="38">
        <v>6.5000000000000002E-2</v>
      </c>
      <c r="S7" s="39">
        <v>7.4999999999999997E-2</v>
      </c>
      <c r="T7" s="39">
        <v>0.09</v>
      </c>
      <c r="U7" s="39">
        <v>7.4999999999999997E-2</v>
      </c>
      <c r="V7" s="40">
        <v>5.5E-2</v>
      </c>
    </row>
    <row r="8" spans="2:22" x14ac:dyDescent="0.25">
      <c r="B8" s="24" t="s">
        <v>35</v>
      </c>
      <c r="C8" s="53" t="str" cm="1">
        <f t="array" ref="C8:N8">'Historical Financial Data'!C8:N8</f>
        <v>COGS</v>
      </c>
      <c r="D8" s="54" t="str">
        <v>COGS</v>
      </c>
      <c r="E8" s="54" t="str">
        <v>COGS</v>
      </c>
      <c r="F8" s="54" t="str">
        <v>COGS</v>
      </c>
      <c r="G8" s="54" t="str">
        <v>COGS</v>
      </c>
      <c r="H8" s="54" t="str">
        <v>COGS</v>
      </c>
      <c r="I8" s="54" t="str">
        <v>COGS</v>
      </c>
      <c r="J8" s="54" t="str">
        <v>COGS</v>
      </c>
      <c r="K8" s="54" t="str">
        <v>COGS</v>
      </c>
      <c r="L8" s="54" t="str">
        <v>COGS</v>
      </c>
      <c r="M8" s="54" t="str">
        <v>COGS</v>
      </c>
      <c r="N8" s="55" t="str">
        <v>COGS</v>
      </c>
      <c r="O8" s="21"/>
      <c r="P8" s="80"/>
      <c r="Q8" s="81"/>
      <c r="R8" s="41" t="e">
        <f>R6*R9</f>
        <v>#VALUE!</v>
      </c>
      <c r="S8" s="34" t="e">
        <f t="shared" ref="S8:V8" si="3">S6*S9</f>
        <v>#VALUE!</v>
      </c>
      <c r="T8" s="34" t="e">
        <f t="shared" si="3"/>
        <v>#VALUE!</v>
      </c>
      <c r="U8" s="34" t="e">
        <f t="shared" si="3"/>
        <v>#VALUE!</v>
      </c>
      <c r="V8" s="42" t="e">
        <f t="shared" si="3"/>
        <v>#VALUE!</v>
      </c>
    </row>
    <row r="9" spans="2:22" x14ac:dyDescent="0.25">
      <c r="B9" s="25" t="s">
        <v>18</v>
      </c>
      <c r="C9" s="56" t="e">
        <f>C8/C6</f>
        <v>#VALUE!</v>
      </c>
      <c r="D9" s="17" t="e">
        <f t="shared" ref="D9:N9" si="4">D8/D6</f>
        <v>#VALUE!</v>
      </c>
      <c r="E9" s="17" t="e">
        <f>E8/E6</f>
        <v>#VALUE!</v>
      </c>
      <c r="F9" s="17" t="e">
        <f t="shared" si="4"/>
        <v>#VALUE!</v>
      </c>
      <c r="G9" s="17" t="e">
        <f t="shared" si="4"/>
        <v>#VALUE!</v>
      </c>
      <c r="H9" s="17" t="e">
        <f t="shared" si="4"/>
        <v>#VALUE!</v>
      </c>
      <c r="I9" s="17" t="e">
        <f t="shared" si="4"/>
        <v>#VALUE!</v>
      </c>
      <c r="J9" s="17" t="e">
        <f t="shared" si="4"/>
        <v>#VALUE!</v>
      </c>
      <c r="K9" s="17" t="e">
        <f t="shared" si="4"/>
        <v>#VALUE!</v>
      </c>
      <c r="L9" s="17" t="e">
        <f t="shared" si="4"/>
        <v>#VALUE!</v>
      </c>
      <c r="M9" s="17" t="e">
        <f t="shared" si="4"/>
        <v>#VALUE!</v>
      </c>
      <c r="N9" s="18" t="e">
        <f t="shared" si="4"/>
        <v>#VALUE!</v>
      </c>
      <c r="O9" s="77" t="e">
        <f>MIN(D9:N9)</f>
        <v>#VALUE!</v>
      </c>
      <c r="P9" s="78" t="e">
        <f>AVERAGE(D9:N9)</f>
        <v>#VALUE!</v>
      </c>
      <c r="Q9" s="79" t="e">
        <f>MAX(D9:N9)</f>
        <v>#VALUE!</v>
      </c>
      <c r="R9" s="38">
        <v>0</v>
      </c>
      <c r="S9" s="39">
        <v>0</v>
      </c>
      <c r="T9" s="39">
        <v>0</v>
      </c>
      <c r="U9" s="39">
        <v>0</v>
      </c>
      <c r="V9" s="40">
        <v>0</v>
      </c>
    </row>
    <row r="10" spans="2:22" x14ac:dyDescent="0.25">
      <c r="B10" s="24" t="s">
        <v>19</v>
      </c>
      <c r="C10" s="28" t="e">
        <f>C6-C8</f>
        <v>#VALUE!</v>
      </c>
      <c r="D10" s="29" t="e">
        <f t="shared" ref="D10:N10" si="5">D6-D8</f>
        <v>#VALUE!</v>
      </c>
      <c r="E10" s="29" t="e">
        <f t="shared" si="5"/>
        <v>#VALUE!</v>
      </c>
      <c r="F10" s="29" t="e">
        <f t="shared" si="5"/>
        <v>#VALUE!</v>
      </c>
      <c r="G10" s="29" t="e">
        <f t="shared" si="5"/>
        <v>#VALUE!</v>
      </c>
      <c r="H10" s="29" t="e">
        <f t="shared" si="5"/>
        <v>#VALUE!</v>
      </c>
      <c r="I10" s="29" t="e">
        <f t="shared" si="5"/>
        <v>#VALUE!</v>
      </c>
      <c r="J10" s="29" t="e">
        <f t="shared" si="5"/>
        <v>#VALUE!</v>
      </c>
      <c r="K10" s="29" t="e">
        <f t="shared" si="5"/>
        <v>#VALUE!</v>
      </c>
      <c r="L10" s="29" t="e">
        <f t="shared" si="5"/>
        <v>#VALUE!</v>
      </c>
      <c r="M10" s="29" t="e">
        <f t="shared" si="5"/>
        <v>#VALUE!</v>
      </c>
      <c r="N10" s="30" t="e">
        <f t="shared" si="5"/>
        <v>#VALUE!</v>
      </c>
      <c r="O10" s="21"/>
      <c r="P10" s="80"/>
      <c r="Q10" s="81"/>
      <c r="R10" s="31" t="e">
        <f>R6-R8</f>
        <v>#VALUE!</v>
      </c>
      <c r="S10" s="32" t="e">
        <f t="shared" ref="S10:V10" si="6">S6-S8</f>
        <v>#VALUE!</v>
      </c>
      <c r="T10" s="32" t="e">
        <f t="shared" si="6"/>
        <v>#VALUE!</v>
      </c>
      <c r="U10" s="32" t="e">
        <f t="shared" si="6"/>
        <v>#VALUE!</v>
      </c>
      <c r="V10" s="33" t="e">
        <f t="shared" si="6"/>
        <v>#VALUE!</v>
      </c>
    </row>
    <row r="11" spans="2:22" x14ac:dyDescent="0.25">
      <c r="B11" s="25" t="s">
        <v>20</v>
      </c>
      <c r="C11" s="56" t="e">
        <f t="shared" ref="C11:N11" si="7">C10/C$6</f>
        <v>#VALUE!</v>
      </c>
      <c r="D11" s="17" t="e">
        <f t="shared" si="7"/>
        <v>#VALUE!</v>
      </c>
      <c r="E11" s="17" t="e">
        <f t="shared" si="7"/>
        <v>#VALUE!</v>
      </c>
      <c r="F11" s="17" t="e">
        <f t="shared" si="7"/>
        <v>#VALUE!</v>
      </c>
      <c r="G11" s="17" t="e">
        <f t="shared" si="7"/>
        <v>#VALUE!</v>
      </c>
      <c r="H11" s="17" t="e">
        <f t="shared" si="7"/>
        <v>#VALUE!</v>
      </c>
      <c r="I11" s="17" t="e">
        <f t="shared" si="7"/>
        <v>#VALUE!</v>
      </c>
      <c r="J11" s="17" t="e">
        <f t="shared" si="7"/>
        <v>#VALUE!</v>
      </c>
      <c r="K11" s="17" t="e">
        <f t="shared" si="7"/>
        <v>#VALUE!</v>
      </c>
      <c r="L11" s="17" t="e">
        <f t="shared" si="7"/>
        <v>#VALUE!</v>
      </c>
      <c r="M11" s="17" t="e">
        <f t="shared" si="7"/>
        <v>#VALUE!</v>
      </c>
      <c r="N11" s="18" t="e">
        <f t="shared" si="7"/>
        <v>#VALUE!</v>
      </c>
      <c r="O11" s="82"/>
      <c r="P11" s="83"/>
      <c r="Q11" s="84"/>
      <c r="R11" s="43" t="e">
        <f>R10/R$6</f>
        <v>#VALUE!</v>
      </c>
      <c r="S11" s="44" t="e">
        <f t="shared" ref="S11:V11" si="8">S10/S$6</f>
        <v>#VALUE!</v>
      </c>
      <c r="T11" s="44" t="e">
        <f t="shared" si="8"/>
        <v>#VALUE!</v>
      </c>
      <c r="U11" s="44" t="e">
        <f t="shared" si="8"/>
        <v>#VALUE!</v>
      </c>
      <c r="V11" s="45" t="e">
        <f t="shared" si="8"/>
        <v>#VALUE!</v>
      </c>
    </row>
    <row r="12" spans="2:22" x14ac:dyDescent="0.25">
      <c r="B12" s="24" t="s">
        <v>36</v>
      </c>
      <c r="C12" s="53" t="str" cm="1">
        <f t="array" ref="C12:N12">'Historical Financial Data'!C12:N12</f>
        <v>Op. Exp.</v>
      </c>
      <c r="D12" s="54" t="str">
        <v>Op. Exp.</v>
      </c>
      <c r="E12" s="54" t="str">
        <v>Op. Exp.</v>
      </c>
      <c r="F12" s="54" t="str">
        <v>Op. Exp.</v>
      </c>
      <c r="G12" s="54" t="str">
        <v>Op. Exp.</v>
      </c>
      <c r="H12" s="54" t="str">
        <v>Op. Exp.</v>
      </c>
      <c r="I12" s="54" t="str">
        <v>Op. Exp.</v>
      </c>
      <c r="J12" s="54" t="str">
        <v>Op. Exp.</v>
      </c>
      <c r="K12" s="54" t="str">
        <v>Op. Exp.</v>
      </c>
      <c r="L12" s="54" t="str">
        <v>Op. Exp.</v>
      </c>
      <c r="M12" s="54" t="str">
        <v>Op. Exp.</v>
      </c>
      <c r="N12" s="55" t="str">
        <v>Op. Exp.</v>
      </c>
      <c r="O12" s="21"/>
      <c r="P12" s="80"/>
      <c r="Q12" s="81"/>
      <c r="R12" s="41" t="e">
        <f>R13*R6</f>
        <v>#VALUE!</v>
      </c>
      <c r="S12" s="34" t="e">
        <f t="shared" ref="S12:V12" si="9">S13*S6</f>
        <v>#VALUE!</v>
      </c>
      <c r="T12" s="34" t="e">
        <f t="shared" si="9"/>
        <v>#VALUE!</v>
      </c>
      <c r="U12" s="34" t="e">
        <f t="shared" si="9"/>
        <v>#VALUE!</v>
      </c>
      <c r="V12" s="42" t="e">
        <f t="shared" si="9"/>
        <v>#VALUE!</v>
      </c>
    </row>
    <row r="13" spans="2:22" x14ac:dyDescent="0.25">
      <c r="B13" s="25" t="s">
        <v>18</v>
      </c>
      <c r="C13" s="56" t="e">
        <f>C12/C$6</f>
        <v>#VALUE!</v>
      </c>
      <c r="D13" s="17" t="e">
        <f>D12/D$6</f>
        <v>#VALUE!</v>
      </c>
      <c r="E13" s="17" t="e">
        <f t="shared" ref="E13" si="10">E12/E$6</f>
        <v>#VALUE!</v>
      </c>
      <c r="F13" s="17" t="e">
        <f t="shared" ref="F13" si="11">F12/F$6</f>
        <v>#VALUE!</v>
      </c>
      <c r="G13" s="17" t="e">
        <f t="shared" ref="G13" si="12">G12/G$6</f>
        <v>#VALUE!</v>
      </c>
      <c r="H13" s="17" t="e">
        <f t="shared" ref="H13" si="13">H12/H$6</f>
        <v>#VALUE!</v>
      </c>
      <c r="I13" s="17" t="e">
        <f t="shared" ref="I13" si="14">I12/I$6</f>
        <v>#VALUE!</v>
      </c>
      <c r="J13" s="17" t="e">
        <f t="shared" ref="J13" si="15">J12/J$6</f>
        <v>#VALUE!</v>
      </c>
      <c r="K13" s="17" t="e">
        <f t="shared" ref="K13" si="16">K12/K$6</f>
        <v>#VALUE!</v>
      </c>
      <c r="L13" s="17" t="e">
        <f t="shared" ref="L13" si="17">L12/L$6</f>
        <v>#VALUE!</v>
      </c>
      <c r="M13" s="17" t="e">
        <f t="shared" ref="M13" si="18">M12/M$6</f>
        <v>#VALUE!</v>
      </c>
      <c r="N13" s="18" t="e">
        <f t="shared" ref="N13" si="19">N12/N$6</f>
        <v>#VALUE!</v>
      </c>
      <c r="O13" s="77" t="e">
        <f>MIN(D13:N13)</f>
        <v>#VALUE!</v>
      </c>
      <c r="P13" s="78" t="e">
        <f>AVERAGE(D13:N13)</f>
        <v>#VALUE!</v>
      </c>
      <c r="Q13" s="79" t="e">
        <f>MAX(D13:N13)</f>
        <v>#VALUE!</v>
      </c>
      <c r="R13" s="38">
        <v>0.77</v>
      </c>
      <c r="S13" s="39">
        <v>0.77</v>
      </c>
      <c r="T13" s="39">
        <v>0.77</v>
      </c>
      <c r="U13" s="39">
        <v>0.76500000000000001</v>
      </c>
      <c r="V13" s="40">
        <v>0.76500000000000001</v>
      </c>
    </row>
    <row r="14" spans="2:22" x14ac:dyDescent="0.25">
      <c r="B14" s="24" t="s">
        <v>37</v>
      </c>
      <c r="C14" s="31" t="e">
        <f>C10-C12</f>
        <v>#VALUE!</v>
      </c>
      <c r="D14" s="32" t="e">
        <f t="shared" ref="D14:N14" si="20">D10-D12</f>
        <v>#VALUE!</v>
      </c>
      <c r="E14" s="32" t="e">
        <f t="shared" si="20"/>
        <v>#VALUE!</v>
      </c>
      <c r="F14" s="32" t="e">
        <f t="shared" si="20"/>
        <v>#VALUE!</v>
      </c>
      <c r="G14" s="32" t="e">
        <f t="shared" si="20"/>
        <v>#VALUE!</v>
      </c>
      <c r="H14" s="32" t="e">
        <f t="shared" si="20"/>
        <v>#VALUE!</v>
      </c>
      <c r="I14" s="32" t="e">
        <f t="shared" si="20"/>
        <v>#VALUE!</v>
      </c>
      <c r="J14" s="32" t="e">
        <f t="shared" si="20"/>
        <v>#VALUE!</v>
      </c>
      <c r="K14" s="32" t="e">
        <f t="shared" si="20"/>
        <v>#VALUE!</v>
      </c>
      <c r="L14" s="32" t="e">
        <f t="shared" si="20"/>
        <v>#VALUE!</v>
      </c>
      <c r="M14" s="32" t="e">
        <f t="shared" si="20"/>
        <v>#VALUE!</v>
      </c>
      <c r="N14" s="33" t="e">
        <f t="shared" si="20"/>
        <v>#VALUE!</v>
      </c>
      <c r="O14" s="21"/>
      <c r="P14" s="80"/>
      <c r="Q14" s="81"/>
      <c r="R14" s="31" t="e">
        <f>R10-R12</f>
        <v>#VALUE!</v>
      </c>
      <c r="S14" s="32" t="e">
        <f t="shared" ref="S14:V14" si="21">S10-S12</f>
        <v>#VALUE!</v>
      </c>
      <c r="T14" s="32" t="e">
        <f t="shared" si="21"/>
        <v>#VALUE!</v>
      </c>
      <c r="U14" s="32" t="e">
        <f t="shared" si="21"/>
        <v>#VALUE!</v>
      </c>
      <c r="V14" s="33" t="e">
        <f t="shared" si="21"/>
        <v>#VALUE!</v>
      </c>
    </row>
    <row r="15" spans="2:22" x14ac:dyDescent="0.25">
      <c r="B15" s="25" t="s">
        <v>20</v>
      </c>
      <c r="C15" s="56" t="e">
        <f>C14/C$6</f>
        <v>#VALUE!</v>
      </c>
      <c r="D15" s="17" t="e">
        <f t="shared" ref="D15" si="22">D14/D$6</f>
        <v>#VALUE!</v>
      </c>
      <c r="E15" s="17" t="e">
        <f t="shared" ref="E15" si="23">E14/E$6</f>
        <v>#VALUE!</v>
      </c>
      <c r="F15" s="17" t="e">
        <f>F14/F$6</f>
        <v>#VALUE!</v>
      </c>
      <c r="G15" s="17" t="e">
        <f t="shared" ref="G15" si="24">G14/G$6</f>
        <v>#VALUE!</v>
      </c>
      <c r="H15" s="17" t="e">
        <f t="shared" ref="H15" si="25">H14/H$6</f>
        <v>#VALUE!</v>
      </c>
      <c r="I15" s="17" t="e">
        <f t="shared" ref="I15" si="26">I14/I$6</f>
        <v>#VALUE!</v>
      </c>
      <c r="J15" s="17" t="e">
        <f t="shared" ref="J15" si="27">J14/J$6</f>
        <v>#VALUE!</v>
      </c>
      <c r="K15" s="17" t="e">
        <f t="shared" ref="K15" si="28">K14/K$6</f>
        <v>#VALUE!</v>
      </c>
      <c r="L15" s="17" t="e">
        <f t="shared" ref="L15" si="29">L14/L$6</f>
        <v>#VALUE!</v>
      </c>
      <c r="M15" s="17" t="e">
        <f t="shared" ref="M15" si="30">M14/M$6</f>
        <v>#VALUE!</v>
      </c>
      <c r="N15" s="18" t="e">
        <f t="shared" ref="N15" si="31">N14/N$6</f>
        <v>#VALUE!</v>
      </c>
      <c r="O15" s="82"/>
      <c r="P15" s="83"/>
      <c r="Q15" s="84"/>
      <c r="R15" s="46" t="e">
        <f>R14/R6</f>
        <v>#VALUE!</v>
      </c>
      <c r="S15" s="47" t="e">
        <f>S14/S6</f>
        <v>#VALUE!</v>
      </c>
      <c r="T15" s="47" t="e">
        <f t="shared" ref="T15:V15" si="32">T14/T6</f>
        <v>#VALUE!</v>
      </c>
      <c r="U15" s="47" t="e">
        <f t="shared" si="32"/>
        <v>#VALUE!</v>
      </c>
      <c r="V15" s="48" t="e">
        <f t="shared" si="32"/>
        <v>#VALUE!</v>
      </c>
    </row>
    <row r="16" spans="2:22" x14ac:dyDescent="0.25">
      <c r="B16" s="24" t="s">
        <v>27</v>
      </c>
      <c r="C16" s="53" t="str" cm="1">
        <f t="array" ref="C16:N16">'Historical Financial Data'!C16:N16</f>
        <v>Int. Exp.</v>
      </c>
      <c r="D16" s="54" t="str">
        <v>Int. Exp.</v>
      </c>
      <c r="E16" s="54" t="str">
        <v>Int. Exp.</v>
      </c>
      <c r="F16" s="54" t="str">
        <v>Int. Exp.</v>
      </c>
      <c r="G16" s="54" t="str">
        <v>Int. Exp.</v>
      </c>
      <c r="H16" s="54" t="str">
        <v>Int. Exp.</v>
      </c>
      <c r="I16" s="54" t="str">
        <v>Int. Exp.</v>
      </c>
      <c r="J16" s="54" t="str">
        <v>Int. Exp.</v>
      </c>
      <c r="K16" s="54" t="str">
        <v>Int. Exp.</v>
      </c>
      <c r="L16" s="54" t="str">
        <v>Int. Exp.</v>
      </c>
      <c r="M16" s="54" t="str">
        <v>Int. Exp.</v>
      </c>
      <c r="N16" s="55" t="str">
        <v>Int. Exp.</v>
      </c>
      <c r="O16" s="21"/>
      <c r="P16" s="80"/>
      <c r="Q16" s="81"/>
      <c r="R16" s="41" t="e">
        <f>R17*R6</f>
        <v>#VALUE!</v>
      </c>
      <c r="S16" s="34" t="e">
        <f t="shared" ref="S16:V16" si="33">S17*S6</f>
        <v>#VALUE!</v>
      </c>
      <c r="T16" s="34" t="e">
        <f t="shared" si="33"/>
        <v>#VALUE!</v>
      </c>
      <c r="U16" s="34" t="e">
        <f t="shared" si="33"/>
        <v>#VALUE!</v>
      </c>
      <c r="V16" s="42" t="e">
        <f t="shared" si="33"/>
        <v>#VALUE!</v>
      </c>
    </row>
    <row r="17" spans="2:23" x14ac:dyDescent="0.25">
      <c r="B17" s="25" t="s">
        <v>18</v>
      </c>
      <c r="C17" s="56" t="e">
        <f>C16/C$6</f>
        <v>#VALUE!</v>
      </c>
      <c r="D17" s="17" t="e">
        <f t="shared" ref="D17" si="34">D16/D$6</f>
        <v>#VALUE!</v>
      </c>
      <c r="E17" s="17" t="e">
        <f>E16/E$6</f>
        <v>#VALUE!</v>
      </c>
      <c r="F17" s="17" t="e">
        <f t="shared" ref="F17" si="35">F16/F$6</f>
        <v>#VALUE!</v>
      </c>
      <c r="G17" s="17" t="e">
        <f t="shared" ref="G17" si="36">G16/G$6</f>
        <v>#VALUE!</v>
      </c>
      <c r="H17" s="17" t="e">
        <f t="shared" ref="H17" si="37">H16/H$6</f>
        <v>#VALUE!</v>
      </c>
      <c r="I17" s="17" t="e">
        <f t="shared" ref="I17" si="38">I16/I$6</f>
        <v>#VALUE!</v>
      </c>
      <c r="J17" s="17" t="e">
        <f t="shared" ref="J17" si="39">J16/J$6</f>
        <v>#VALUE!</v>
      </c>
      <c r="K17" s="17" t="e">
        <f t="shared" ref="K17" si="40">K16/K$6</f>
        <v>#VALUE!</v>
      </c>
      <c r="L17" s="17" t="e">
        <f t="shared" ref="L17" si="41">L16/L$6</f>
        <v>#VALUE!</v>
      </c>
      <c r="M17" s="17" t="e">
        <f t="shared" ref="M17" si="42">M16/M$6</f>
        <v>#VALUE!</v>
      </c>
      <c r="N17" s="18" t="e">
        <f t="shared" ref="N17" si="43">N16/N$6</f>
        <v>#VALUE!</v>
      </c>
      <c r="O17" s="77" t="e">
        <f>MIN(D17:N17)</f>
        <v>#VALUE!</v>
      </c>
      <c r="P17" s="78" t="e">
        <f>AVERAGE(D17:N17)</f>
        <v>#VALUE!</v>
      </c>
      <c r="Q17" s="79" t="e">
        <f>MAX(D17:N17)</f>
        <v>#VALUE!</v>
      </c>
      <c r="R17" s="38">
        <v>5.0000000000000001E-3</v>
      </c>
      <c r="S17" s="39">
        <v>5.0000000000000001E-3</v>
      </c>
      <c r="T17" s="39">
        <v>5.0000000000000001E-3</v>
      </c>
      <c r="U17" s="39">
        <v>5.0000000000000001E-3</v>
      </c>
      <c r="V17" s="40">
        <v>5.0000000000000001E-3</v>
      </c>
    </row>
    <row r="18" spans="2:23" x14ac:dyDescent="0.25">
      <c r="B18" s="24" t="s">
        <v>38</v>
      </c>
      <c r="C18" s="31" t="e">
        <f>C14-C16</f>
        <v>#VALUE!</v>
      </c>
      <c r="D18" s="32" t="e">
        <f t="shared" ref="D18:N18" si="44">D14-D16</f>
        <v>#VALUE!</v>
      </c>
      <c r="E18" s="32" t="e">
        <f t="shared" si="44"/>
        <v>#VALUE!</v>
      </c>
      <c r="F18" s="32" t="e">
        <f t="shared" si="44"/>
        <v>#VALUE!</v>
      </c>
      <c r="G18" s="32" t="e">
        <f t="shared" si="44"/>
        <v>#VALUE!</v>
      </c>
      <c r="H18" s="32" t="e">
        <f t="shared" si="44"/>
        <v>#VALUE!</v>
      </c>
      <c r="I18" s="32" t="e">
        <f t="shared" si="44"/>
        <v>#VALUE!</v>
      </c>
      <c r="J18" s="32" t="e">
        <f t="shared" si="44"/>
        <v>#VALUE!</v>
      </c>
      <c r="K18" s="32" t="e">
        <f t="shared" si="44"/>
        <v>#VALUE!</v>
      </c>
      <c r="L18" s="32" t="e">
        <f t="shared" si="44"/>
        <v>#VALUE!</v>
      </c>
      <c r="M18" s="32" t="e">
        <f t="shared" si="44"/>
        <v>#VALUE!</v>
      </c>
      <c r="N18" s="33" t="e">
        <f t="shared" si="44"/>
        <v>#VALUE!</v>
      </c>
      <c r="O18" s="21"/>
      <c r="P18" s="80"/>
      <c r="Q18" s="81"/>
      <c r="R18" s="31" t="e">
        <f>R14-R16</f>
        <v>#VALUE!</v>
      </c>
      <c r="S18" s="32" t="e">
        <f t="shared" ref="S18:V18" si="45">S14-S16</f>
        <v>#VALUE!</v>
      </c>
      <c r="T18" s="32" t="e">
        <f t="shared" si="45"/>
        <v>#VALUE!</v>
      </c>
      <c r="U18" s="32" t="e">
        <f t="shared" si="45"/>
        <v>#VALUE!</v>
      </c>
      <c r="V18" s="33" t="e">
        <f t="shared" si="45"/>
        <v>#VALUE!</v>
      </c>
    </row>
    <row r="19" spans="2:23" x14ac:dyDescent="0.25">
      <c r="B19" s="25" t="s">
        <v>20</v>
      </c>
      <c r="C19" s="56" t="e">
        <f>C18/C$6</f>
        <v>#VALUE!</v>
      </c>
      <c r="D19" s="17" t="e">
        <f t="shared" ref="D19" si="46">D18/D$6</f>
        <v>#VALUE!</v>
      </c>
      <c r="E19" s="17" t="e">
        <f t="shared" ref="E19" si="47">E18/E$6</f>
        <v>#VALUE!</v>
      </c>
      <c r="F19" s="17" t="e">
        <f t="shared" ref="F19" si="48">F18/F$6</f>
        <v>#VALUE!</v>
      </c>
      <c r="G19" s="17" t="e">
        <f>G18/G$6</f>
        <v>#VALUE!</v>
      </c>
      <c r="H19" s="17" t="e">
        <f t="shared" ref="H19" si="49">H18/H$6</f>
        <v>#VALUE!</v>
      </c>
      <c r="I19" s="17" t="e">
        <f t="shared" ref="I19" si="50">I18/I$6</f>
        <v>#VALUE!</v>
      </c>
      <c r="J19" s="17" t="e">
        <f t="shared" ref="J19" si="51">J18/J$6</f>
        <v>#VALUE!</v>
      </c>
      <c r="K19" s="17" t="e">
        <f t="shared" ref="K19" si="52">K18/K$6</f>
        <v>#VALUE!</v>
      </c>
      <c r="L19" s="17" t="e">
        <f t="shared" ref="L19" si="53">L18/L$6</f>
        <v>#VALUE!</v>
      </c>
      <c r="M19" s="17" t="e">
        <f t="shared" ref="M19" si="54">M18/M$6</f>
        <v>#VALUE!</v>
      </c>
      <c r="N19" s="18" t="e">
        <f t="shared" ref="N19" si="55">N18/N$6</f>
        <v>#VALUE!</v>
      </c>
      <c r="O19" s="82"/>
      <c r="P19" s="83"/>
      <c r="Q19" s="84"/>
      <c r="R19" s="43" t="e">
        <f>R18/R6</f>
        <v>#VALUE!</v>
      </c>
      <c r="S19" s="44" t="e">
        <f t="shared" ref="S19:V19" si="56">S18/S6</f>
        <v>#VALUE!</v>
      </c>
      <c r="T19" s="44" t="e">
        <f t="shared" si="56"/>
        <v>#VALUE!</v>
      </c>
      <c r="U19" s="44" t="e">
        <f t="shared" si="56"/>
        <v>#VALUE!</v>
      </c>
      <c r="V19" s="45" t="e">
        <f t="shared" si="56"/>
        <v>#VALUE!</v>
      </c>
    </row>
    <row r="20" spans="2:23" x14ac:dyDescent="0.25">
      <c r="B20" s="24" t="s">
        <v>39</v>
      </c>
      <c r="C20" s="53" t="str" cm="1">
        <f t="array" ref="C20:N20">'Historical Financial Data'!C32:N32</f>
        <v>Dep/Amm</v>
      </c>
      <c r="D20" s="54" t="str">
        <v>Dep/Amm</v>
      </c>
      <c r="E20" s="54" t="str">
        <v>Dep/Amm</v>
      </c>
      <c r="F20" s="54" t="str">
        <v>Dep/Amm</v>
      </c>
      <c r="G20" s="54" t="str">
        <v>Dep/Amm</v>
      </c>
      <c r="H20" s="54" t="str">
        <v>Dep/Amm</v>
      </c>
      <c r="I20" s="54" t="str">
        <v>Dep/Amm</v>
      </c>
      <c r="J20" s="54" t="str">
        <v>Dep/Amm</v>
      </c>
      <c r="K20" s="54" t="str">
        <v>Dep/Amm</v>
      </c>
      <c r="L20" s="54" t="str">
        <v>Dep/Amm</v>
      </c>
      <c r="M20" s="54" t="str">
        <v>Dep/Amm</v>
      </c>
      <c r="N20" s="55" t="str">
        <v>Dep/Amm</v>
      </c>
      <c r="O20" s="21"/>
      <c r="P20" s="80"/>
      <c r="Q20" s="81"/>
      <c r="R20" s="41" t="e">
        <f>R21*R6</f>
        <v>#VALUE!</v>
      </c>
      <c r="S20" s="34" t="e">
        <f t="shared" ref="S20:V20" si="57">S21*S6</f>
        <v>#VALUE!</v>
      </c>
      <c r="T20" s="34" t="e">
        <f t="shared" si="57"/>
        <v>#VALUE!</v>
      </c>
      <c r="U20" s="34" t="e">
        <f t="shared" si="57"/>
        <v>#VALUE!</v>
      </c>
      <c r="V20" s="42" t="e">
        <f t="shared" si="57"/>
        <v>#VALUE!</v>
      </c>
    </row>
    <row r="21" spans="2:23" x14ac:dyDescent="0.25">
      <c r="B21" s="25" t="s">
        <v>18</v>
      </c>
      <c r="C21" s="56" t="e">
        <f>C20/C$6</f>
        <v>#VALUE!</v>
      </c>
      <c r="D21" s="17" t="e">
        <f>D20/D$6</f>
        <v>#VALUE!</v>
      </c>
      <c r="E21" s="17" t="e">
        <f t="shared" ref="E21" si="58">E20/E$6</f>
        <v>#VALUE!</v>
      </c>
      <c r="F21" s="17" t="e">
        <f t="shared" ref="F21" si="59">F20/F$6</f>
        <v>#VALUE!</v>
      </c>
      <c r="G21" s="17" t="e">
        <f>G20/G$6</f>
        <v>#VALUE!</v>
      </c>
      <c r="H21" s="17" t="e">
        <f t="shared" ref="H21" si="60">H20/H$6</f>
        <v>#VALUE!</v>
      </c>
      <c r="I21" s="17" t="e">
        <f t="shared" ref="I21" si="61">I20/I$6</f>
        <v>#VALUE!</v>
      </c>
      <c r="J21" s="17" t="e">
        <f t="shared" ref="J21" si="62">J20/J$6</f>
        <v>#VALUE!</v>
      </c>
      <c r="K21" s="17" t="e">
        <f t="shared" ref="K21" si="63">K20/K$6</f>
        <v>#VALUE!</v>
      </c>
      <c r="L21" s="17" t="e">
        <f t="shared" ref="L21" si="64">L20/L$6</f>
        <v>#VALUE!</v>
      </c>
      <c r="M21" s="17" t="e">
        <f t="shared" ref="M21" si="65">M20/M$6</f>
        <v>#VALUE!</v>
      </c>
      <c r="N21" s="18" t="e">
        <f t="shared" ref="N21" si="66">N20/N$6</f>
        <v>#VALUE!</v>
      </c>
      <c r="O21" s="77" t="e">
        <f>MIN(D21:N21)</f>
        <v>#VALUE!</v>
      </c>
      <c r="P21" s="78" t="e">
        <f>AVERAGE(D21:N21)</f>
        <v>#VALUE!</v>
      </c>
      <c r="Q21" s="79" t="e">
        <f>MAX(D21:N21)</f>
        <v>#VALUE!</v>
      </c>
      <c r="R21" s="38">
        <v>0.03</v>
      </c>
      <c r="S21" s="39">
        <v>0.03</v>
      </c>
      <c r="T21" s="39">
        <v>0.03</v>
      </c>
      <c r="U21" s="39">
        <v>0.03</v>
      </c>
      <c r="V21" s="40">
        <v>0.03</v>
      </c>
    </row>
    <row r="22" spans="2:23" x14ac:dyDescent="0.25">
      <c r="B22" s="24" t="s">
        <v>40</v>
      </c>
      <c r="C22" s="53" t="str" cm="1">
        <f t="array" ref="C22:N22">'Historical Financial Data'!C34:N34</f>
        <v>CAPEX</v>
      </c>
      <c r="D22" s="54" t="str">
        <v>CAPEX</v>
      </c>
      <c r="E22" s="54" t="str">
        <v>CAPEX</v>
      </c>
      <c r="F22" s="54" t="str">
        <v>CAPEX</v>
      </c>
      <c r="G22" s="54" t="str">
        <v>CAPEX</v>
      </c>
      <c r="H22" s="54" t="str">
        <v>CAPEX</v>
      </c>
      <c r="I22" s="54" t="str">
        <v>CAPEX</v>
      </c>
      <c r="J22" s="54" t="str">
        <v>CAPEX</v>
      </c>
      <c r="K22" s="54" t="str">
        <v>CAPEX</v>
      </c>
      <c r="L22" s="54" t="str">
        <v>CAPEX</v>
      </c>
      <c r="M22" s="54" t="str">
        <v>CAPEX</v>
      </c>
      <c r="N22" s="55" t="str">
        <v>CAPEX</v>
      </c>
      <c r="O22" s="21"/>
      <c r="P22" s="80"/>
      <c r="Q22" s="81"/>
      <c r="R22" s="41" t="e">
        <f>R23*R6</f>
        <v>#VALUE!</v>
      </c>
      <c r="S22" s="34" t="e">
        <f t="shared" ref="S22:V22" si="67">S23*S6</f>
        <v>#VALUE!</v>
      </c>
      <c r="T22" s="34" t="e">
        <f t="shared" si="67"/>
        <v>#VALUE!</v>
      </c>
      <c r="U22" s="34" t="e">
        <f t="shared" si="67"/>
        <v>#VALUE!</v>
      </c>
      <c r="V22" s="42" t="e">
        <f t="shared" si="67"/>
        <v>#VALUE!</v>
      </c>
    </row>
    <row r="23" spans="2:23" x14ac:dyDescent="0.25">
      <c r="B23" s="25" t="s">
        <v>18</v>
      </c>
      <c r="C23" s="56" t="e">
        <f>C22/C$6</f>
        <v>#VALUE!</v>
      </c>
      <c r="D23" s="17" t="e">
        <f>D22/D$6</f>
        <v>#VALUE!</v>
      </c>
      <c r="E23" s="17" t="e">
        <f t="shared" ref="E23" si="68">E22/E$6</f>
        <v>#VALUE!</v>
      </c>
      <c r="F23" s="17" t="e">
        <f t="shared" ref="F23" si="69">F22/F$6</f>
        <v>#VALUE!</v>
      </c>
      <c r="G23" s="17" t="e">
        <f>G22/G$6</f>
        <v>#VALUE!</v>
      </c>
      <c r="H23" s="17" t="e">
        <f t="shared" ref="H23" si="70">H22/H$6</f>
        <v>#VALUE!</v>
      </c>
      <c r="I23" s="17" t="e">
        <f t="shared" ref="I23" si="71">I22/I$6</f>
        <v>#VALUE!</v>
      </c>
      <c r="J23" s="17" t="e">
        <f t="shared" ref="J23" si="72">J22/J$6</f>
        <v>#VALUE!</v>
      </c>
      <c r="K23" s="17" t="e">
        <f t="shared" ref="K23" si="73">K22/K$6</f>
        <v>#VALUE!</v>
      </c>
      <c r="L23" s="17" t="e">
        <f t="shared" ref="L23" si="74">L22/L$6</f>
        <v>#VALUE!</v>
      </c>
      <c r="M23" s="17" t="e">
        <f t="shared" ref="M23" si="75">M22/M$6</f>
        <v>#VALUE!</v>
      </c>
      <c r="N23" s="18" t="e">
        <f t="shared" ref="N23" si="76">N22/N$6</f>
        <v>#VALUE!</v>
      </c>
      <c r="O23" s="77" t="e">
        <f>MIN(D23:N23)</f>
        <v>#VALUE!</v>
      </c>
      <c r="P23" s="78" t="e">
        <f>AVERAGE(D23:N23)</f>
        <v>#VALUE!</v>
      </c>
      <c r="Q23" s="79" t="e">
        <f>MAX(D23:N23)</f>
        <v>#VALUE!</v>
      </c>
      <c r="R23" s="38">
        <v>-3.5000000000000003E-2</v>
      </c>
      <c r="S23" s="39">
        <v>-3.5000000000000003E-2</v>
      </c>
      <c r="T23" s="39">
        <v>-3.5000000000000003E-2</v>
      </c>
      <c r="U23" s="39">
        <v>-3.5000000000000003E-2</v>
      </c>
      <c r="V23" s="40">
        <v>-3.5000000000000003E-2</v>
      </c>
    </row>
    <row r="24" spans="2:23" x14ac:dyDescent="0.25">
      <c r="B24" s="24" t="s">
        <v>41</v>
      </c>
      <c r="C24" s="53" t="str" cm="1">
        <f t="array" ref="C24:N24">'Historical Financial Data'!C36:N36</f>
        <v>NCWC</v>
      </c>
      <c r="D24" s="54" t="str">
        <v>NCWC</v>
      </c>
      <c r="E24" s="54" t="str">
        <v>NCWC</v>
      </c>
      <c r="F24" s="54" t="str">
        <v>NCWC</v>
      </c>
      <c r="G24" s="54" t="str">
        <v>NCWC</v>
      </c>
      <c r="H24" s="54" t="str">
        <v>NCWC</v>
      </c>
      <c r="I24" s="54" t="str">
        <v>NCWC</v>
      </c>
      <c r="J24" s="54" t="str">
        <v>NCWC</v>
      </c>
      <c r="K24" s="54" t="str">
        <v>NCWC</v>
      </c>
      <c r="L24" s="54" t="str">
        <v>NCWC</v>
      </c>
      <c r="M24" s="54" t="str">
        <v>NCWC</v>
      </c>
      <c r="N24" s="55" t="str">
        <v>NCWC</v>
      </c>
      <c r="O24" s="85"/>
      <c r="P24" s="80"/>
      <c r="Q24" s="80"/>
      <c r="R24" s="41" t="e">
        <f>R25*R6</f>
        <v>#VALUE!</v>
      </c>
      <c r="S24" s="34" t="e">
        <f t="shared" ref="S24:V24" si="77">S25*S6</f>
        <v>#VALUE!</v>
      </c>
      <c r="T24" s="34" t="e">
        <f t="shared" si="77"/>
        <v>#VALUE!</v>
      </c>
      <c r="U24" s="34" t="e">
        <f t="shared" si="77"/>
        <v>#VALUE!</v>
      </c>
      <c r="V24" s="42" t="e">
        <f t="shared" si="77"/>
        <v>#VALUE!</v>
      </c>
    </row>
    <row r="25" spans="2:23" x14ac:dyDescent="0.25">
      <c r="B25" s="25" t="s">
        <v>18</v>
      </c>
      <c r="C25" s="56" t="e">
        <f>C24/C$6</f>
        <v>#VALUE!</v>
      </c>
      <c r="D25" s="17" t="e">
        <f t="shared" ref="D25" si="78">D24/D$6</f>
        <v>#VALUE!</v>
      </c>
      <c r="E25" s="17" t="e">
        <f>E24/E$6</f>
        <v>#VALUE!</v>
      </c>
      <c r="F25" s="17" t="e">
        <f t="shared" ref="F25" si="79">F24/F$6</f>
        <v>#VALUE!</v>
      </c>
      <c r="G25" s="17" t="e">
        <f>G24/G$6</f>
        <v>#VALUE!</v>
      </c>
      <c r="H25" s="17" t="e">
        <f t="shared" ref="H25" si="80">H24/H$6</f>
        <v>#VALUE!</v>
      </c>
      <c r="I25" s="17" t="e">
        <f t="shared" ref="I25" si="81">I24/I$6</f>
        <v>#VALUE!</v>
      </c>
      <c r="J25" s="17" t="e">
        <f t="shared" ref="J25" si="82">J24/J$6</f>
        <v>#VALUE!</v>
      </c>
      <c r="K25" s="17" t="e">
        <f t="shared" ref="K25" si="83">K24/K$6</f>
        <v>#VALUE!</v>
      </c>
      <c r="L25" s="17" t="e">
        <f t="shared" ref="L25" si="84">L24/L$6</f>
        <v>#VALUE!</v>
      </c>
      <c r="M25" s="17" t="e">
        <f t="shared" ref="M25" si="85">M24/M$6</f>
        <v>#VALUE!</v>
      </c>
      <c r="N25" s="18" t="e">
        <f t="shared" ref="N25" si="86">N24/N$6</f>
        <v>#VALUE!</v>
      </c>
      <c r="O25" s="77" t="e">
        <f>MIN(D25:N25)</f>
        <v>#VALUE!</v>
      </c>
      <c r="P25" s="78" t="e">
        <f>AVERAGE(D25:N25)</f>
        <v>#VALUE!</v>
      </c>
      <c r="Q25" s="79" t="e">
        <f>MAX(D25:N25)</f>
        <v>#VALUE!</v>
      </c>
      <c r="R25" s="38">
        <v>-7.0000000000000007E-2</v>
      </c>
      <c r="S25" s="39">
        <v>0.02</v>
      </c>
      <c r="T25" s="39">
        <v>0.04</v>
      </c>
      <c r="U25" s="39">
        <v>-0.01</v>
      </c>
      <c r="V25" s="40">
        <v>-7.0000000000000007E-2</v>
      </c>
    </row>
    <row r="26" spans="2:23" x14ac:dyDescent="0.25">
      <c r="B26" s="24" t="s">
        <v>42</v>
      </c>
      <c r="C26" s="31" t="e">
        <f>C18+C20+C22+C24</f>
        <v>#VALUE!</v>
      </c>
      <c r="D26" s="32" t="e">
        <f t="shared" ref="D26:M26" si="87">D18+D20+D22+D24</f>
        <v>#VALUE!</v>
      </c>
      <c r="E26" s="32" t="e">
        <f t="shared" si="87"/>
        <v>#VALUE!</v>
      </c>
      <c r="F26" s="32" t="e">
        <f t="shared" si="87"/>
        <v>#VALUE!</v>
      </c>
      <c r="G26" s="32" t="e">
        <f t="shared" si="87"/>
        <v>#VALUE!</v>
      </c>
      <c r="H26" s="32" t="e">
        <f t="shared" si="87"/>
        <v>#VALUE!</v>
      </c>
      <c r="I26" s="32" t="e">
        <f t="shared" si="87"/>
        <v>#VALUE!</v>
      </c>
      <c r="J26" s="32" t="e">
        <f t="shared" si="87"/>
        <v>#VALUE!</v>
      </c>
      <c r="K26" s="32" t="e">
        <f t="shared" si="87"/>
        <v>#VALUE!</v>
      </c>
      <c r="L26" s="32" t="e">
        <f t="shared" si="87"/>
        <v>#VALUE!</v>
      </c>
      <c r="M26" s="32" t="e">
        <f t="shared" si="87"/>
        <v>#VALUE!</v>
      </c>
      <c r="N26" s="33" t="e">
        <f>N18+N20+N22+N24</f>
        <v>#VALUE!</v>
      </c>
      <c r="O26" s="21"/>
      <c r="P26" s="80"/>
      <c r="Q26" s="81"/>
      <c r="R26" s="31" t="e">
        <f>R18+R20+R22+R24</f>
        <v>#VALUE!</v>
      </c>
      <c r="S26" s="32" t="e">
        <f t="shared" ref="S26:V26" si="88">S18+S20+S22+S24</f>
        <v>#VALUE!</v>
      </c>
      <c r="T26" s="32" t="e">
        <f t="shared" si="88"/>
        <v>#VALUE!</v>
      </c>
      <c r="U26" s="32" t="e">
        <f t="shared" si="88"/>
        <v>#VALUE!</v>
      </c>
      <c r="V26" s="33" t="e">
        <f t="shared" si="88"/>
        <v>#VALUE!</v>
      </c>
    </row>
    <row r="27" spans="2:23" x14ac:dyDescent="0.25">
      <c r="B27" s="26" t="s">
        <v>18</v>
      </c>
      <c r="C27" s="49" t="e">
        <f>C26/C$6</f>
        <v>#VALUE!</v>
      </c>
      <c r="D27" s="19" t="e">
        <f t="shared" ref="D27" si="89">D26/D$6</f>
        <v>#VALUE!</v>
      </c>
      <c r="E27" s="19" t="e">
        <f t="shared" ref="E27" si="90">E26/E$6</f>
        <v>#VALUE!</v>
      </c>
      <c r="F27" s="19" t="e">
        <f>F26/F$6</f>
        <v>#VALUE!</v>
      </c>
      <c r="G27" s="19" t="e">
        <f t="shared" ref="G27" si="91">G26/G$6</f>
        <v>#VALUE!</v>
      </c>
      <c r="H27" s="19" t="e">
        <f t="shared" ref="H27" si="92">H26/H$6</f>
        <v>#VALUE!</v>
      </c>
      <c r="I27" s="19" t="e">
        <f t="shared" ref="I27" si="93">I26/I$6</f>
        <v>#VALUE!</v>
      </c>
      <c r="J27" s="19" t="e">
        <f t="shared" ref="J27" si="94">J26/J$6</f>
        <v>#VALUE!</v>
      </c>
      <c r="K27" s="19" t="e">
        <f t="shared" ref="K27" si="95">K26/K$6</f>
        <v>#VALUE!</v>
      </c>
      <c r="L27" s="19" t="e">
        <f t="shared" ref="L27" si="96">L26/L$6</f>
        <v>#VALUE!</v>
      </c>
      <c r="M27" s="19" t="e">
        <f t="shared" ref="M27" si="97">M26/M$6</f>
        <v>#VALUE!</v>
      </c>
      <c r="N27" s="20" t="e">
        <f t="shared" ref="N27" si="98">N26/N$6</f>
        <v>#VALUE!</v>
      </c>
      <c r="O27" s="86"/>
      <c r="P27" s="87"/>
      <c r="Q27" s="88"/>
      <c r="R27" s="49" t="e">
        <f>R26/R6</f>
        <v>#VALUE!</v>
      </c>
      <c r="S27" s="19" t="e">
        <f t="shared" ref="S27:V27" si="99">S26/S6</f>
        <v>#VALUE!</v>
      </c>
      <c r="T27" s="19" t="e">
        <f t="shared" si="99"/>
        <v>#VALUE!</v>
      </c>
      <c r="U27" s="19" t="e">
        <f t="shared" si="99"/>
        <v>#VALUE!</v>
      </c>
      <c r="V27" s="20" t="e">
        <f t="shared" si="99"/>
        <v>#VALUE!</v>
      </c>
    </row>
    <row r="29" spans="2:23" x14ac:dyDescent="0.25">
      <c r="N29" s="57" t="s">
        <v>13</v>
      </c>
      <c r="O29" s="59" t="e">
        <f>WACC!C20</f>
        <v>#VALUE!</v>
      </c>
      <c r="Q29" s="61"/>
      <c r="R29" s="62">
        <v>1</v>
      </c>
      <c r="S29" s="62">
        <v>2</v>
      </c>
      <c r="T29" s="62">
        <v>3</v>
      </c>
      <c r="U29" s="62">
        <v>4</v>
      </c>
      <c r="V29" s="62">
        <v>5</v>
      </c>
      <c r="W29" s="63" t="s">
        <v>46</v>
      </c>
    </row>
    <row r="30" spans="2:23" x14ac:dyDescent="0.25">
      <c r="B30" s="109" t="s">
        <v>58</v>
      </c>
      <c r="C30" s="110"/>
      <c r="N30" s="58" t="s">
        <v>47</v>
      </c>
      <c r="O30" s="60">
        <v>2.75E-2</v>
      </c>
      <c r="Q30" s="73" t="s">
        <v>48</v>
      </c>
      <c r="R30" s="64" t="e">
        <f>R26/(1+$O$29)^R29</f>
        <v>#VALUE!</v>
      </c>
      <c r="S30" s="64" t="e">
        <f>S26/(1+$O$29)^S29</f>
        <v>#VALUE!</v>
      </c>
      <c r="T30" s="64" t="e">
        <f>T26/(1+$O$29)^T29</f>
        <v>#VALUE!</v>
      </c>
      <c r="U30" s="64" t="e">
        <f>U26/(1+$O$29)^U29</f>
        <v>#VALUE!</v>
      </c>
      <c r="V30" s="64" t="e">
        <f>V26/(1+$O$29)^V29</f>
        <v>#VALUE!</v>
      </c>
      <c r="W30" s="65" t="e">
        <f>(V30*(1+O30))/(O29-O30)</f>
        <v>#VALUE!</v>
      </c>
    </row>
    <row r="31" spans="2:23" x14ac:dyDescent="0.25">
      <c r="B31" s="68" t="s">
        <v>57</v>
      </c>
      <c r="C31" s="37" t="e">
        <f>SUM(R30:W30)*1000000</f>
        <v>#VALUE!</v>
      </c>
    </row>
    <row r="32" spans="2:23" x14ac:dyDescent="0.25">
      <c r="B32" s="16" t="s">
        <v>49</v>
      </c>
      <c r="C32" s="3" t="s">
        <v>72</v>
      </c>
    </row>
    <row r="33" spans="2:13" x14ac:dyDescent="0.25">
      <c r="B33" s="16" t="s">
        <v>50</v>
      </c>
      <c r="C33" s="3" t="s">
        <v>73</v>
      </c>
    </row>
    <row r="34" spans="2:13" x14ac:dyDescent="0.25">
      <c r="B34" s="16" t="s">
        <v>51</v>
      </c>
      <c r="C34" s="3">
        <v>0</v>
      </c>
      <c r="H34" s="105" t="s">
        <v>62</v>
      </c>
      <c r="I34" s="106"/>
      <c r="J34" s="106"/>
      <c r="K34" s="106"/>
      <c r="L34" s="106"/>
      <c r="M34" s="107"/>
    </row>
    <row r="35" spans="2:13" x14ac:dyDescent="0.25">
      <c r="B35" s="69" t="s">
        <v>52</v>
      </c>
      <c r="C35" s="42" t="e">
        <f>SUM(C31:C34)</f>
        <v>#VALUE!</v>
      </c>
      <c r="H35" s="98"/>
      <c r="I35" s="87">
        <v>7.0000000000000007E-2</v>
      </c>
      <c r="J35" s="87">
        <v>7.4999999999999997E-2</v>
      </c>
      <c r="K35" s="87">
        <v>0.08</v>
      </c>
      <c r="L35" s="87">
        <v>8.5000000000000006E-2</v>
      </c>
      <c r="M35" s="88">
        <v>0.09</v>
      </c>
    </row>
    <row r="36" spans="2:13" x14ac:dyDescent="0.25">
      <c r="B36" s="16" t="s">
        <v>53</v>
      </c>
      <c r="C36" s="3" t="s">
        <v>74</v>
      </c>
      <c r="H36" s="99">
        <v>0.02</v>
      </c>
      <c r="I36" s="34">
        <v>230.25633311279788</v>
      </c>
      <c r="J36" s="34">
        <v>208.03006261438767</v>
      </c>
      <c r="K36" s="34">
        <v>188.00762215933935</v>
      </c>
      <c r="L36" s="34">
        <v>173.89268054426833</v>
      </c>
      <c r="M36" s="42">
        <v>160.50717374217012</v>
      </c>
    </row>
    <row r="37" spans="2:13" x14ac:dyDescent="0.25">
      <c r="B37" s="70" t="s">
        <v>54</v>
      </c>
      <c r="C37" s="71" t="e">
        <f>C35/C36</f>
        <v>#VALUE!</v>
      </c>
      <c r="H37" s="99">
        <v>2.2499999999999999E-2</v>
      </c>
      <c r="I37" s="34">
        <v>240.94772236710315</v>
      </c>
      <c r="J37" s="34">
        <v>216.66137860866309</v>
      </c>
      <c r="K37" s="34">
        <v>194.97916748353424</v>
      </c>
      <c r="L37" s="34">
        <v>179.80449152297825</v>
      </c>
      <c r="M37" s="42">
        <v>165.49745543865964</v>
      </c>
    </row>
    <row r="38" spans="2:13" x14ac:dyDescent="0.25">
      <c r="H38" s="99">
        <v>2.5000000000000001E-2</v>
      </c>
      <c r="I38" s="34">
        <v>252.82704376077567</v>
      </c>
      <c r="J38" s="34">
        <v>226.15582620236606</v>
      </c>
      <c r="K38" s="71">
        <v>202.5793216699158</v>
      </c>
      <c r="L38" s="34">
        <v>186.20895341658064</v>
      </c>
      <c r="M38" s="42">
        <v>170.87160495795604</v>
      </c>
    </row>
    <row r="39" spans="2:13" x14ac:dyDescent="0.25">
      <c r="B39" s="66" t="s">
        <v>55</v>
      </c>
      <c r="C39" s="93" t="s">
        <v>75</v>
      </c>
      <c r="H39" s="99">
        <v>2.75E-2</v>
      </c>
      <c r="I39" s="34">
        <v>266.10393237723321</v>
      </c>
      <c r="J39" s="34">
        <v>236.64968933224833</v>
      </c>
      <c r="K39" s="34">
        <v>210.89711914910572</v>
      </c>
      <c r="L39" s="34">
        <v>193.17032504006153</v>
      </c>
      <c r="M39" s="42">
        <v>176.67568643879622</v>
      </c>
    </row>
    <row r="40" spans="2:13" x14ac:dyDescent="0.25">
      <c r="B40" s="67" t="s">
        <v>56</v>
      </c>
      <c r="C40" s="20" t="e">
        <f>(C37/C39)-1</f>
        <v>#VALUE!</v>
      </c>
      <c r="H40" s="100">
        <v>0.03</v>
      </c>
      <c r="I40" s="96">
        <v>281.04043207074795</v>
      </c>
      <c r="J40" s="96">
        <v>248.30953725433977</v>
      </c>
      <c r="K40" s="96">
        <v>220.03924164567678</v>
      </c>
      <c r="L40" s="96">
        <v>200.7645486293134</v>
      </c>
      <c r="M40" s="97">
        <v>182.96344137637308</v>
      </c>
    </row>
  </sheetData>
  <mergeCells count="6">
    <mergeCell ref="B2:V2"/>
    <mergeCell ref="H34:M34"/>
    <mergeCell ref="B30:C30"/>
    <mergeCell ref="B4:N4"/>
    <mergeCell ref="O4:Q4"/>
    <mergeCell ref="R4:V4"/>
  </mergeCells>
  <conditionalFormatting sqref="I36:M40">
    <cfRule type="cellIs" dxfId="0" priority="1" operator="greaterThan">
      <formula>175.56</formula>
    </cfRule>
  </conditionalFormatting>
  <pageMargins left="0.7" right="0.7" top="0.75" bottom="0.75" header="0.3" footer="0.3"/>
  <pageSetup scale="3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05AC-9001-464C-8696-B597F960FC1D}">
  <dimension ref="B2:C20"/>
  <sheetViews>
    <sheetView showGridLines="0" zoomScale="140" zoomScaleNormal="140" workbookViewId="0">
      <selection activeCell="F21" sqref="F21"/>
    </sheetView>
  </sheetViews>
  <sheetFormatPr defaultColWidth="8.85546875" defaultRowHeight="15" x14ac:dyDescent="0.25"/>
  <cols>
    <col min="2" max="2" width="58.28515625" bestFit="1" customWidth="1"/>
    <col min="3" max="3" width="14.28515625" bestFit="1" customWidth="1"/>
  </cols>
  <sheetData>
    <row r="2" spans="2:3" x14ac:dyDescent="0.25">
      <c r="B2" s="109" t="s">
        <v>63</v>
      </c>
      <c r="C2" s="110"/>
    </row>
    <row r="4" spans="2:3" x14ac:dyDescent="0.25">
      <c r="B4" s="109" t="s">
        <v>0</v>
      </c>
      <c r="C4" s="110"/>
    </row>
    <row r="5" spans="2:3" x14ac:dyDescent="0.25">
      <c r="B5" s="9" t="s">
        <v>1</v>
      </c>
      <c r="C5" s="2" t="s">
        <v>76</v>
      </c>
    </row>
    <row r="6" spans="2:3" x14ac:dyDescent="0.25">
      <c r="B6" s="10" t="s">
        <v>2</v>
      </c>
      <c r="C6" s="3" t="s">
        <v>2</v>
      </c>
    </row>
    <row r="7" spans="2:3" x14ac:dyDescent="0.25">
      <c r="B7" s="10" t="s">
        <v>3</v>
      </c>
      <c r="C7" s="4" t="e">
        <f>C5+5%</f>
        <v>#VALUE!</v>
      </c>
    </row>
    <row r="8" spans="2:3" x14ac:dyDescent="0.25">
      <c r="B8" s="10" t="s">
        <v>4</v>
      </c>
      <c r="C8" s="4" t="e">
        <f>C5+(C6*(C7-C5))</f>
        <v>#VALUE!</v>
      </c>
    </row>
    <row r="9" spans="2:3" x14ac:dyDescent="0.25">
      <c r="B9" s="11" t="s">
        <v>5</v>
      </c>
      <c r="C9" s="5">
        <v>0.879</v>
      </c>
    </row>
    <row r="11" spans="2:3" x14ac:dyDescent="0.25">
      <c r="B11" s="109" t="s">
        <v>6</v>
      </c>
      <c r="C11" s="110"/>
    </row>
    <row r="12" spans="2:3" x14ac:dyDescent="0.25">
      <c r="B12" s="9" t="s">
        <v>7</v>
      </c>
      <c r="C12" s="6">
        <v>5.4739999999999997E-2</v>
      </c>
    </row>
    <row r="13" spans="2:3" x14ac:dyDescent="0.25">
      <c r="B13" s="10" t="s">
        <v>8</v>
      </c>
      <c r="C13" s="7">
        <v>0</v>
      </c>
    </row>
    <row r="14" spans="2:3" x14ac:dyDescent="0.25">
      <c r="B14" s="10" t="s">
        <v>9</v>
      </c>
      <c r="C14" s="8">
        <f>C12*(1-C13)</f>
        <v>5.4739999999999997E-2</v>
      </c>
    </row>
    <row r="15" spans="2:3" x14ac:dyDescent="0.25">
      <c r="B15" s="11" t="s">
        <v>10</v>
      </c>
      <c r="C15" s="5">
        <f>1-C9</f>
        <v>0.121</v>
      </c>
    </row>
    <row r="17" spans="2:3" x14ac:dyDescent="0.25">
      <c r="B17" s="109" t="s">
        <v>13</v>
      </c>
      <c r="C17" s="110"/>
    </row>
    <row r="18" spans="2:3" x14ac:dyDescent="0.25">
      <c r="B18" s="9" t="s">
        <v>14</v>
      </c>
      <c r="C18" s="8" t="e">
        <f>C9*C8</f>
        <v>#VALUE!</v>
      </c>
    </row>
    <row r="19" spans="2:3" x14ac:dyDescent="0.25">
      <c r="B19" s="10" t="s">
        <v>11</v>
      </c>
      <c r="C19" s="8">
        <f>C15*C14</f>
        <v>6.6235399999999998E-3</v>
      </c>
    </row>
    <row r="20" spans="2:3" x14ac:dyDescent="0.25">
      <c r="B20" s="11" t="s">
        <v>12</v>
      </c>
      <c r="C20" s="12" t="e">
        <f>SUM(C18:C19)</f>
        <v>#VALUE!</v>
      </c>
    </row>
  </sheetData>
  <mergeCells count="4">
    <mergeCell ref="B4:C4"/>
    <mergeCell ref="B11:C11"/>
    <mergeCell ref="B17:C17"/>
    <mergeCell ref="B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01A2-E1A3-48AF-A8D1-73DB8428D042}">
  <sheetPr>
    <tabColor theme="5" tint="-0.249977111117893"/>
  </sheetPr>
  <dimension ref="A1"/>
  <sheetViews>
    <sheetView workbookViewId="0">
      <selection activeCell="J47" sqref="J4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AE1F-53B2-4B2C-99FC-6C5EE86EEDB6}">
  <sheetPr>
    <tabColor theme="0" tint="-4.9989318521683403E-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6917-CE57-4218-AD3E-61E71334F27A}">
  <sheetPr>
    <tabColor theme="0" tint="-4.9989318521683403E-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F31D-5A05-4CEB-92DB-F67CAA4998F1}">
  <sheetPr>
    <tabColor theme="0"/>
  </sheetPr>
  <dimension ref="A1"/>
  <sheetViews>
    <sheetView workbookViewId="0">
      <selection activeCell="U51" sqref="U5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OUTPUTS &gt;&gt;&gt;</vt:lpstr>
      <vt:lpstr>Historical Financial Data</vt:lpstr>
      <vt:lpstr>DCF</vt:lpstr>
      <vt:lpstr>WACC</vt:lpstr>
      <vt:lpstr>SOURCE DATA &gt;&gt;&gt;</vt:lpstr>
      <vt:lpstr>Income Statement</vt:lpstr>
      <vt:lpstr>Statement Cash Flows</vt:lpstr>
      <vt:lpstr>Balance Sheet</vt:lpstr>
      <vt:lpstr>DCF!Print_Area</vt:lpstr>
      <vt:lpstr>'Historical Financial Data'!Print_Area</vt:lpstr>
      <vt:lpstr>WACC!Print_Area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System</dc:creator>
  <cp:lastModifiedBy>Danny Watkins</cp:lastModifiedBy>
  <cp:lastPrinted>2023-03-17T01:37:20Z</cp:lastPrinted>
  <dcterms:created xsi:type="dcterms:W3CDTF">2022-10-15T03:42:18Z</dcterms:created>
  <dcterms:modified xsi:type="dcterms:W3CDTF">2024-04-22T19:37:19Z</dcterms:modified>
</cp:coreProperties>
</file>